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29603D38-3C15-4E63-B8A6-569042179401}"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3" i="2" l="1"/>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<sst xmlns="http://schemas.openxmlformats.org/spreadsheetml/2006/main" count="24057" uniqueCount="6211">
  <si>
    <t>Índice onomástico anual · Gacetas oficiales de 1827</t>
  </si>
  <si>
    <t>Del 1 de enero al 31 de diciembre de 1827 · Gaceta de Madrid</t>
  </si>
  <si>
    <t>Aviso: índice generado a partir del OCR de facsímiles históricos. Las grafías y lecturas dudosas deben cotejarse con la página enlazada.</t>
  </si>
  <si>
    <t>2633 menciones · 159 archivos oficiales · 627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</si>
  <si>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</si>
  <si>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</si>
  <si>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</si>
  <si>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</si>
  <si>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</si>
  <si>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</si>
  <si>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</si>
  <si>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</si>
  <si>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</si>
  <si>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</si>
  <si>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</si>
  <si>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A'reluzquez, Isidro</t>
  </si>
  <si>
    <t>Isidro A'reluzquez</t>
  </si>
  <si>
    <t>Operaciones o servicios militares</t>
  </si>
  <si>
    <t>Noticias militares</t>
  </si>
  <si>
    <t>Gaceta de Madrid n.º 48</t>
  </si>
  <si>
    <t>PDF p. 3</t>
  </si>
  <si>
    <t>Nombre detectado automáticamente; cotejar si se va a citar</t>
  </si>
  <si>
    <t>…la agricultura, fuente principal construido sobre ©I diseño del académico director general déla de su riqueza, por la distribución de terrenos montuosos dados Real de S. Fernando D. Isidro A'reluzquez._Tambien se ha re en propiedad para su roturación y cultivo; de los cuales algunos edificado con mejor aspecto la fachada principal del teatro cómi se han destinado con mucho producto á la siembra, y otros se co, y hecho en él notables mejoras interiores. han…</t>
  </si>
  <si>
    <t>Lectura OCR</t>
  </si>
  <si>
    <t>A, M.</t>
  </si>
  <si>
    <t>M. A</t>
  </si>
  <si>
    <t>Donativo, suscripción o relación nominal</t>
  </si>
  <si>
    <t>España</t>
  </si>
  <si>
    <t>Gaceta de Madrid n.º 43</t>
  </si>
  <si>
    <t>PDF p. 4</t>
  </si>
  <si>
    <t>Lectura automática dudosa; cotejar el facsímil</t>
  </si>
  <si>
    <t>…rancisco Díaz Molino y Gerónimo Arnera , acree con la mayor devoción la santa misa. Nueva edición corregida dores al citado concurso, para que en el término preciso de 15 dia* por D. M. A, y adornada con láminas finas. Se vende en Ma siguientes al de este anuncio, se presenten á dicho juzgado, pbr sí, drid en la librería de Sanz, calle de las Carretas. ó persona que les represente, á legitimar sus personas, y enterar —La suscripción á los cánt…</t>
  </si>
  <si>
    <t>Revisar OCR</t>
  </si>
  <si>
    <t>Abadía, Antonio</t>
  </si>
  <si>
    <t>Antonio Abadía</t>
  </si>
  <si>
    <t>Mención en noticia o disposición</t>
  </si>
  <si>
    <t>Noticias y disposiciones</t>
  </si>
  <si>
    <t>Gaceta de Madrid n.º 101</t>
  </si>
  <si>
    <t>…ada 14 á 16: los que se,contemplen serlo con derecho, para que presenten sus garbanzos 70 á 80: vino, arroba 30: aguardiente 72: aceite 44. respectivos créditos originales al Lie. D. Antonio Abadía, abo Vtil anueva de la Serena. Trigo 22, cenada-1 i: garbanzos 70: gado del jiiittra colegio de esta corte, uno de los síndicos, que ▼¡no, arraba 28: aguardiente 70: aceite 32.■ ■ í vive plazuela,de la Cebada,.inmediato á la botillería; y pata ello Galicia.__…</t>
  </si>
  <si>
    <t>Abclla, Pablo</t>
  </si>
  <si>
    <t>Pablo Abclla</t>
  </si>
  <si>
    <t>Gaceta de Madrid n.º 128</t>
  </si>
  <si>
    <t>PDF p. 1</t>
  </si>
  <si>
    <t>…la elecciop no se hubiese hecho canónica Obispo in fartiius de Tibenopolis, con la calidad de sufragáneo mente, ó sí el Santo Padre no hubiese hallado en el candidato de Toledo, a D. Pablo Abclla, prepósito de la congregación de las cualidades referidas, el Soberano Pontífice , por favor espe S. Felipe de Neri en Madrid. cial, concederá al cabildo la facultad de proceder á nueva elec En el misino Consistorio pronunció el Padre Santo una alo ción en la…</t>
  </si>
  <si>
    <t>Abollo, Baltasar</t>
  </si>
  <si>
    <t>Baltasar Abollo</t>
  </si>
  <si>
    <t>Nombramiento o servicio público</t>
  </si>
  <si>
    <t>Gaceta de Madrid n.º 63</t>
  </si>
  <si>
    <t>…ara dos capellanías, tituladas de D. Lope, en la iglesia metro En buques espa politana de Santiago, vacantes por promoción de D. Diego Mos ñoles............... 2.82i,4524&gt; quera y D. Baltasar Abollo, á D. Josef María Ramos y D. To En buques extran- V- r 56.744,3574 mas Sart-Louzans. geros............... 153.922,915 j Asimismo, y en virtud de Reales decretos, se ha servido Defósito. ----- :-----------S- M. nombrar para la capellanía doctoral del convento…</t>
  </si>
  <si>
    <t>Acaban</t>
  </si>
  <si>
    <t>Gaceta de Madrid n.º 33</t>
  </si>
  <si>
    <t>131</t>
  </si>
  <si>
    <t>…ampanero v al vicario, y el reverendo Var soviet 31 de Enero. predica para los dos solos: ;gracioso cambio de servicios cea cuya paga está cargado el país 1 Preguntando una vez al obispo Acaban de llegar, á esta ciudad 25 ingleses encargados de de Limerick por qué edificaba tantas iglesias donde no ten'a feli construir máquinas para el uso de I3S minas del reino da Polonia, greses, contestó: ,,mi objeto es civilizar el país, y los muchos El Corresfo…</t>
  </si>
  <si>
    <t>Acavedo, Josef Ignacio</t>
  </si>
  <si>
    <t>Josef Ignacio Acavedo</t>
  </si>
  <si>
    <t>Publicación o actividad intelectual</t>
  </si>
  <si>
    <t>…pronta la entrega, la cual por una falta corte, se cita y emplaza á los que tengan derecho á la herencia imprevista del papel se ha detenido mas de lo que se creía. intestada del Sr. D. Josef Ignacio Acavedo, marques que fue de —. Los suscriptores á la traducción del Diccionario de ciencias mé Uluaga, ocurrida en esta corte en 16 de Febrero último, como dicas acudirán á recoger el tomo último de la obra, á la librería también á los acreedores contra la propia her…</t>
  </si>
  <si>
    <t>Acevedo</t>
  </si>
  <si>
    <t>Gaceta de Madrid n.º 10</t>
  </si>
  <si>
    <t>PDF p. 2</t>
  </si>
  <si>
    <t>…á este puerto El coronel Pinto, comandante militar de Coimbra, partici desde el día 27 de Diciembre último hasta el 11 del corriente el pa desde esta ciudad con fecha del 8 que el general Acevedo ha número de tropas inglesas que sigue: bía mandado avanzar hacia Viseo las tropas que guardaban el El General en gefe de ellas sir H. W. Clinton y el General -puente de Murcella. de Guardias sir K. Bowerie: 30 oficiales del Estado mayor: El conde de Villaflo…</t>
  </si>
  <si>
    <t>Acevedo, N.</t>
  </si>
  <si>
    <t>N. Acevedo</t>
  </si>
  <si>
    <t>…murallas de sillería con varios torreones, y llaflor y D. Juan de Silveira, á los brigadieres D- Josef Claudiun castillo sobre la llanura , ofreciendo'un excelente cupo para no y D. N. Acevedo y al coronel D. Rodrigo Pinto; y en la ds 1 5 ó io9 hombres, enseñoreando la parte superior de la provin Alentejo al inariscaL de campo D. Federico de Caula. cia , y dominando de estotro lado las gargantas de la frontera. Tiene la Beíra 753 leguas cuadradas d…</t>
  </si>
  <si>
    <t>Acha, Félix Isidro de</t>
  </si>
  <si>
    <t>Félix Isidro de Acha</t>
  </si>
  <si>
    <t>Noticia política o diplomática</t>
  </si>
  <si>
    <t>Gaceta de Madrid n.º 146</t>
  </si>
  <si>
    <t>…'dofide ‘viven, no* soló en lo espiritual, Josef Díaz Agüera: para una canongía de lá de Cádiz, p¡ 1 fasino también ¿n lo temporal rvehtajas qué se échsn de'ver con llecimiento de D. Félix Isidro de Acha, ¿ D. Fausto Sodupe;más^clarídad cuando se cótnparán cOn los fesrilfádoí'de Iris proy p.vr.r utía media ración de la misma iglesia catedral , por el devideficíás;-de!uri!gobierno sécóaz de las ideas’y máximas de rales D. Diego García Rodríguez, á I}. Juan Man…</t>
  </si>
  <si>
    <t>Acuña, Manuel de</t>
  </si>
  <si>
    <t>Manuel de Acuña</t>
  </si>
  <si>
    <t>Gaceta de Madrid n.º 124</t>
  </si>
  <si>
    <t>…mentarse con cinco buques, de los expediente promovido por Doña Antonia' de VVitte, viuda del cuales tres han sido armados en Brest; el Conqtierant, de 80 ca coronel de caballería D. Manuel de Acuña, por la quej. jr por ñones, sóbre el cual enarbolará sin duda su pabellón Mr. de un rasgo de su innata rectitud y sabiduría, ,,teniendo S. M. pré Rigny; tXBreslau y cX'Asnhitrite, de 74; y los dos restantes la nsente.lo dispuesto en el-Real decreto de j de Ma…</t>
  </si>
  <si>
    <t>Adaro, Josef</t>
  </si>
  <si>
    <t>Josef Adaro</t>
  </si>
  <si>
    <t>Gaceta de Madrid n.º 89</t>
  </si>
  <si>
    <t>…illa cumplidos sus de das clases, y que consistían en 30 medallas de plata , fueron ob seos con la bendición de su bandera, costeada por varias perso tenidos por D. Matías Alonso, D. Josef Adaro, D. Mariano nas. beneméritas,y bardada por. las religiosas agustinas de este Batanero, D. Joaquín Freiré, D. Juan Tro, D. Manuel More convento, con el lema de Batallón de Voluntarios Realistas de no, D. Antonio Olivares, D. Francisco Fidalgo, D. Josef Mi Agre…</t>
  </si>
  <si>
    <t>Ag, M.</t>
  </si>
  <si>
    <t>M. Ag</t>
  </si>
  <si>
    <t>Gaceta de Madrid n.º 62</t>
  </si>
  <si>
    <t>…cance Zaragoza................................................. ..................+ á *. lándose las que esten dadas á este respectó. -—Se cita y emplaza á D. Josef de las Heras, Doña M. Ag.* Ueredia, D. Antonio Guillermo Moreno, D. Esteban Aposa, Deuda consolidada con interes.......... ............. 25 valor. D&lt; Manuel Víale , D. Josef Paroldo, D. Francisco Hernaiz, Don ............. Josef Miguel Ramírez, D. Juan Benito Reñaga, D. Antonio ** /…</t>
  </si>
  <si>
    <t>Ageo, Juan de</t>
  </si>
  <si>
    <t>Juan de Ageo</t>
  </si>
  <si>
    <t>Gaceta de Madrid n.º 53</t>
  </si>
  <si>
    <t>…que crean competirles; en __Las fragatas españolas Preciosa, su capitán D. Ignacio Fer tendido de que no lo haciendo, les parará todo perjuicio. nandez de Castro, y la Sabina, su capitán D. Juan de Ageo, am —.En virtud de providencia del Sr. Galindo, teniente corregi bas de sobresaliente andar, y perfectamente armadas en corso y dor en esta villa , y- por la escribanía de Sierra , á pedimento Jel mercancía, saldrán del puerto de Santander para el de Manila e…</t>
  </si>
  <si>
    <t>Agreda, Josef Mi</t>
  </si>
  <si>
    <t>Josef Mi Agreda</t>
  </si>
  <si>
    <t>…tinas de este Batanero, D. Joaquín Freiré, D. Juan Tro, D. Manuel More convento, con el lema de Batallón de Voluntarios Realistas de no, D. Antonio Olivares, D. Francisco Fidalgo, D. Josef Mi Agreda, siempre Jleles £Dksji al Rer. Se celebró la ceremo randa , D. Isac Nuñez, D. Luis Gutiérrez, D. Joaquín Cometo, nia de Ja bendición, con una solemne misa en la iglesia.de padres E&gt;- Josef Duelas, D. Ceferino Fernandez, D. Luis Angulo, agustinos que dijo el S…</t>
  </si>
  <si>
    <t>Aguado, Dionisio</t>
  </si>
  <si>
    <t>Dionisio Aguado</t>
  </si>
  <si>
    <t>Gaceta de Madrid n.º 131</t>
  </si>
  <si>
    <t>…cada una. Los que lleven 1 2 ejemplares se les los testimonios de la lealtad que tiene tan acreditada aquella ciu darán dos gratis en papel. dad heroica. —Escuela de guitarra, por D. Dionisio Aguado, un tomo en Sigue la presentación de los que tomaron parte en las suble folio de marca. Esta obra consta de ocho pliegos de impresión y vaciones y la de muchos oficiales que se ponen á la disposición de ni láminas. Con motivo de haber concurrido á un mismodel…</t>
  </si>
  <si>
    <t>Agui, Francisco Antonio</t>
  </si>
  <si>
    <t>Francisco Antonio Agui</t>
  </si>
  <si>
    <t>Fallecimiento, herencia o memoria</t>
  </si>
  <si>
    <t>Gaceta de Madrid n.º 80</t>
  </si>
  <si>
    <t>…rayssinous, obispo canongía de ella , á D. Marcos Lupiañes: para una capellanía de Idermópolis, se servirán acudir á las librerías en que se hayan de número de la misma, por la de D. Francisco Antonio Agui suscrito á recoger el cuarto y último tomo de dicha obra. Dicho jar á ración de ella , í D. Tomas Florez: para una ración de la tomo contiene n discursos sóbrelas siguientes importantísimas de Mondoñedo, por muerte de D. Félix Ortega Delgado, á materias que e…</t>
  </si>
  <si>
    <t>Aguiar, Bartolomé Antonio de</t>
  </si>
  <si>
    <t>Bartolomé Antonio de Aguiar</t>
  </si>
  <si>
    <t>…. M. (JV- Real santuario de Ntra. Sra. de la Esclavitud de la parroquia de gueti las firmas.') Santa María de Cruces, en el arzobispado de Santiago, por pro moción á la primera de D. Bartolomé Antonio de Aguiar, á Balanza mercantil de la Habana en 1826. D. Ignacio Rial: para la tercera idem, por renuncia de D Josef de la Torre, á D. Manuel Francisco Vázquez Quintano: para la IMPORTACION. dignidad de Maestrescuela de la iglesia catedral de Córdoba, va Comercio nacion…</t>
  </si>
  <si>
    <t>Aguilar, Francisco Antonio</t>
  </si>
  <si>
    <t>Francisco Antonio Aguilar</t>
  </si>
  <si>
    <t>Gaceta de Madrid n.º 23</t>
  </si>
  <si>
    <t>…con grandes rczelos en Arta; pues temen nio Lanfranco: para una ración de la misma , por muerte de Don el movimiento inesperado que ha dado aliento á la Grecia, su Mateo Galvez, á D. Francisco Antonio Aguilar: para otra de blevándola nuevamente. Caratasso está en la provincia de Beo la de Guadix, por Ja de D. Manuel Gamez , á D. Juan Anto da , y ocupa todos los pasos. Las familias turcas que habian ido nio Martínez: para otra de la catedral de Ceuta, por la de Don…</t>
  </si>
  <si>
    <t>Aguilar, J. Martínez de</t>
  </si>
  <si>
    <t>J. Martínez de Aguilar</t>
  </si>
  <si>
    <t>Gaceta de Madrid n.º 38</t>
  </si>
  <si>
    <t>…a publicación están facultados, in Pavón, Coruña D. R. Calvete, Granada Sr. Gómez Moreno, serten los discursos íntegros, como el Monitor; permitiéndoles Jaén D. J. Carrion, Málaga D. J. Martínez de Aguilar, Mur fojamente en otro caso, dar un bolctin de las seoones, con la cia D. J. Benedicto , Oviedo D. G. Longorfa, Salamanca D. V. mera indicación de los asuntos discutidos, los nombres de los Blanco, Santander D. P. Martínez, Sevilla D. J. Alvarez, To oradores…</t>
  </si>
  <si>
    <t>Aguilera, María Teresa Toledo Aguiriano y</t>
  </si>
  <si>
    <t>María Teresa Toledo Aguiriano y Aguilera</t>
  </si>
  <si>
    <t>Gaceta de Madrid n.º 130</t>
  </si>
  <si>
    <t>…tos de que se compone el mayorazgo fundado en esta corte por Cristóbal de Aguilera , que poseyó hasta su falleci En la extracción de la Real lotería primitiva, celebrada en miento Doña María Teresa Toledo Aguiriano y Aguilera , ocur la tarde de hoy, salieron sorteados los números siguientes: rido en Ja ci.udad de Antequera á 20 de Setiembre de 1824, 12 , 30, 14, y 15. denunciados en la subdelegaron general de Mostrencos , en el El premio de 2500 rs. concedido en todas las extracci…</t>
  </si>
  <si>
    <t>Aguiriano, Ramón</t>
  </si>
  <si>
    <t>Ramón Aguiriano</t>
  </si>
  <si>
    <t>Gaceta de Madrid n.º 17</t>
  </si>
  <si>
    <t>68</t>
  </si>
  <si>
    <t>…tetiuevc diisy que han dé para.una canongia de la catedral de Sto. Domingo de ia. Calza principiar á contarse deidfrcfel yiernes'SpdeUcqrriénte-- nr; da , vacante por promoción de D. Ramón Aguiriano á la maes‘ ' - * - ’ 1 ■ • i’í J'-‘ .* I ii..í * wq \ . ii.1'# .- &gt;’J ... , ! ,! trescpl.ía de la misma, á D. Santos Corfcuera; y para una capella- ,¡: 1 Cphformíndosé'el Rey K Sr. con-lo-expuesto pov la, Direc nía deSres. Reyes :míevos de la ciudad de Toledo…</t>
  </si>
  <si>
    <t>Aguirre, Manuela</t>
  </si>
  <si>
    <t>Manuela Aguirre</t>
  </si>
  <si>
    <t>Gaceta de Madrid n.º 31</t>
  </si>
  <si>
    <t>…smo coronel Macero, gobernador que era de 'esta emplaza por término de 30 dias, contados desde esta publica ciudad, y én el dia se Jia reconciliado con Paez, salió con el ción , á Doña Manuela Aguirre, viuda y heredera de D. Josef batallón de Brabos del Apure para unirse á Bermudez, no pu- Casado, vecina de Soria, como última tenedora que aparece de diendo conseguirlo por la dispersión de-la tropa; por cuyo pro un vale real de 150'pesos' de Setiembré'de 18…</t>
  </si>
  <si>
    <t>Agus, Juan</t>
  </si>
  <si>
    <t>Juan Agus</t>
  </si>
  <si>
    <t>Gaceta de Madrid n.º 135</t>
  </si>
  <si>
    <t>…el dada por la escribanía de García de Meneses, se cita y emplaza 3.° trata con extensión de la grana ó cochinilla, desde que nace it todos los acreedores de la testamentaría del Sr. D. Juan Agus hasta que muere ó se la mata para enriquecernos: en el 4 "habla tín de Urtariz, marques que fue de Echandia, para que en el en general de los enemigos de la cochinilla, y de los medios que término preciso y;.perentorio de seis meses, contados desde el a ha in…</t>
  </si>
  <si>
    <t>Agustín</t>
  </si>
  <si>
    <t>…adoz; manifestando por último que aunque lograron fugarse el- sadas y las señoritas solteras encontrarán en ella los medios de eabecillaí D. Ascensio Lausagarreta y el subteniente D. Agustín de hacer mas suave el trato social con amabilidad y dulzura, y el Guinea, ha sido aprehendido el dicho cabecilla en la noche del; hombre los de ablandar su natural dureza ante la amabilidad y 11 por los armados de Olaeta, en Mata. La Diputación elogia' las gr…</t>
  </si>
  <si>
    <t>Agustina</t>
  </si>
  <si>
    <t>Gaceta de Madrid n.º 29</t>
  </si>
  <si>
    <t>…ordinación; y esta no tiene en tan execrable teo parará perjuicio. . .• ría mas apoyo social que la fuerza. El vínculo de la asociación •a-Don Juan de Mutiloa, D. Miguel de Oria , Doña Agustina civil, de la religiosa, de la domésticade toda asociación huma Luarte, Luis Pefattre, Esteban Velasco,1 Juan Dufaüro, Anto na se-rompió: si en ellas hay alguna obligación moral, viene de nio Ríos, Antonio Basal,; Felipe Val verde-, Josef Aivárcz, Ra mas alto'…</t>
  </si>
  <si>
    <t>Ah-arez, Josef</t>
  </si>
  <si>
    <t>Josef Ah-arez</t>
  </si>
  <si>
    <t>Gaceta de Madrid n.º 16</t>
  </si>
  <si>
    <t>…arciales y Ambas se han ejecutado en Roma; ¡a primera por el escultor de literatos la resolución espontánea de la primera corporación li .Cámara D. Ramón-.Barba , y la segunda por D. Josef Ah-arez, teraria de la monarquía. „No son, dice, las-pasiones, ni el espí primero de esta clase. Uno y otro han presentado en estas obras ritu de.partidolos móviles de la Academia; sino un presenti un esclarecido testimonio de su aplicación y adelantos en arte miento…</t>
  </si>
  <si>
    <t>Ai-, Amalio</t>
  </si>
  <si>
    <t>Amalio Ai-</t>
  </si>
  <si>
    <t>Gaceta de Madrid n.º 127</t>
  </si>
  <si>
    <t>…natural. gresos en el ingles, accésit D. Máximo Ortiz de Zárate. Clase de Tal es por mayor su disposición y actitud. Por todos puntos baile premio D. Antonio Villafranca, accésit D. Amalio Ai- presentan una composición elegante, contrastada , animada. El frente, la espalda, los varios perfiles de los lados ofrecen por ilon. VARIEDADES. donde quiera correspondencia de líneas, armonía de parles, va riedad y belleza de composición y de formas, y un di…</t>
  </si>
  <si>
    <t>Aivarez, Pedro Pertierra y</t>
  </si>
  <si>
    <t>Pedro Pertierra y Aivarez</t>
  </si>
  <si>
    <t>Gaceta de Madrid n.º 73</t>
  </si>
  <si>
    <t>…añados de síntomas inflamatorios. Hay en el estable tedral de Oviedo, vacante por separación de D. Domingo So- cimiento un depósito de! agua salina de Ceston3 , conservada moza, A D. Pedro Pertierra y Aivarez: para otra de la de tula- herméticamente, y renovada con frecuencia, cuyas aplicaciones, manes por muerte de D. Josef María Valladares, á D. Juan Jo ya sola , ya combinada con la anterior, son útilísimas en varias sef Sopueria: para una ración de la misma, po…</t>
  </si>
  <si>
    <t>Akh-, Sultán</t>
  </si>
  <si>
    <t>Sultán Akh-</t>
  </si>
  <si>
    <t>Gaceta de Madrid n.º 95</t>
  </si>
  <si>
    <t>…do. Omer» perador de la inalterable fidelidad y adhesión 4,1a Rusia, de que hijo tercero de Alirhaidar, se apoderó^ inmediatamente de las ha dado tan constantes pruebas en 1826 el coronel Sultán Akh- riendas del Gobierno, en perjuicio de Batyr, hermano segundo met-khan de Elissouy, durante la invasión de los persas en las de Mir-Husseín, y heredero legítimo del trono. Batyr-Khan provincias musulmanas reunidas i la Rusia, por cuya conducta no tardó en reun…</t>
  </si>
  <si>
    <t>Al-, Francisco Romero</t>
  </si>
  <si>
    <t>Francisco Romero Al-</t>
  </si>
  <si>
    <t>Gaceta de Madrid n.º 90</t>
  </si>
  <si>
    <t>…; debe sin embargo vido nombrar para la dignidad de chantre de la catedral de Te afodirse que el presente tratado puede considerarse como la pie ruel, vacante por fallecimiento de D. Francisco Romero Al- dra angular sobre, que se funda el nuevo edificio médico-qui puente, á D. josef Salvador , canónigo de la colegial de Mora en rúrgico. la misma diócesis; y para esta resulta á D. Joaquin Noguera, Esta.obra, compuesta de dos tomos en 4.0, se vende en Ma racion…</t>
  </si>
  <si>
    <t>AlaEam, Ni</t>
  </si>
  <si>
    <t>Ni AlaEam</t>
  </si>
  <si>
    <t>Gaceta de Madrid n.º 81</t>
  </si>
  <si>
    <t>3S4 • ESPAÑA. írr I.* D. Antonio Leiva, Ambrosio Morates, el P. Juan de Mariana , Fr. Lope de Vega Carpió, D. Antonio Solís, D. Ni AlaEam (Señorío de VizcayaJunio. colás Antonio. La horrorosa tempestad ocurrida et» esta merindad ("de Du 2.0 El Cardenal Gil Albornoz, Gonzalo Fernandez de Cór ran go) el dia 13 del presente mes, formará una de la* épocas doba^ El Gran Duque de Alba, Arias Montano,…</t>
  </si>
  <si>
    <t>Alaría</t>
  </si>
  <si>
    <t>…Ñi ficencia^, .se ha dignado disponer, que lo mandado con respecto póles todos los buques de su división, enarbolar su pabellón etl á Doña. María Antonia de Witte, sea extensivo á Doña Alaría el navio en que va, y después de haber efectuado todo esto vol Africa Psrreño y á Doña María Pascuala der Zuloagar,' y forme verse á'Sm ¡roa. en lo.sucesivo regla general y uniforme para todas las viudas y __La flota turco-egipcia, que hacia mitcho tiempo est…</t>
  </si>
  <si>
    <t>Alba, Gregorio de</t>
  </si>
  <si>
    <t>Gregorio de Alba</t>
  </si>
  <si>
    <t>Gaceta de Madrid n.º 132</t>
  </si>
  <si>
    <t>…la santa una media ración de la santa iglesia metropolitana de Sevilla, por iglesia de Astorga, con cargo de asistir al hospital de S. Juan, muerte de D. Miguel Luis González, :á D. Gregorio de Alba, de patronato del mismo. Su dotación es de do fanegas de trigo, cura dePaita, en el Perú: para una ración.de la catedral de Car 40 de cebada y 100 de centeno; 3500 rs., con mas 2100 que ha tagena, por fallecimiento de'D. Bcltran Fortané, á D. Francisco válido…</t>
  </si>
  <si>
    <t>Albany, Cardenal</t>
  </si>
  <si>
    <t>Cardenal Albany</t>
  </si>
  <si>
    <t>…cero de nuestro Pontificado. El Capitán bajé ha mandado decapitar áu.-genízaro del pa B. Cardenal Prodatario. lacio de Inglaterra q’ie tenia la costumbre de embriagarse. Se Por el Señor Cardenal Albany. ha expuesto al público su cadáver con un cartel que decía asi: F. Capaccini Substituto. ,,Ei llamado Mustafá, hombre peligroso ,en lugar de usanteVista de la Curia. D. Testa. nerse en los límites de^su estado y vivir honestamente, no escu F. Labizzarl. chaba…</t>
  </si>
  <si>
    <t>Albenitz, Pedro</t>
  </si>
  <si>
    <t>Pedro Albenitz</t>
  </si>
  <si>
    <t>Gaceta de Madrid n.º 47</t>
  </si>
  <si>
    <t>…n el prado de María Antolin. Otra de Canción de los ojos azules, idem, 5 rs.: ocho grandes walses, tres fanegas,«n el prado del Casal. Otra de seis fanegas, al otro para piano, de D. Pedro Albenitz, publicados en Paris, 16 rs.: lado del rio, donde dicen Valverdejo. Otra de media 'fanega, en Nuevo estudio para la guitarra, en número, 36. Caprichos pro dicho en el Pilar de arriba^ Otra de tres celemines, junto al mo gresivos con las posturas numeradas del…</t>
  </si>
  <si>
    <t>Albornoz, Josef Carrillo de</t>
  </si>
  <si>
    <t>Josef Carrillo de Albornoz</t>
  </si>
  <si>
    <t>Gaceta de Madrid n.º 82</t>
  </si>
  <si>
    <t>…to, 10. D. Pedro González de Mendoza, D. Melchor de Macateniente de brulot de marina, muerto en el campa) del honor. naz, Fr. Francisco Jiménez de Cisneros, Vasco Nuñez de Valboa, D. Josef Carrillo de Albornoz, Hernando de Alarcon. Real Escuela de Veterinaria. 11. Juan de Torquemadá, Hernando de Soto, D. Rodrigo Con arreglo á lo prevenido en la Real orden de 15 de Enero Jiménez, Santo Tomas de Vilíanueva, Diego García de Paredes, de este año, se saca á oposición la…</t>
  </si>
  <si>
    <t>Alcalde, Joaquín Andrés</t>
  </si>
  <si>
    <t>Joaquín Andrés Alcalde</t>
  </si>
  <si>
    <t>…ados dél sexo, con el decoro con- Prontuario general de noticias para el presente año de 1817, por el veniénté’ála" honestidad i y "debido á‘la soberanía." En tu ejecu presbítero: D. Joaquín Andrés Alcalde.: Contiene un calendario as ción se’há'atendido principalmente á lá parte ideal. Todo es en tronómico para saber el movimiento de los astros, especialmente ella fácil' y-séncillo: nada se ve en la estatua sino la Reina : p'a- la salida y ocaso de la luna': un…</t>
  </si>
  <si>
    <t>Alegre, M.</t>
  </si>
  <si>
    <t>M. Alegre</t>
  </si>
  <si>
    <t>…á D. Bruno de los Angeles Pozo: para bujadas por D. Josef Gómez de Navia, y grabadas por D.T. Ló una canongía de la igjesia colegial de Belmonce , en el obispado pez Enguídanos y D. M. Alegre, cada una io rs.(Se continuará.) de Cuenca, por fallecimiento de D. Francisco Gregorio de Arriaga, á D. Fermín Nicasio de Rivas: para una ración de la ca _Los suscriptores á la Defensa, del Cristianismo , ó Conferencias tedral de Almería, por promoción de D.…</t>
  </si>
  <si>
    <t>Alej</t>
  </si>
  <si>
    <t>Gaceta de Madrid n.º 88</t>
  </si>
  <si>
    <t>…e deseaba aumentar el número de los individuos de una sociedad que quería fundar en Varsovia, persuadió al an engañar los asociados, trabajar cuanto puedan par3 reunirse per tiguo coronel Alej. Oborski á que entrase en esta sociedad, ase sonas de alto rango, y aun cuando do lo consigan fingirlo ca gurándole que la sociedad de que le habia hablado Drobogoiski, lumniosamente, con el fin de darse un tono, que creen, y que contaba ya entre sus individu…</t>
  </si>
  <si>
    <t>Alejandro</t>
  </si>
  <si>
    <t>…Monte pió militar desde que no percibió _ El i&lt;5 del comenté partieron, á bordo de la corbeta francesa sueldo por el Gobierno legítimo hasta que falteció; proponiendo la leona, el conde Alejandro de la Borde y Mr. Becker, su com c! Consejo , y con igual fecha, lo mismo con respecto á la pen- pañero de viage, con el objeto de visitar el Archipiélago y las sion de io9 rs. En. correspondiente á ¡a viuda del teniente ge costas del continente griego. neral…</t>
  </si>
  <si>
    <t>Alemani, L.</t>
  </si>
  <si>
    <t>L. Alemani</t>
  </si>
  <si>
    <t>Gaceta de Madrid n.º 119</t>
  </si>
  <si>
    <t>…en ma necesario para reformarlos.. Hemos visto otra que es la misma terias de su Real Hacienda, expedidos en. 18*5. Se publica de or de Chantreau, pero metodizada y arreglada por D. L. Alemani, den del Ruy-nuestro Señor.rrSe están imprimiendo las anterio ue con ct título de Aww Chantreau se anunció en la Gaceta res, sin perjuicio de la corriente de 1827. 3 el 6 de Febrero de este año, que no» parece la que mejor puede -—Se cita y ffnplaza á Jos acr…</t>
  </si>
  <si>
    <t>Alemani, Lorenzo</t>
  </si>
  <si>
    <t>Lorenzo Alemani</t>
  </si>
  <si>
    <t>…g. ..Gramática francesa titulada el Nuevo Chantreau, corregida y .Lóndres......................................................... 34Í* , arreglada á los progresos del idioma, por D. Lorenzo Alemani. Paris.!............................................................. »9 » JS* Se vende en Madrid y en las provincias, en las librerías anuncia Cádiz.............................................................. beneficio, das en su prospecto, donde acudirán'…</t>
  </si>
  <si>
    <t>Aleu, Rasa Valle y</t>
  </si>
  <si>
    <t>Rasa Valle y Aleu</t>
  </si>
  <si>
    <t>Gaceta de Madrid n.º 147</t>
  </si>
  <si>
    <t>…■ *»!■'■ .. _ O» ^ 1.1 .111» gado de provincia deLSr. Herrero Prieto , alcalde «n su Real . (1) Estando en Sevilla la arroba de aceite á 20 rv, « cómo Casa y Corte, á pedimento de Doña Rasa Valle y Aleu, viuda .vale,cí'ca de 71 cq Gaitropol &gt; Ambos pueblos son .puertos de -y heredera usufructuaria de D. Joaquin Valle y Vidal, «obre pa* mar ¿ y, en el último han entrado el mu de Octubre, cinco de 8735 rs. y aq.mrs,, que repita-contra los bienes de la t«buque&gt;…</t>
  </si>
  <si>
    <t>Alfáreá</t>
  </si>
  <si>
    <t>…ecoración, ha revindicado su imperio, y-recobrado en t oda ú to , corresponde la maniféstáción de estas apasiones encontradas extensión su pais propio por los sabiós esfuerzos dei Sr. Alfáreá, en la erección y recogimiento del cuerpo :y de dos brazos, en el con ana-composición qúesubsiste pur sí muiría, y hácedcnbtl amago indeciso de lá lanza ,’y en la complicación de los múscu efecto por todos lados; que ella sola presenta acción y poesía; los de…</t>
  </si>
  <si>
    <t>Alfonso</t>
  </si>
  <si>
    <t>…v renas ; supa.sácnr. partido hasta del bello sexo , para inmortali SS. MM. y AA. signen sin novedad en su importante salud zar las giorias de su patria. Las entrañas del glorioso D. Alfonso en el Real Sitio del Pardo. el Sabio, legadas á esta ciudad, son un perpetuo monumento de Exposición presentada alB.F.r nuestro Seíiór por el Inspector gene Ja lealtad murciana ¡ en medio de la revuelta de los tiempos, en ral de infdtitería all concluir tl ej…</t>
  </si>
  <si>
    <t>Gaceta de Madrid n.º 111</t>
  </si>
  <si>
    <t>…a villa de Virgen María para cada dia del mes en la solemne oración de las Bilbao á la de Bermeo, verificado el dia 12 del pasado, bajo la cuarenta horas: su autor el Rmó. é limo. Sr. D. Alfonso de presidencia del señor corregidor del señorío de Vizcaya, por la Ligprio: , Obispo de Sta. Agata de Goti, y Rector mayor de la junta del mismo camino, resultó que deben ser decapitadas las congregación del Santísimo Redentor , traducidos al castellano. 20 a…</t>
  </si>
  <si>
    <t>Alfonso, Josef</t>
  </si>
  <si>
    <t>Josef Alfonso</t>
  </si>
  <si>
    <t>Gaceta de Madrid n.º 75</t>
  </si>
  <si>
    <t>…e Julio pró todo de la flotilla me dirigí á ejecutar mi proyecto, hallándose i xima á las nueve de la-mañana: loque se hace saber al público U sazón embarcado el caballero oficial D. Josef Alfonso y lo* para que si alguna persona ó corporación quiere interesarse en el 30 infantes ya referidos. . - asiento expresado acuda á la escribanía del juzgado de la misma En esta disposición navegaba cuando advertí que desde (a Renta , que se halla á cargo de D. M…</t>
  </si>
  <si>
    <t>Alguér, Francisco de Paula</t>
  </si>
  <si>
    <t>Francisco de Paula Alguér</t>
  </si>
  <si>
    <t>Gaceta de Madrid n.º 27</t>
  </si>
  <si>
    <t>…r del elogio histórico de D&gt; An tonio Josef Cavanilles, socio que fue de número. Beneficencia. Señor: Me asiste la satisfacción de elevar al soberano conoUn premio de i© rs. vn. á D. Francisco de Paula Alguér, por aimiento.de V. M. :los apreciables sentimientos de ¡o volun su memoria sobre los medios mas fáciles de adaptarse para em tarios' Realistas.que componen el batallón de Herencia, comu plear y mantener á los artesanos de la seda , cuando cesa tempo nicados,…</t>
  </si>
  <si>
    <t>Alhajar, Eduardo</t>
  </si>
  <si>
    <t>Eduardo Alhajar</t>
  </si>
  <si>
    <t>Edición extraordinaria</t>
  </si>
  <si>
    <t>Gaceta de Madrid n.º 123 (extraordinaria)</t>
  </si>
  <si>
    <t>…ición de S. M. De la de Vilabella 25 hombres con el sargento retirado D. Agustín Salval, que los mandaba, se presentaron á su alcal de; asi como al de Mombrió del Campo, 48 con su capitán Don Eduardo Alhajar, que lo era de voluntarios Realistas; y de los de Tarragona que habia en la facción, se han sometido el subte niente D. Josef Nadal y 60 hombres, seis de ellos desertores del ejército. Los individuos que componían la titulada junta de Manresa, se han presenta…</t>
  </si>
  <si>
    <t>Alix, Juan</t>
  </si>
  <si>
    <t>Juan Alix</t>
  </si>
  <si>
    <t>Gaceta de Madrid n.º 50</t>
  </si>
  <si>
    <t>…is del corriente que D. Jo.sef Brull, médico director en el 7 de Mar* recomendable. §e halla de venta á 18 «.empasta , en la librería zo de 1810 de las .aguas minerales de Trillo, D. Juan Alix, de de Sanz, calle de Carretas, y en Barcelona en la de Oliva. Jas de Archena, y D. Pedro Pablo Montesino, de las de Alan- _Orrur Barbarroja-. tragedia por D. J. M. de M., en la Arca ge, en cuyos establecimientos no han comparecido después de des dia asturian…</t>
  </si>
  <si>
    <t>Allaux</t>
  </si>
  <si>
    <t>Gaceta de Madrid n.º 149</t>
  </si>
  <si>
    <t>…a. El primero se comunica por ITAMA. el Dubna con el Wolga, y el segundo desagua en el Moeaowa. Boma jo de Noviembre. P:dro el Grande fue el primero á quien ocurrió el proyecto El Sr. Allaux, pintor francés , pensionado por la Real aca de hacer un canal que uniese ai Wolga con el Moscorra. A prin demia de Francia en Roma, ha obtenido por medio de la pin cipios de 1825 presentaron al Emperador Alejandro el duque tura, ayudada de la óptica y de la…</t>
  </si>
  <si>
    <t>Allier, Benigno de</t>
  </si>
  <si>
    <t>Benigno de Allier</t>
  </si>
  <si>
    <t>Gaceta de Madrid n.º 104</t>
  </si>
  <si>
    <t>…y que esto mismo , ademas de ser un ejer que sean acreedores á los bienes que han quedado por fallecimien cicio disertto de nuestra sagacidad, es un interes propio-nuestro, to de D. Benigno de Allier , natural que fue de Alcalá de lléna porque multiplica-el número de grados de nuestras sensaciones; te s , para que dentro del término de 20 días, sin mas'citarles ni y sobre todo nos sobrepone á cierto yugo que pretenden impo emplazarles ,comparezcan por sí…</t>
  </si>
  <si>
    <t>Almeida, Teodoro de</t>
  </si>
  <si>
    <t>Teodoro de Almeida</t>
  </si>
  <si>
    <t>…D E S. bqy noticias de los poseedores , ni dónde existen bienes para co 1ITERATURA. brar los enormes débitos que tienen por lanzas; pero con la re Recreaciones filosóficas del P. D. Teodoro de Almeida. Se sus serva de que si algún sucesor legítimo solicitase la continuación cribe á esta obra, que constará de 11 tomos en 8.a común con de la gracia, se le conceda siempre que satisfaga los derechos que 55 láminas finas, en Madrid en las librerías de Escobar,…</t>
  </si>
  <si>
    <t>Gaceta de Madrid n.º 109</t>
  </si>
  <si>
    <t>…atrevidos, llevando su impudencia hasta el extre han frecuentado las aulas: obra escrita en portugués por el Padre mo de acuadrillarse, exigir contribuciones á los pueblos, tomar D. Teodoro de Almeida: traducida al castellano, cuarta edición, rehenes para asegurar sil cobro, incorporarse de armas, municio acudirán á recoger el tomo 5.0, y adelantar el importe del ó.°: nes y caballos, y lo que es roas, hacer resistencia y atacar á la que está imprimiéndose,…</t>
  </si>
  <si>
    <t>Alonso</t>
  </si>
  <si>
    <t>…eras. . .mas dolorosas en los triste* acontecimiento» de' este p»is. Entre dos y tres horas de su táride una extraordinaria y singular pe 3. ® Hernán Cortés, Garcilaso de la Vega, D. Alonso de drisca, acompañada rfé'fuértés vientos y violento» huracanes, ar Ere¡U»', D. Pedro Calderón de la Sarjía, Miguel de Cervantes ruinó enteramente lá^mieses dé trigo en los campos de las ante Saavedra, D.Josef Patino. iglesias de Yurreta , Gafáy , Abadiano, B…</t>
  </si>
  <si>
    <t>…7 de 13. D. Iñigo López de Mendoza, Juan Gines de Sepítlveda, este mes inclusive, al secretario de la junta escolástica delnrismo Francisco de Salinas, Fr. Benito Gerónimo Feijoo, D. Alonso establecimiento, quien les enterará de los ejercicios y demás con Perez de Guzman, Rodrigo Diaz de Vivar. (Je continuará.') diciones que se exigen en este negocio. AVISOS. La pequeña Cenicienta, ó historia de una joven huérfana; no vela moral, traducida del f…</t>
  </si>
  <si>
    <t>523</t>
  </si>
  <si>
    <t>…da animal coirto de la vegetal. Un grado moderado deca ces la mañana del 18 de este mes, por la columna del mando lor incita maravillosamente toda la naturaleza orgánica, y la del coronel D. Alonso .García, teniente coronel mayor del re mantiene en el grado de vigor y de salud; pero si se disminuye gimiento de caballería de Borbon, la que había pasado el Ebro ó viene á hacerse nulo el calórico, si abunda ó es excesivo, se en su seguimiento, la intimó la…</t>
  </si>
  <si>
    <t>Alonso, Matías</t>
  </si>
  <si>
    <t>Matías Alonso</t>
  </si>
  <si>
    <t>…batallón de esta villa cumplidos sus de das clases, y que consistían en 30 medallas de plata , fueron ob seos con la bendición de su bandera, costeada por varias perso tenidos por D. Matías Alonso, D. Josef Adaro, D. Mariano nas. beneméritas,y bardada por. las religiosas agustinas de este Batanero, D. Joaquín Freiré, D. Juan Tro, D. Manuel More convento, con el lema de Batallón de Voluntarios Realistas de no, D. Antonio Olivares, D. Francisco Fidalgo,…</t>
  </si>
  <si>
    <t>Alpuente</t>
  </si>
  <si>
    <t>Gaceta de Madrid n.º 78</t>
  </si>
  <si>
    <t>…de imitarse por todos loa siguientes á este comparezcan por medio de procurador con poder que aspiren á perpetuar la memoria de vasallos leales y benemé bastante en el juzgado del Sr. Alpuente, alcalde de su Real Casa ritos. y Corte y escribanía de provincia de Sánchez, á usar del traslado CAKIIOS DEL OIA 2$. conferido al primero de la demanda puesta á nombre de D. J&lt;&gt;Londres............................................ ................... 84» áf se…</t>
  </si>
  <si>
    <t>Gaceta de Madrid n.º 129</t>
  </si>
  <si>
    <t>…ue de ellos para que en el término de 30 dias , contados desde hoy , se presen obtuvieren para confesar y predicar; en íáinteligencia que dichas ten en el juzgado de provincia del Sr. Alpuente , alcalde de la licencias les serán devueltas por los expresados subdelegados, Real Casa y Corte, por la escribanía de Sánchez, á usar del de quienes tomando una razón de ellas remitirán con su informe recho que les asista en la demanda promovida á nombre de…</t>
  </si>
  <si>
    <t>580</t>
  </si>
  <si>
    <t>…dias, que. por último se les seña 34: cebada 14 á 15 : habas 40 á 42 ; maiz 18 á 24: aceite, ar la , contados desde hoy, se presenten en el juzgado de provincia roba 26 á 30. del Sr. Alpuente, alcalde de la Real Casa y Corte, por la escri GuiPUzcoA._/r«tt. Trigo, fanega 36¡ maiz 20: habas 32: banía de Sánchez, á usar del derecho.que les asista en la deman alubias 44¡ sidra, arroba 6. ; da promovida,! nombre de Doña Vicenta Escribano, viuda y Jaén—…</t>
  </si>
  <si>
    <t>Althorp</t>
  </si>
  <si>
    <t>…plicaciones de Mr. Peel fue _I.a junta que los principales individuos de la «posición cele» muy acalorada- El coronel. Trench, uno de los diputados del braron el día 7 en casa del lord Althorp, tenia por objeto deter ducado de Rutland, atacó fuertemente á Mr. Plunkett, aunque minar lo que deberia hacerse caso' que la proposición de sir To fue interrumpido muchas veces por la asamblea con risas, voces mas Lethbridge pasase á discutirse. Después de v…</t>
  </si>
  <si>
    <t>Alvarez, Ignacio María</t>
  </si>
  <si>
    <t>Ignacio María Alvarez</t>
  </si>
  <si>
    <t>Gaceta de Madrid n.º 156</t>
  </si>
  <si>
    <t>…Miguel, saliendo,« Rodríguez, calle de las Carretas. la del Caballero de Gracia, núm. 2, ¡, — Las personas que se consideren con derecho á lo* bienes que dados por abintestato de D. Ignacio María Alvarez, acudirán CAMBIOS sai. DIA 21 por sí ó por procurador á acreditarlo en el término de un mes Londres................ .... 3 6f. ante el alcalde mayor de la ciudad de Alicante; pues de lo con París.................................. .... 159. trario les parará e…</t>
  </si>
  <si>
    <t>Alvarez, J.</t>
  </si>
  <si>
    <t>J. Alvarez</t>
  </si>
  <si>
    <t>Gaceta de Madrid n.º 37</t>
  </si>
  <si>
    <t>…se publiquen. Entre sus legados dejó al Rby nuestro Se Diccionario geográfico y estadístico de España y Portugal, por ñor su Historia natural de Granada, y el tratado de ladres Es D. J. Alvarez. Se hallará en la librería de Barco, calle de Car pañola ; y al Real Gabinete una colección de animales deseca retas , á i reales con las anteriores observaciones del mismo autor. dos y de réptile* en espíritu de vino. Murió de vómito negro -¿-Se halla vacant…</t>
  </si>
  <si>
    <t>…eoones, con la cia D. J. Benedicto , Oviedo D. G. Longorfa, Salamanca D. V. mera indicación de los asuntos discutidos, los nombres de los Blanco, Santander D. P. Martínez, Sevilla D. J. Alvarez, To oradores que hablaron, y la decisión de Ja Cámara. _Esta pro ledo D. J. Hernández, Santiago D. J. Rey Romero, Valencia puesta, motivada en la adulteración que los diarios suelen hacer D. M. Cabrerizo, Valladolid D. I. Roldan, Zaragoza D. D. de los discurs…</t>
  </si>
  <si>
    <t>Alvarez, Josef</t>
  </si>
  <si>
    <t>Josef Alvarez</t>
  </si>
  <si>
    <t>…como la actual expo sición del grupo semi-colosal en mármol, ejecutado en Roma S. M. la Reina nuestra Señora y SS. AA. los Sermos. Seño -por el primer escultor de cámara de S. M. D. Josef Alvarez, res Infantes permanecen con la mejor salud en el Real sitio de conducido recientemente á España, y colocado en el Museo dei S. Lotenzo. ■Prado de esta metrópoli. Prevénganse , si quieren, algunos lecto res contra la anticipada manifestación de nuestro entusi…</t>
  </si>
  <si>
    <t>…el lector aquellos tan celebrados versos de su Zaira. El día i6 de Noviembre á las 84 de la mañana falleció en Generoso , benéfico, justo y -virtuoso esta corte el célebre artista D. Josef Alvarez, primer escultor de mas pudiera ser á haber nacido cristiano!. Cámara de S. M., cuyas noticias biográficas publicaremos, cuan Y en nuestros mismos dias ciertos defensores.oficiosos déla do hayamos adquirido los datos necesarios para hacerlo con el legitimidad…</t>
  </si>
  <si>
    <t>Alvarez, Manuel Isidro Robledo y</t>
  </si>
  <si>
    <t>Manuel Isidro Robledo y Alvarez</t>
  </si>
  <si>
    <t>…olsa: cierto especulador que negocia Agüero: para la de Cietnpozuelos á D. Josef María Casuso: para mucho, y que según dicen está en relaciones con personas de lá ■la de Canaria á D. Manuel Isidro Robledo y Alvarez: para la corte, ha venido á la bolsa mientras que los fondos se hallaban del Carpió de Montalban á D. Josef Meliton Izquierdo: para la enfermos, como suele decirse', y ha comprado por valor de de Cogolludo á D. Josef Duque: para la de Huelma á D. Fran 150&amp; li…</t>
  </si>
  <si>
    <t>Alvarez, María Salomé</t>
  </si>
  <si>
    <t>María Salomé Alvarez</t>
  </si>
  <si>
    <t>Gaceta de Madrid n.º 154</t>
  </si>
  <si>
    <t>…iempo, ni en todo el que. ha pasado de la justa causa de la Nación, cupo en el primer extracto de la después, á recogerla y anticipar el importe de la segunda , como de este dia á Doña María Salomé Alvarez, hija de D. Josef, te se previno en el prospecto. De lo cual resulta estar aun pendien niente del extinguido regimiento de infantería de Covadonga, tes las cuentas dé los comisionados en la suscripción, y no po muerto en acción de guerra. derse disponer de lo…</t>
  </si>
  <si>
    <t>Alvarez, Maximino García</t>
  </si>
  <si>
    <t>Maximino García Alvarez</t>
  </si>
  <si>
    <t>Gaceta de Madrid n.º 98</t>
  </si>
  <si>
    <t>…cto se halla prevenida con Cuatro buques, núms. i.°, 2.°, ron examinados en aritmética D. Josef María de la Quintana, 3.0 y 4.0, que periódicamente harán psteser vicio, siendo del D. Maximino García Alvarez, D. Mariano Carballeira, D. Jo mejor andar, y suficientemente armados.. . • . ,. . sef García Alvarez, D. Jotef Rodríguez, D. Jacinto Ribeiro y. __La hermosa fragata la Rose, de 800 toneladas, forrada en, Gener, D. Antonio García Fuertes, D. Pedro Martínez y…</t>
  </si>
  <si>
    <t>Alvear</t>
  </si>
  <si>
    <t>Gaceta de Madrid n.º 2</t>
  </si>
  <si>
    <t>…stración de justicia, que es Lo prime hallarle la escuadra de bloqueo delante de! puerto. Una de estas ro que han menester los pueblos. cartas dice qúe b¿) hombres mandados por el general Alvear ata „Las amistosas disposiciones de los Gobiernos extrangeros, carán el territorio del Brasil por la parte de Rio Grande, mien tan conformes á los sentimientos personales de V. \1., hacen tras que otro destacamento estrechará el bloqueo de Montevideo. esperar…</t>
  </si>
  <si>
    <t>Amador, Salvador</t>
  </si>
  <si>
    <t>Salvador Amador</t>
  </si>
  <si>
    <t>…aseos arbolados, por el teniente de hermano mayor los tres premios de ordenanza cubre la espalda de estos edificios. El camino de Mondragon y uno extraordinario á D. Josef Molina, D. Salvador Amador, atraviesa la plaza que se forma delante de ellos; y hallándose es D. Antonio Puche y D. Teodoro Marin, el primero y tercero ta villa en la carretera de Madrid á Francia, distante 66 leguas maestrante. Los premios consistían en libros de la facultad, en de la…</t>
  </si>
  <si>
    <t>AMERICA, Mon ESTADOS-UNIDOS DK</t>
  </si>
  <si>
    <t>Mon ESTADOS-UNIDOS DK AMERICA</t>
  </si>
  <si>
    <t>Gaceta de Madrid n.º 18</t>
  </si>
  <si>
    <t>…------------------- ---------------------------- r—--NOTICIAS EXTRANGERAS. Marcero y el batallón del Apure, marchó de Barcelona sobre Gutnaná (de donde habia sido expulsado por el coronel Mon ESTADOS-UNIDOS DK AMERICA. tes partidario de Paez); y aseguran que la tiene estrechada por Füadtlfia ra dt Octubre. mar y tierra. De modo que ya está encendida de nuevo la guerra Se lie verificado la completa disolución de la república de civil en aquel país desgraciado, y es probable…</t>
  </si>
  <si>
    <t>Amhérst'</t>
  </si>
  <si>
    <t>Gaceta de Madrid n.º 24</t>
  </si>
  <si>
    <t>…áte. Mi- _J-e asegura aun que el duque.de. Buckingham debe ir á la In drid 2 de Febrero de i827.=:Luis López Ballesteros. dia en calidad de gobernador general, para reemplazar al lord Amhérst'. 'cuya, dimisión se tiene ya generalmente por cierta. NOTICIAS EXTRANJERAS. ' (Gtijbe'and Trdzclhr. ) ’ __ Parece evidente que los Ministros no hacen ánimo de enviar ITALIA. "por ahora nuevas tropas á Portugal, puesto que tres trasporte* Bcmazó de Diciembre.…</t>
  </si>
  <si>
    <t>An</t>
  </si>
  <si>
    <t>…iete capellanías del número cuarenta de la iglesia catedral escuadra turca cerca de la isla de Zea', con tan buen éxito, que dé Falencia, vacantes por muerte de D. Manuel Baroja , D. An le ha apresado dos fragatas y tres bricks, y dispersádole ó echa tonio Liras, D. Angel Elias González y D. Félix Plaza, y as do i pique los demas buques. censo de D. Miguel Cano, D. Mannet Vivanco y D. Francisco Carta. de Zante del gde Enero dicen también, qu…</t>
  </si>
  <si>
    <t>Actividad económica o mercantil</t>
  </si>
  <si>
    <t>…utiérrez Novales, señores D. Heiiriqtie O’Shea y compañía, Idem no consolidados.......................... ............ SMíií- Exenta'. Srá. condesa de Mora, Sr. conde de Albercon, D. An drés Vilches y D. Simón Bux, tenedores que han sido de diferen tes vales Reales; á saber, doce consolidados de 50 pesos dei.°de ANUNCIOS. Setiembre de 1818:con ios números 17,693 , 17,694, 17,695, 17,696, 17,697, 17,698, 17,699, 17,700, 17,701, 17,702, Contin…</t>
  </si>
  <si>
    <t>Gaceta de Madrid n.º 96</t>
  </si>
  <si>
    <t>…os, propios ;á conducir á descu recojan el precio de ellas. brimientos útiles, i A qué feliz resultado ha llevado la ingeniosa .Elementos de hippotomia del caballo y del buey, por D. An hipótesis de Bichat, por la que marcando una sensibilidad parti tonio Bobadilla , director que fue y catedrático de anatomía de cular ó una modificación de esta propiedad á cada órgano secre la-Real escuela de Veterinaria. Esta obra, escrita, impresa y tor en…</t>
  </si>
  <si>
    <t>Ana</t>
  </si>
  <si>
    <t>Gaceta de Madrid n.º 9</t>
  </si>
  <si>
    <t>…oniéndonos, pues, comunicar puesto sobré las casas qué se tomaron i García Vázquez, su pa al público las noticias que tendremos por mas seguras, sin res dre , en cabeza de este; y Doña Ana, Doña Rita , Doña Rosa ponder por eso de su certeza, nos ha parecido conveniente dar y Doña Josefa María Anguiano, como nietas de D. Josef Anuna idea sucinta del teatro de la guerra actual, para que los lec guiano, á quien correspondió otro censo impuesto en…</t>
  </si>
  <si>
    <t>Anaya, Miguel de</t>
  </si>
  <si>
    <t>Miguel de Anaya</t>
  </si>
  <si>
    <t>Gaceta de Madrid n.º 51</t>
  </si>
  <si>
    <t>104</t>
  </si>
  <si>
    <t>…dernos se despacharán en la librería de Hermoso,.frente á las Covachuelas, siendo el coste de cada cuaderno 20 rs. vn. ANUNCIOS. «Se suplica á D. Pedro de Anaya y Sangés.A hijo de D. Miguel de Anaya , tenga la bondad de avisar su residencia actual, ó bien Continúa el catálogo de las obras de S. M. que &gt;e hallan de venta, sus hijos y descendientes varones, á D. Eudaldo Solanich , que en el despacho y almacén ¡le la imprenta dital. viveen Barcelona, plaza…</t>
  </si>
  <si>
    <t>Anaya, Pedro de</t>
  </si>
  <si>
    <t>Pedro de Anaya</t>
  </si>
  <si>
    <t>…teresarles. «Se suplica 3 rs , y en pasta 4. asimismo á cualquiera que tenga noticia de haber fallecido el re Ostolaza. Visitas al Santísimo Sacramento y i la Virgen , 8.°, ferido D. Pedro de Anaya, sin sucesión ó con ella, se sirva par-* en papel 6 rs., en pasta 8, yen rústica 7. ticípar el lugar ó población del reino.cn qué murió, y la época PaUdio, los cuatro libros de arquitectura, folio mayor, pa poco mas ó menos de su fallecimienta »ljni«mo sugelo…</t>
  </si>
  <si>
    <t>Anchuelo, Pedro</t>
  </si>
  <si>
    <t>Pedro Anchuelo</t>
  </si>
  <si>
    <t>Gaceta de Madrid n.º 69</t>
  </si>
  <si>
    <t>…a pastoral en la iglesia, é inmediatamente se dió principio al augusto sacri reclamando socorros en favor de las víctimas de la inundación. ficio, que celebró el doctor en cánones D. Pedro Anchuelo , con ( L’EtoUe.) toda la pompa y magestad dignas del gran misterio de nuestra " • ESPAÑA. ' santa Religión. El respetable y numerosísimo concurso, com-, puesto de un gran número de eclesiásticos, de personas distingui Creíahorra ji de Mayo. - das , y de todo…</t>
  </si>
  <si>
    <t>Andreseflf</t>
  </si>
  <si>
    <t>Gaceta de Madrid n.º 86</t>
  </si>
  <si>
    <t>…mi perdido el capitán lliaschenko del 4.0 regimiento de cosacos d«l nución .de.[os..gastos j hubiera recibido el .público estas promesas Alar Negro, y un cosaco del regimiento del Don Andreseflf. Han con júbilo y .confianzapero como por.desgraeia se ha .prometi salido heridos dos cosacos de los regimientos., 1.?y 4.0 del Mar do tantas: veces. lo, mismo., ninguna .sensación.bicieron ahora en Negro. Hassan-Khan ha debido su salvación: á las piernas de…</t>
  </si>
  <si>
    <t>Anguiano, Josefa María</t>
  </si>
  <si>
    <t>Josefa María Anguiano</t>
  </si>
  <si>
    <t>…lico las noticias que tendremos por mas seguras, sin res dre , en cabeza de este; y Doña Ana, Doña Rita , Doña Rosa ponder por eso de su certeza, nos ha parecido conveniente dar y Doña Josefa María Anguiano, como nietas de D. Josef Anuna idea sucinta del teatro de la guerra actual, para que los lec guiano, á quien correspondió otro censo impuesto en cabeza de tores que carecen de planos ó descripciones de él, puedan leer Luis de Zavalza, que en el año de 1807 se…</t>
  </si>
  <si>
    <t>Angulema, Duque de</t>
  </si>
  <si>
    <t>Duque de Angulema</t>
  </si>
  <si>
    <t>Gaceta de Madrid n.º 79</t>
  </si>
  <si>
    <t>…y hace es ^ o» •perar que lleguen al estado de perfección el zelo infatigable de una comisión nombrada al efecto por el Gobierno, y á cuya , ANUNCIOS. cabeza se halla S. A. R. el Sr. Duque de Angulema. Continúa él Catálogo de las estampas qué se hallan de venta en la En el dia hemos leido en el diario de Barcelona un excelente Calcografía de la imprenta Real. artículo sobre el particular, á pesar de que D. Antonio Celles, su autor, solo se limita á la part…</t>
  </si>
  <si>
    <t>Angulo, Luis</t>
  </si>
  <si>
    <t>Luis Angulo</t>
  </si>
  <si>
    <t>…ó la ceremo randa , D. Isac Nuñez, D. Luis Gutiérrez, D. Joaquín Cometo, nia de Ja bendición, con una solemne misa en la iglesia.de padres E&gt;- Josef Duelas, D. Ceferino Fernandez, D. Luis Angulo, agustinos que dijo el Sr Arcipreste del cabildo eclesiástico, áque D. Gregorio Romero, D. Julián Otal, D. Antonio Arrom, Concurrieron todo el clero secular y regular, ayuntamiento y D. Josef María Cortea, D. Josef Rodríguez, D. Ildefonso Quipersonas de prime…</t>
  </si>
  <si>
    <t>Antimorí</t>
  </si>
  <si>
    <t>…a nación y acabar de una vez con esta nidos en los cinco tomos de sus obras, que acaba de publicar en secta abominable, uséis contra la expresa voluntad de Dios y del Florencia el caballero Antimorí. Rey, y por vuestra autoridad privada,.de unas armas que sola Volta viajó en Suiza y- Saboya con su amigo Giovio, y en mente se os han concedido para defensa'de la religión y de la 178a recorrió en compañía del célebre médico Scarpa la Ale patria bajo las ban…</t>
  </si>
  <si>
    <t>Anto</t>
  </si>
  <si>
    <t>Gaceta de Madrid n.º 8</t>
  </si>
  <si>
    <t>…o co nen qüe percibir la herencia de su abuelo en dicha ciudad, se mo la paz: nada es tan necesario para reponerá su pueblo de suplica á fin de qué acudan en Sevilla él licenciado D. Anto las antiguas pérdidas, y establecer laí mejoras de la adminis nio Sánchez Pascual, ó en Ecija á D. Joan Miguel Valenzucla. EN LA IMPRENTA REAL.</t>
  </si>
  <si>
    <t>…ha entrado ya en Ura- Andrés de Teruel: para otra de la de Almería, por promoción covi, distante seis leguas de Missolonghi. de D. Josef Alvarez Cienfuegos al priorato de ella, á D. Anto Los turcos se hallan con grandes rczelos en Arta; pues temen nio Lanfranco: para una ración de la misma , por muerte de Don el movimiento inesperado que ha dado aliento á la Grecia, su Mateo Galvez, á D. Francisco Antonio Aguilar: para otra de blevándola nuevamen…</t>
  </si>
  <si>
    <t>Anto, Juan</t>
  </si>
  <si>
    <t>Juan Anto</t>
  </si>
  <si>
    <t>…á la Grecia, su Mateo Galvez, á D. Francisco Antonio Aguilar: para otra de blevándola nuevamente. Caratasso está en la provincia de Beo la de Guadix, por Ja de D. Manuel Gamez , á D. Juan Anto da , y ocupa todos los pasos. Las familias turcas que habian ido nio Martínez: para otra de la catedral de Ceuta, por la de Don á Missolonghi para habitar esta ciudad, han sido enviadas (odas Alejandro Riquelme, á D. Josef Espinosa para otra de la cole á Frev…</t>
  </si>
  <si>
    <t>Antollrtide, Josef</t>
  </si>
  <si>
    <t>Josef Antollrtide</t>
  </si>
  <si>
    <t>Gaceta de Madrid n.º 83</t>
  </si>
  <si>
    <t>…aís, fanega 38 4 40: cebada .vecindad,.acuda 4 dar. rázoníáL tribuna j dela Vicaria eclesiástica, 16: las demas especies como en Junio. (.Se concluirá.) y oficio del notario mayor D. Josef Antollrtide lbarrola, deritrio AyiM , del términp de go-dias, señalados al efecto (pon el señor teniente ■: &gt; -vicario eclesiásticodde-esta villa. . _„&gt; : En la gaceta del martes 3 del corriente se diú noticia de los _Por providencia del Sr. Cid y Miranda, alcaide de (a!…</t>
  </si>
  <si>
    <t>Antonia, María</t>
  </si>
  <si>
    <t>María Antonia</t>
  </si>
  <si>
    <t>…a confianza con que se-' parroquial de San Andrés fundaron Juan Fernandez y Elvira gun su humor estampan las noticias o adivinan ¡os resultados, Saavedra, en cabeza de los mismos. Doña María Antonia de nosotros, que en materia de hechos no tenemos otro partido que Paz Sotomayor, como madre, tutora y curadora de sus hijos el de la verdad, y en materia de derecho no debemos profesar D. Pedro, Doña Manuela y Doña Rosa Velasco, vecina de Peninguno, cuando el…</t>
  </si>
  <si>
    <t>Antonio</t>
  </si>
  <si>
    <t>…oberana de. m±¿l}el comercio de los Romanos desde Id. primera, guerra de Carla conducta , ¡ no habría casi siempre, injusticia en condenar á fago 'hasta Constantino el Magno-, por D. Antonio: Zacarías de quien asegura que creyó obrar bien , porque el juez creeque obró Malcorra y Azanza, secretario de la Real sociedad Económica mal ! A este laberinto inextricable de absurdos é injusticias; á esta de Valladolid &amp;c. &amp;c. Para demostrar, hasta que pun…</t>
  </si>
  <si>
    <t>Gaceta de Madrid n.º 42</t>
  </si>
  <si>
    <t>167</t>
  </si>
  <si>
    <t>…o»y aun su propia ruina , por mantenerse obediente, teriormente en el elaboratorio químico del mismo Sr. Infante fiel y leal á su Res. Bien pudiera el viejo castellano ser despoja D. Antonio. Nuevos ensayos y. observaciones analíticas hechas do C por un acaso de. que .está muy distante) ,de sus fortunas, pa por el,"médico inspector de ellas sobre la misma fuente los van tria y.vida, mas no conseguirían los enemigos arrancarle su descubriendo, y h…</t>
  </si>
  <si>
    <t>…consolidada con interes.......... ............. 25 valor. D&lt; Manuel Víale , D. Josef Paroldo, D. Francisco Hernaiz, Don ............. Josef Miguel Ramírez, D. Juan Benito Reñaga, D. Antonio ** / Vales consolidados............................... ............. *3 » »4&gt; Gutiérrez Novales, señores D. Heiiriqtie O’Shea y compañía, Idem no consolidados.......................... ............ SMíií- Exenta'. Srá. condesa de Mora, Sr. conde de Albercon,…</t>
  </si>
  <si>
    <t>Gaceta de Madrid n.º 71</t>
  </si>
  <si>
    <t>…o el gantín , se rindió á la fuerza. Ayer detuvieron sobre el Terrón, lord Cochrane dió orden inmediatamente á'un bergantín griego 2 leguas ¿ la mar, al místico ingles Invencible, capitán Antonio para marchar á Grabuti, y escoltar á la corbeta hasta papóles - Romero,,que habiendo salido de Gibtaltar para Bayona con de Romanía (■&gt; tabaco y ropa, lo encontraron en el mencionado punto, y lo han ,,La escuadra de Constantinopla que ahora es bastante nu con…</t>
  </si>
  <si>
    <t>…o de tres años consecutivos no ha tenido nece congregación de Propaganda ; sidad nuestro imperio de nuevos reemplazos. Las profesiones Y S. M. el Rey de los Paises-Bajos al Excmo. Sr. Antonio agrícolas de nuestros amados vasallos no han experimentado Felipe-Fiaere Ghislain , conde de Celles,: caballero de la orden en todo este tiempo ninguna interrupción. Sin embargo las Real del León Bélgico, individuo de la segunda Cámara de los bajas anuales qu…</t>
  </si>
  <si>
    <t>…Madrid en la libre gento mayor que fue del regimiento de dragones de Pavía , co ría de Cuesta , frente á las Covachuelas, y en la de Sánchez, ca mo tutora y curadora de sus hijos D. Antonio, D. Manuel, lle de la Concepción Gerónima; en Sevilla en la de Hidalgo; en D. Josef, Doña Francisca y Doña Dolores Rosales, sobre nuli Cádiz en la de Hortal y compañía; en Valencia en la de Herrera, dad ó validación del testamento otorgado por Doña Rita Ro y…</t>
  </si>
  <si>
    <t>Gaceta de Madrid n.º 133</t>
  </si>
  <si>
    <t>…edina del Campo. Trigo, fanega 14 á 20: — Por providencia del consulado de Cádiz, en autos del con centeno 11 á 13: cebada 54 á 6: guisante» 8 á 10: garbanzos 84 curso del fallido D. Antonio. Arana , que tuvo establecimientos á too: vino, cántaro 14 ¿ 16. ... de tienda y almacén de efectos navales, se manda citar y em Vizcaya.— Bilbao. Trigo del pais, fanega 30 a 38. Los de plazar á cuantos se estimen'con derecho a ¡os bienes de dicha mas artícul…</t>
  </si>
  <si>
    <t>Gaceta de Madrid n.º 148</t>
  </si>
  <si>
    <t>…te , hacen el acierto mas diente por el propio juzgado contra los dichos y otros, á ins difícil, y mas necesaria la concurrencia de luces para asegurarlo. tancia de la heredera de D. Antonio* Marca, artífice diamantista El cabildo de Sevilla, que en la construcción de su magnífico que fue en esta corte, sobre ciertas alhajas de perlas y diamantes templo consultó repetidas veces por voluntad propia á los mas que se le extraviaron al referido; aper…</t>
  </si>
  <si>
    <t>Gaceta de Madrid n.º 152</t>
  </si>
  <si>
    <t>…las provincias en las administraciones principales de correos. . ' , ■ , ... SS. AA. continúan en ésta capital con la mejor salud. _Historia dt la Conquista dt Méjico, escrita por D. Antonio El Rwv nuestro Señor ha tenido á bien admitir el donativo, de Solís, ilustrada con notas geográficas, históricas y literarias. que en beneficio de la Real Hacienda ba hecho el comisario de En ellas .se : ha procurado introducir todo lo que han dicha los viagerps mod…</t>
  </si>
  <si>
    <t>Antonio, Nicolás</t>
  </si>
  <si>
    <t>Nicolás Antonio</t>
  </si>
  <si>
    <t>Actuación administrativa o judicial</t>
  </si>
  <si>
    <t>Gaceta de Madrid n.º 54</t>
  </si>
  <si>
    <t>…sobre lo que ha sido ob que están en estado de apreciar con razón y con justicia. Con so jeto antes de la discusión de la Cámara, y ahora del decreto del lo leer la biblioteca de D. Nicolás Antonio, la disertación y car Rey ; esto es, sobre la bondad ó perjuicios de la libertad de la im tas de Dennia sobre nuestra literatura, y las apologías de algu prenta; mucho mas cuando publicamos nuestro sentir en un país nos españoles en respuesta á la pregunta in…</t>
  </si>
  <si>
    <t>Anuna, Josef</t>
  </si>
  <si>
    <t>Josef Anuna</t>
  </si>
  <si>
    <t>…uras, sin res dre , en cabeza de este; y Doña Ana, Doña Rita , Doña Rosa ponder por eso de su certeza, nos ha parecido conveniente dar y Doña Josefa María Anguiano, como nietas de D. Josef Anuna idea sucinta del teatro de la guerra actual, para que los lec guiano, á quien correspondió otro censo impuesto en cabeza de tores que carecen de planos ó descripciones de él, puedan leer Luis de Zavalza, que en el año de 1807 se hallaban avecindada! con mas c…</t>
  </si>
  <si>
    <t>ANUNCIOS</t>
  </si>
  <si>
    <t>Gaceta de Madrid n.º 122</t>
  </si>
  <si>
    <t>…elante del Real Palacio; ha mitirán las que después se hagan. biéndose dignado la Reina nuestra Señora presenciar este acto desde un balcón. Los gefes y oficiales con su Inspector general ANUNCIOS. tuvieron la honra de despedirse de S. M. y besar su Real mano. La Iglesia triunfante de los errores del siglo, ó el destructor La columna se dirigió al Escorial de abajo, donde comió sus de todas las ideas anárquicas é inmorales, vertidas en estos últi ranch…</t>
  </si>
  <si>
    <t>ANUNCIOS, Fernando</t>
  </si>
  <si>
    <t>Fernando ANUNCIOS</t>
  </si>
  <si>
    <t>…............... «... já 10. de Sta. Teresa, núm. 14, esquina á la de las Rejas, y se les ser virá con esmero y precios equitativos. _ Los acreedores á ia testamentaría del difunto D. Fernando ANUNCIOS. Graupera, deberán presentarse dentro del término de un año, contado desde la fecha, á su primer albacea D. Francisco Mateu en la ciudad de Puerto-Rico; en la inteligencia de que espirado Continúa el catálogo de las otras de S. M. que se hallan de venta este…</t>
  </si>
  <si>
    <t>Anzou</t>
  </si>
  <si>
    <t>Gaceta de Madrid n.º 14</t>
  </si>
  <si>
    <t>…rimogénito Don brepuja al presente á las demas naciones en el arte de disecar, lo Francisco Agustín, para sí, los suyos y sucesores , libre de lan debe sin duda á los trabajos del doctor Anzou. Este joven enseña zas, medias anatas y de cualquiera otra carga ó contribución por sí mismo sobre sus preparaciones anotómicas, no solo á los que.se halle establecida ó se establezca en lo sucesivo sobre los discípulos de medicina ,sino á muchos artistas que…</t>
  </si>
  <si>
    <t>Anzou, M.</t>
  </si>
  <si>
    <t>M. Anzou</t>
  </si>
  <si>
    <t>…memoria de su fidelidad, he venido pital de la Guadalupe una pieza artificial de anatomía de las in en declarar que la merced de Título de Castilla que concedí ai ventadas por el doctor M. Anzou. Los Ministerios de la Guerra citado Capitán General por Real decreto de 14 de Diciembre y del Interior han hecho compras semejantes con arreglo á los de 1823 con la denominación de conde del Real Aprecio, se ra informes de la academia Real de medicina; y si…</t>
  </si>
  <si>
    <t>Aparicio, Francisco Isidoro de</t>
  </si>
  <si>
    <t>Francisco Isidoro de Aparicio</t>
  </si>
  <si>
    <t>…6.a y último de los aperos que ne duación. Lo que se avisa á los acreedores por los actuales síndi cesita tener el cultivador, y circunstancias que deben adornar cos del concurso D. Francisco Isidoro de Aparicio y D. Maria al mismo. La Sociedad , procediendo con el pulso y detenimien no Fernandez, á consecuencia de lo mandado por el citado se to que acostumbra, resolvió que la cartilla rústica pasara á in ñor juez civil de la plaza de Cádiz en su auto de 2 de Octubre forme del…</t>
  </si>
  <si>
    <t>Aparicio, Josef</t>
  </si>
  <si>
    <t>Josef Aparicio</t>
  </si>
  <si>
    <t>…a, Polonia y Alemania, donde las respectivas autori dignación de pasar á la habitación de su Pintor de Cáma dades facilitan gratis las certificaciones de fallecimiento, legali ra, D. Josef Aparicio, cou el objeto de ver el grande cuadro zadas por el Embajador respectivo, sacadas de los registros de loa. que acaba de ejecutar, por encargo, y á expensas del Excelentí hospitales y ayuntamientos. A.dicha lista sigue otra de los mi simo ayuntamiento de esta…</t>
  </si>
  <si>
    <t>Gaceta de Madrid n.º 120</t>
  </si>
  <si>
    <t>…otras propiedades sin seto ni cerco alguno que las en el dia t .° de Octubre de 1823, pintado con Real permiso resguarde de las invasiones de los ganados, cuya pesuña y diente por D. Josef Aparicio, pintor de Címara del Rby nuestro Se devastador les ocasiona tantos daños! ¡Cómo no se aprovechan ñor , académico de la de S. Lúeas de Roma, y teniente director de los beneficios que prodiga esta planta los ganaderos, á quie de la Real de S. Fernando, por ord…</t>
  </si>
  <si>
    <t>Apenas, Par-</t>
  </si>
  <si>
    <t>Par- Apenas</t>
  </si>
  <si>
    <t>Gaceta de Madrid n.º 140</t>
  </si>
  <si>
    <t>…s grandes témpano» de hielo arrastrados por la corriente resistencia inútil. (Clobe and Travdler). ó por la acción de la marea. — El 39 de Setiembre último llegó á esta capital el capitán Par- Apenas habían dejado uno de estos enormes témpanos, cuan ry, decidido á abandonar su expedición, acerca de la cual publi do al momento aparecía Otro; de suerte que parece se producían camos la siguiente relación según la publica el Glubt and Trate- nuevas dificultad…</t>
  </si>
  <si>
    <t>Aposa, Esteban</t>
  </si>
  <si>
    <t>Esteban Aposa</t>
  </si>
  <si>
    <t>…............. ..................+ á *. lándose las que esten dadas á este respectó. -—Se cita y emplaza á D. Josef de las Heras, Doña M. Ag.* Ueredia, D. Antonio Guillermo Moreno, D. Esteban Aposa, Deuda consolidada con interes.......... ............. 25 valor. D&lt; Manuel Víale , D. Josef Paroldo, D. Francisco Hernaiz, Don ............. Josef Miguel Ramírez, D. Juan Benito Reñaga, D. Antonio ** / Vales consolidados............................... .......…</t>
  </si>
  <si>
    <t>Apostólico, Comisario</t>
  </si>
  <si>
    <t>Comisario Apostólico</t>
  </si>
  <si>
    <t>…a , porque la ama rnepte Jas descompone y altera sus propiedades medicinales. para su gobierno y conservación; y por eso amenazada, opone Continúan las limosnas dadas por el limo. Sr. Comisario Apostólico c¡ brazo para reparar el golpe que le habría de caer sobre ella; general de Cruzada,con el plausible motivo de ¡os felices dias de ninguno se expondría á los peligros , si no amaseá su (Principé; el la Reíha nuestra Señora. amor y respeto á su augusta Persona…</t>
  </si>
  <si>
    <t>Gaceta de Madrid n.º 44</t>
  </si>
  <si>
    <t>…as firmas?) den menos de llevar la convicción hasta la evidencia, á no ser que voluntariamente quieran cerrarse los ojos á la luz , no me Concluyen las limosnas dadas por el limo. Sr. Comisario Apostólico nos que de la historia. Los hechos que esta nos ofrece en todos general de Cruzada con el plausible motivo de las felices dias de los tiempos de la reforma son tales, y tan uniformes , que no es la Reiva nuestra Señora. posible contrarestarla, y muy principal…</t>
  </si>
  <si>
    <t>Gaceta de Madrid n.º 65</t>
  </si>
  <si>
    <t>…a disolverlas. Otra los dias de nuestro amado Soberano el Sr. D. Fernando vii , senueva alianza con los mismos no añadiría nada á las garantías libraron y repartieron por el limo. Sr. Comisario Apostólico geque gozamos; y si hoy formásemos una ó mas alianzas, contra neral de la Sta. Cruzada 40,000 duros; cuya distribución porrias á los vínculos que nos unen, no teniendo por otro lado menor sera anunciada oportunamente en este periódico.ningún motivo de queja c…</t>
  </si>
  <si>
    <t>…el'dia. Con desusados brillos y arreboles. A. Cual nunca se regala Continúa la distribuiiun Je la limosna Je Juroj repartidos y El aire en aromáticos olores: librados por ti limo. Sr. Comisario Apostólico. Cual nunca de su gala ir. ~&gt;t. Se revisten las flores: Cual nunca alhagan hoy los ruiseñores. Al socorro de varias comunidades mendicantes de la diócesis de Granada...................................................... 1,960. Ni mas puras y bellas Al socorro…</t>
  </si>
  <si>
    <t>Gaceta de Madrid n.º 70</t>
  </si>
  <si>
    <t>…entado con leer solo los bo Continúa la distribución de la limosna de qcQ duros repartíJos y letines del Momteur, viene á ser igual con la Me la rendición de librados por ti limo. Sr. Comisario Apostólico. Malta. Rs. vn. Como juez i mpa reía I en los principales acontecimiento* que acarrearon la caida del opresor de Europa, no admite Foy por A la-Cása de beneficencia de Castellón de la Plana........ 1,000. excusa desús extravagancias y desatinos la debilidad m…</t>
  </si>
  <si>
    <t>…ertenecer al ejér cito de observación del Tajo* 800,000. Concluye ¡a distribuciem de la limosna de 40$ duros repartidos y VARIEDADES ESTADÍSTICAS í&gt;*t REINÓ, librados por ti limo. Sr. Comisario Apostólico. Rs. vit. . Precios de frutos ¿ principio del mes. A LAYA—Vitoria, Trigo, fanega, 35 rs.: cebadt* Í4: avena* Á la casa de expósitos de Menorca............... 4,668, 24: aluvias, 44: habas y maíz * 24: ricas* 18: arvejas cuadra Al hospital y casa de expósitos…</t>
  </si>
  <si>
    <t>ApostólicoManojos, Comisario</t>
  </si>
  <si>
    <t>Comisario ApostólicoManojos</t>
  </si>
  <si>
    <t>….') Libras......................... 6............................... id. Injuriado................... 5............................ . id. Continúan las limosnas dadas por el limo. Sr. Comisario ApostólicoManojos de amarillo general de Cruzada con el plausible motivo de los felices dias de Ó pajizo. la Reina nuestra Señora. Deshechito................. 12 reales.................. id. Rs. vn. Libras......................... 10............................ id. Injuriado..…</t>
  </si>
  <si>
    <t>Arabi, Juan</t>
  </si>
  <si>
    <t>Juan Arabi</t>
  </si>
  <si>
    <t>…ia; y para máticos. . v la canongía magistral de la catedral de Ibiza , vacante por falle _ fcl Messager de Marsella inserta lo siguiente: cimiento de D. Jaime Antonio Lapuerta, á D. Juan Arabi. . „Lajunu de comercio de esta ciudad ha dispuesto que se Igualmente se ha dignado S. M. nombrar para una plaza de construya un barco de vapor de gran porte, y se ponga á dispo- oidor de la Real audiencia de Valencia, vacante por .muerte de . aicion del capit…</t>
  </si>
  <si>
    <t>Arana, Josef de</t>
  </si>
  <si>
    <t>Josef de Arana</t>
  </si>
  <si>
    <t>…erte de los rebeldes está decidida en el Real decreto, 12 del corriente, de que los subalternos D. Eusebio Mal anco y de 17 de Agosto de 182 g, cuyos artículos son literalmente co D. Josef de Arana se le presentaron el 10, manifestando se mo se sigue: (Iguales al anterior.') acogían al indulto concedido por S. M., de que se les había dado Nobles guipuzcoanos: Seguid las huellas de vuestros antepa noticia; y enterados de su tenor, formalizaron un memoria…</t>
  </si>
  <si>
    <t>Arána, Josef de</t>
  </si>
  <si>
    <t>Josef de Arána</t>
  </si>
  <si>
    <t>…participa lá total destrucción' dé Ja banda dé subleva á propósito para el servicio de Dios y de la Real capilla. dos capitaneada por los cabecillas D.'Ascehsio de-Lausagarreta y D. Josef de Arána; y de la parte que tuviefóh en’este feliz resultado Jas'eficacés medidas de las Diputaciones de Alava y Se ANUNCIOS. ñorío de Vizcaya , en concurrencia'con la de esa provincia; y enterado S. M. me manda decir á V. S:, para su satisfacción y la En la Gaceta de…</t>
  </si>
  <si>
    <t>Aranda, Juan</t>
  </si>
  <si>
    <t>Juan Aranda</t>
  </si>
  <si>
    <t>…D. Bernardo Yañez: ANUNCIOS. para otra de la de Ubeda, en el obispado de Jaén, por promo Manual de Señoritas, ó Arte para aprender cuantas habilida ción de D-Gabriel Armenteros, á D. Juan Aranda: para una des realzan el verdadero y sólido mérito de las jóvenes bien edu ración de la de Bayona, en el obispado de Tuy, por muerte de cadas; á saber, la costura de todas clases, corte y hechura de D. Pedro Barreiro, á D. Juan Manuel Fontan: para otras seis…</t>
  </si>
  <si>
    <t>Arauz, Domingo</t>
  </si>
  <si>
    <t>Domingo Arauz</t>
  </si>
  <si>
    <t>…o desde St.-Rambcrt á Roanne. De este modo va ¿ ser esta to y fundamental conocimiento. Hablaron en seguida el señor última ciudad como una espeeie de depósito general de comercia cura D. Domingo Arauz y el administrador D. Lorenzo Gó entre el Norte y el Mediodía de la Francia. La nueva comunica mez, exponiendo las ventajas que debían esperarse del nuevo es ción cuadruplicará’á lo menos las exportaciones del carbón mi tablecimiento. Y por último, habiéndose…</t>
  </si>
  <si>
    <t>Arauz, Tomas</t>
  </si>
  <si>
    <t>Tomas Arauz</t>
  </si>
  <si>
    <t>…oria de Ids españoles, y por los sentimientos que co Iturribarria.:=CV&lt;rzr de Ripalda premio D. Leandro Mateo y respira inflama los afectos de las almas nobles de todos los países D. Tomas Arauz. Clase deFleuri premio D. Pascual Salazar, accésit y tiempos. D. Amonio ViUafnnca.Clase de dibujo premio D. Josef Rojo del El anciano padre, caído sobre la rodilla izquierda, y tendida Cañizal, premiado también en las clases.de geografía , cronología, la otra…</t>
  </si>
  <si>
    <t>Arbaud</t>
  </si>
  <si>
    <t>…stantes de Irlanda contra la emancipación, des de los pueblos por donde debía pasar la tropa, que franquea de lós católicos, asegurando el noble lord que aquellos se hallan sen al general Arbaud cuanto pidiese; y lo cumplieron, como proscritos y oprimidos__Lord King dice que lo expuesto por el todos los habitantes, de modo que nada han dejado que desear. noble Lord le recuerda lá fábula del Lobo y el Cordero-, el corde No solo las autoridades visitab…</t>
  </si>
  <si>
    <t>Arcos, Joaquín de</t>
  </si>
  <si>
    <t>Joaquín de Arcos</t>
  </si>
  <si>
    <t>…o de ¡a impresión.^Estas reformas se .casa de los sugetoa siguientes: Madrid D. A. Miyár, calle del adoptaron todas sucesivamente, y quedó aprobado el artículo. Príncipe, Albacete D. Joaquín de Arcos, Badajoz P. P. Carri En seguida de esta se coloca el de Mr. Roncherollifs, aprobado llo, Barcelona D. F. Piferrer, Bilbao D. M. García, Burgos ayer. D. R, Villantieva, Cádiz Sres. Hortal y Compañía, Cáceres Mr. de laBoessiere propone que todos los diarios en…</t>
  </si>
  <si>
    <t>Ardiz, Josef Antonio</t>
  </si>
  <si>
    <t>Josef Antonio Ardiz</t>
  </si>
  <si>
    <t>Gaceta de Madrid n.º 100</t>
  </si>
  <si>
    <t>…star impreso y venal al público en .Por providencia del Sr. Galindo, teniente corregidor de esta i.° de Noviembre de este año , sin falta alguna j ai precio de un villa, se cita á D. Josef Antonio Ardiz, vecino de esta corte, de real de vellón cada ejemplar ¿ con la calidad de que si para dicho la que se ha ausentado y se ignora sil paradero, para que dentro dia i.° dé Noviembre no estuviese de venta, quedará en el he de 15 dias primeros siguientes al de est…</t>
  </si>
  <si>
    <t>Argensola, Bartolomé Leonardo de</t>
  </si>
  <si>
    <t>Bartolomé Leonardo de Argensola</t>
  </si>
  <si>
    <t>…aavedra Fajardo, no faltan experiencias de la ignorancia rutinaria de un capataz D. Alvaro Navia Osorio. y de la inteligencia científica de un agrónomo. 7.0 D. Luis de Requesens:, D. Bartolomé Leonardo de Argensola, D. Juan de Palafox y Mendoza, D. Francisco Valles, XBALBS LOTBKIAI. D. Juan de Ribera, el maestro Fr. Luis Ponce de León. '• En la extracción de la Real lotería primitiva, celebrada en 8.°' D. Diego Mesía y Guarnan, El maestro Juan de Avila, la tarde de hoy,…</t>
  </si>
  <si>
    <t>Argos, Leen de</t>
  </si>
  <si>
    <t>Leen de Argos</t>
  </si>
  <si>
    <t>…e último tenia por la to de letras de Orense á D. Josef María Fole de Navia: para el tarde mas favor qué los demas, sin saber por qué. de la Sierra de Jalama, de nueva creación, á D. Leen de Argos: Finalmente, opinase que está ya hecha la elección del suce para el de Verin á D. Ramón Rulz de Monroya; y para el de sor de Canning; como quiera que sea , el' nombramiento se hará Bonar á D. Lucas Navarro. sin obstáculos y á la mayor brevedad. Se apoyan esto…</t>
  </si>
  <si>
    <t>Aríalejo, Benito</t>
  </si>
  <si>
    <t>Benito Aríalejo</t>
  </si>
  <si>
    <t>…la Real Hacienda ba hecho el comisario de En ellas .se : ha procurado introducir todo lo que han dicha los viagerps modernos sobre las particularidades del reino de Méjico, Íuerra D. Benito Aríalejo dé 8289 rs. at mr*., á que es aereado* la misma. su clima, topografía, producciones, historia y costumbres, arte* VARIEDADES. y gobierno.de sus antiguos habitantes. Adornada con 17 estam pas de buen dibujo y grabado ;y los pasages que estas representan Mxntct…</t>
  </si>
  <si>
    <t>Arias, Antonio de</t>
  </si>
  <si>
    <t>Antonio de Arias</t>
  </si>
  <si>
    <t>Gaceta de Madrid n.º 94</t>
  </si>
  <si>
    <t>…dera formando cuatro bresale la de Clima, que con tanto esmero se propaga en Fran alas paralelas á la galería de este-edificio, las cuales serán deco cia, y qué debemos al zelo de D. Antonio de Arias, que la crio radas con mucho gusto. Las ventanas quedarán luz á estas grafio ch el j-rJin Botánico y la ha propagado en muchas partes del des salas serán guarnecidas, no de vidrios sino de telas traspa rejno. Ni le- causa menor placer la variedad de terciopel…</t>
  </si>
  <si>
    <t>Arias, Bernardino</t>
  </si>
  <si>
    <t>Bernardino Arias</t>
  </si>
  <si>
    <t>Gaceta de Madrid n.º 19</t>
  </si>
  <si>
    <t>…Marzo, y en las de está ino autor. Se hallará en la librería de la viuda de Barco López, capital el i5'í y verificada la rifa se pondrá en posesión de las y en Logroño en casa de D. Bernardino Arias. 1 referidas fincas al propietario del billete ganancioso ¿ su presen _ Suscripción de la¡ obra instrumental titulada la Flora ele lat tación en ia Dirección general. óperas de Russim. D. Bartolomé Wirmbs (director del ¡estable cimiento degrabado y .estampado…</t>
  </si>
  <si>
    <t>Arias, Josef</t>
  </si>
  <si>
    <t>Josef Arias</t>
  </si>
  <si>
    <t>…ará líete sino para dos puntos de América; pe peda. En geometría práctica los tnismps Martínez y Cepeda. En ro admitirá pasageros que estarán perfectamente mantenidos y navegación D. Josef Arias, yen álgebra D. Ventura Rodríguez alojados. Este buque, que. tiene una cámara espaciosa y cómoda, y D. Ramón Santos: habiendo merecido la aplicación de todos presenta uná ocasión muy favorable á los que desean viajar, y á y sus adelantamientos, no solo en las…</t>
  </si>
  <si>
    <t>Arismendi</t>
  </si>
  <si>
    <t>…cita en ?sta carta, contiene las cláusulas dose cada vez en su sabiduría, de que nos conformamos con siguientes: las leyes, y vivimos con nuestros hermanos protestantes en tan „E1 general Arismendi ocupa todo el interior de Cumaná. buena unión, que puede convencerla de la sinceridad de nuestro El coronel Montes la capital que tomó por la fuerza. El general ánimo en no aspirar á ninguna supremacía, sino á ser iguales á Monagas la provincia de Barcelona,…</t>
  </si>
  <si>
    <t>Arjona</t>
  </si>
  <si>
    <t>…or. en una platea que demedia el paseo, y vuelven á.buscarla en un El júbilo universal.del pueblo enviáis augusta ceremonia, solo estanque y fuente que lo terminan. No contento el Sr. Arjona pudo ser excedido por el inefable placer y vivas-incesantes d$ los. con ;haber reparado y embellecido las obras de fábrica que le Realista^, gloriosos de mirar á m frente, consagrada pot la re adornan, y las norias y cañerías que lo riegan, ni con haber ligió…</t>
  </si>
  <si>
    <t>…de los asentistas, que destrozan el ár bol y le plagan de heridas, por donde entra el caries que lo des Continúa el Catálogo de las estampas que se hallan de venta en la truye. El Sr. Arjona ha precavido desde el principio estos errores, Calcografía de la imprenta Real. en que .no podía incurrir su ilustración; también ha procurado y cuidará evitarlos, confiando al mismo profesor la completa di 6.a D. Alonso Tostado, Luis Vives, D. Diego Hurtado…</t>
  </si>
  <si>
    <t>Arjona, Josef Manuel de</t>
  </si>
  <si>
    <t>Josef Manuel de Arjona</t>
  </si>
  <si>
    <t>…obras, construidas co6 la mayor solidez, se deben todas’ál infa Sevilla....... ,................................. .......i.é.'.v............... J á i idem. tigable zelo del limo. Sr. D. Josef Manuel de Arjona por el bien Málaga......... ............................................................ 1 á i-i benef. y lustre de la ciudad, cuyo gobierno le está encomendado. El Valencia.................................................................... - f idem. amor qu…</t>
  </si>
  <si>
    <t>Arjoña, Matías Sánchez</t>
  </si>
  <si>
    <t>Matías Sánchez Arjoña</t>
  </si>
  <si>
    <t>…olvamos por un momento los ojos á las nuevas repúblicas y concurso de acreedores á los bienes quedados por muerte de de lf ¡América, adonde se quieren generalizar estas extravagan D. Matías Sánchez Arjoña, vecino que fue de dicha villa; y ha tes ideas, y veremos el amargo fruto .producido, por tan erróneas biéndose mandado .que para el 30 del presente. mes, y hora ds doctrina». , y el resultado que su .propagación ha ..ocasionado; las dita de su. mañanar se ce…</t>
  </si>
  <si>
    <t>Arnedo, Carlos</t>
  </si>
  <si>
    <t>Carlos Arnedo</t>
  </si>
  <si>
    <t>Gaceta de Madrid n.º 4</t>
  </si>
  <si>
    <t>…fermedad cancerosa es de naturaleza muy de ella se presentarán por sí ó sus apoderados á D. Joaquín Kuiz rebelde, como lo son todas las ganglio-glandulitis, y que cuan de Eucesta, D. Carlos Arnedo y demas comisionados para la do estas atacan ¿ sujetos cuyo sistema linfiticoglandular predo empresa en dicha villa de Aldeanueva en el preciso término da mina sobre todos los demas, cuando semejantes sujetos domina se 40 dias, contados desde la publicación d…</t>
  </si>
  <si>
    <t>Arnera, Francisco Díaz Molino y Gerónimo</t>
  </si>
  <si>
    <t>Francisco Díaz Molino y Gerónimo Arnera</t>
  </si>
  <si>
    <t>…ima Virgen y Santos, y para antes y después de Cruz de Malta. Se cita y emplaza á los herederos de D. Manuel la comunión: modo de hacer una buena confesión general, y oir Isuardi, D. Francisco Díaz Molino y Gerónimo Arnera , acree con la mayor devoción la santa misa. Nueva edición corregida dores al citado concurso, para que en el término preciso de 15 dia* por D. M. A, y adornada con láminas finas. Se vende en Ma siguientes al de este anuncio, se presenten á dicho juzgado, pbr…</t>
  </si>
  <si>
    <t>Arriaga, Francisco Gregorio de</t>
  </si>
  <si>
    <t>Francisco Gregorio de Arriaga</t>
  </si>
  <si>
    <t>…rabadas por D.T. Ló una canongía de la igjesia colegial de Belmonce , en el obispado pez Enguídanos y D. M. Alegre, cada una io rs.(Se continuará.) de Cuenca, por fallecimiento de D. Francisco Gregorio de Arriaga, á D. Fermín Nicasio de Rivas: para una ración de la ca _Los suscriptores á la Defensa, del Cristianismo , ó Conferencias tedral de Almería, por promoción de D. Amonio La.ifranco i sobre Ja Religión, for el Excmo. Sr. conde de Frayssinous, obispo canongía de…</t>
  </si>
  <si>
    <t>…urcir y componer los objetos de la iglesia colegial de Belmonte, en el obispadO-de;Cuenca, va antes mencionados; todo según los últimos adelantamientos. cante por fallecimiento de D. Francisco Gregorio de Arriaga, y Esta obrita singular, y única hasta ahora en España, funda no haber tenido efecto el nombramiento hecho éfl D. Fermín Nt- su recomendación en su utilidad y necesidad; pues llena el extra casio de Rivas, á D. Juan Calvete. ordinario vacío que se experimenta…</t>
  </si>
  <si>
    <t>Arriaga, Simón Joaquín- de</t>
  </si>
  <si>
    <t>Simón Joaquín- de Arriaga</t>
  </si>
  <si>
    <t>…es generales sobre lp extensión y el aspec Por Real orden de 20 de Agosto de este año se ha servido to físico de Nueva-Empaña. En el segundo trata.de.la población S. M. conceder á D. Simón Joaquín- de Arriaga, vecino de la en general, y de la división de las castas. El tercero la estadísti villa de Bilbao, privilegio exclusivo por cinco años para la in ca particular de las provincias, su población y superficie, calcu troducción , y como perfeccionador del papel y…</t>
  </si>
  <si>
    <t>Arrom, Antonio</t>
  </si>
  <si>
    <t>Antonio Arrom</t>
  </si>
  <si>
    <t>…a iglesia.de padres E&gt;- Josef Duelas, D. Ceferino Fernandez, D. Luis Angulo, agustinos que dijo el Sr Arcipreste del cabildo eclesiástico, áque D. Gregorio Romero, D. Julián Otal, D. Antonio Arrom, Concurrieron todo el clero secular y regular, ayuntamiento y D. Josef María Cortea, D. Josef Rodríguez, D. Ildefonso Quipersonas de primera distinción. Por la tarde se tuvo en las casas rós, 13. Lorenzo Millana, D. Manuel Tobia , D. Josef Travancapitulares u…</t>
  </si>
  <si>
    <t>Arroyo, Ignacio Marcos de</t>
  </si>
  <si>
    <t>Ignacio Marcos de Arroyo</t>
  </si>
  <si>
    <t>Gaceta de Madrid n.º 155</t>
  </si>
  <si>
    <t>…carlo les parará el perjuicio que haya En el mensage del presidente del llamado Consejo de Gobier lugar. no, dirigido al Congreso constituyente de Lima con fecha 4- de — Los Sresr D. Ignacio Marcos de Arroyo, D. Matías Pinilla y Junio último , se hallan los pasages siguientes: D. Julián Aquilino Perez, síndicos de la testamentaría del Exce ,,Nuestro crédito ha sufrido una notable depresión en el mer lentísimo Sr. duqueque fue de Osuna, D- Pedro TellezGirón,remi c…</t>
  </si>
  <si>
    <t>Arroyo, Josef María del</t>
  </si>
  <si>
    <t>Josef María del Arroyo</t>
  </si>
  <si>
    <t>…res un frugal refresco, y por la noche una cena ,costeado co, D. Ignacio Lorente, D. Ramón Rodríguez, D. Josef Tira por el corregidor é individuos de ayuntamiento, comandante, do, D. Josef María del Arroyo, D. Fernando Rubio y D. Josef oficiales y capellán del batallón; i que asistieron todas las per Martínez. sonas invitadas para la función , remando en todos los actos la Y los de segundo y tercero orden por Otros jóvenes de no *Myot cordialidad, como igualmen…</t>
  </si>
  <si>
    <t>Arroyo, Juan Peón y</t>
  </si>
  <si>
    <t>Juan Peón y Arroyo</t>
  </si>
  <si>
    <t>…en los cuerpos del __ Ignorándose el paradero de los herederos de la difunta Doña ejército de la Península, podrán presentar sus solicitudes á los Blasa Vergara y Calvo, viuda de D. Juan Peón y Arroyo, con respectivos subdelegados castrenses de cada diócesis, acompaña tador por S. M. de cuentas de esta villa , se les cita y emplaza das de testimoniales de sus Ordinarios, y licencias que de ellos para que en el término de 30 dias , contados desde hoy , se p…</t>
  </si>
  <si>
    <t>…aguardiente 44¡ aceite 54. , __ Ignorándose el paradero de los herederos de la difunta Doña Tuy. Trigo, fanega 31 á 54.' centeno 30; maíz 36: vino, Blasa Vergara y Calvo, viuda de D. Juan Peón y Arroyo, con arroba 8 í 9. tador por S. M. de cuentas de esta villa, se les cita y emplaza Granada (provincia de).-.Granada. Trigo, fanega 28 á para.que en el término de diez dias, que. por último se les seña 34: cebada 14 á 15 : habas 40 á 42 ; maiz 18 á 24: aceite,…</t>
  </si>
  <si>
    <t>Artaud</t>
  </si>
  <si>
    <t>Gaceta de Madrid n.º 32</t>
  </si>
  <si>
    <t>…ono un muro tan fuerte como _Escriben de Roma que S. A. R. el Infante de España Duque las montañas que habitan, harán ver otra vez al mundo, que no de Lúea, ha mandado entregar al caballero Artaud , primer secre se ofende, impunemente la magestad del Soberano de las Españas, tario de la embajada de Francia en Roma, una caja de oro con ni sus imprescriptibles derechos. sus iniciales en brillantes, en prueba de su satisfacción por el mo El ayuntamiento p…</t>
  </si>
  <si>
    <t>Arteaga, Antonio</t>
  </si>
  <si>
    <t>Antonio Arteaga</t>
  </si>
  <si>
    <t>Gaceta de Madrid n.º 36</t>
  </si>
  <si>
    <t>…ocar tan sagrados objetos: La divisa de su leal to CfctMiébl» á D. Domingo Martínez-de Galinsoga: para el da tad es tañí antigua como el nombre español: su valor jamas fus Pruna a D. Antonio Arteaga: para el de Utiel á D. Joscf Joa desmentido; y perecer , antes que ser infiel Calahorra, ha queda quín Y agüe: para la vara de alcalde mayor de Viilagarcía á do en proverbio desde los tiempos de Sertorio. Esta fue la suerte, ]&gt;. Baltasar Maidonado de Guevara:…</t>
  </si>
  <si>
    <t>Arthorp</t>
  </si>
  <si>
    <t>…nes ya hechas no cipales individuos del Gobierno, una cuestión cualquiera que fue- dejarían de ser válidas. ~ ae de importancia para la nación. Los intereses del estado no pue- El lord Arthorp dijo que era individuo de la comisión den estir seguros en manos de un Gobierno destinado á ser tehig, que había examinado las elecciones de la villa de Penryn, y que í lo menos en cuanto á la mitad de sus individuos._EI Moming- lagran dificultad con que se e…</t>
  </si>
  <si>
    <t>Arthur</t>
  </si>
  <si>
    <t>…s, y de los extrangeros, con mas rapidez que la ha nada falte al soldado: se ignora de donde lo podrán sacar, pues adquirido. ' todo está destruido y en la mayor miseria. _É1 felá-mariscal Arthur, duque de Wellington, por su pro ,,E1 ti hubo en esta plaza un baile; y después de reunidas to moción al empleo de Generalísimo de todas las fuerzas terrestres das las señoras y principiado , se presentaron dos oficiales negros de S. M. en el reino unido de l…</t>
  </si>
  <si>
    <t>Arzobispo</t>
  </si>
  <si>
    <t>…rece por Abril y Mayo, y nuevamente por Setiembre.— habitantes del Grao: en él .se bendijo la -bandera que el Excelen Un Campeche (kaematoxylum campecbianum); muy útil para tísimo señor Arzobispo de la diócesis, regaló, al- batallón de vo seto vivo, y bien conocido por su uso__Un limoncito de olor luntarios Realistas deaquella villa. La festividad principió des (iimonia trifotiata)\ arbusto muy gracioso para formar bolas de de la víspera con repiques,…</t>
  </si>
  <si>
    <t>Gaceta de Madrid n.º 108</t>
  </si>
  <si>
    <t>…Señor haya autori Tarragona 28 de Agosto. zado con sus órdenes secretas á los cabezas de los sediciosos para hacer armas, y vejar los pueblos; porque estaría en contradic El Timo. Sr. Arzobispo ha expedido la siguiente pastoral: ción con la piedad, justicia y magestad Real. Y si el Rey nues Nos D. D. Antonio Fernando de Echanóbe y Zaldibar por la tro Señor tuviese que comunicar órdenes reservadas, nó le faltan gracia de Dios y de la Santa Sede Apost…</t>
  </si>
  <si>
    <t>Gaceta de Madrid n.º 115</t>
  </si>
  <si>
    <t>…e, cuya longi bispado , cuyo acto se habia indicado para este día desde el i.° tud es de 70 metros y su ancho de 7 á 66 centímetros, reúne á de Julio por medio de una pastoral del Sr. Arzobispo, dirigida una elegante forma toda la solidez que se puede desear en esta es á los canónigos, curas, ecónomos y superiores de seminarios. pecie de monumentos. La dirección de puentes y calzadas ha de No podemos dar á nuestros lectores una idea mas interesante…</t>
  </si>
  <si>
    <t>Arzobispo, Cardenal</t>
  </si>
  <si>
    <t>Cardenal Arzobispo</t>
  </si>
  <si>
    <t>…a variado, á 20 rs. Se hallará concluir la fachada de la puerta mayor de la catedral, á que han en la librería y almacén de música de Hermoso, frente á las Co dado principio elEmo.Sr. Cardenal Arzobispo y el limo. Cabildo, vachuelas. También las variaciones para dos Dantas á 5 rs., y un unidos para las expensas, y que debe ser un objeto de expecta gran surtido de walses y contradanzas para dicho instrumento. ción para todos los amantes de las artes. La entra…</t>
  </si>
  <si>
    <t>Ascensio</t>
  </si>
  <si>
    <t>…, la tranquilidad y sosiego público, y á este fin ofrece el pre al Soberano, y á todos los que en su augusto nombre ejercen au mio de 308 r». vn. al que aprehendiere y entregare á D. Ascensio toridad. No hay delito mas abominable que el de la insurrección, Lausagarrcia, aunque sean individuo ó individuos de su facción, y sus resultados son siempre funestos. Al .vasallo no es permitido y otras recompensas proporcionadas se hatán asimismo á los que…</t>
  </si>
  <si>
    <t>Asenjo, Francisco Javier</t>
  </si>
  <si>
    <t>Francisco Javier Asenjo</t>
  </si>
  <si>
    <t>Gaceta de Madrid n.º 49</t>
  </si>
  <si>
    <t>…favorables á nuestra causa, están muy dis tequera , digmd I déla iglesia catedral de Málaga, por falleci tantes de anunciar el término de los disturbios que asuelan nues miento de D. Francisco Javier Asenjo, á D. Manuel Elizalde: tras posesiones. Se ve con dolor que los rebeldes ocupan aun to para una canongía de la de Badajoz, por el deD. Vicente Julián dos los distritos, y que cuando se les arroja de una comarca Cid de Ribera, á D. Patricio Julián Vivas; y par…</t>
  </si>
  <si>
    <t>Asimismo</t>
  </si>
  <si>
    <t>Gaceta de Madrid n.º 35</t>
  </si>
  <si>
    <t>…ersburgo, por gar por la orden del dia al general de infantería conde Tolstoy 1, los singulares merecimientos de ambos. la dirección del estado mayor general tíasta el regreso del barón Asimismo se ha dignado S. M. condecorar con la cruz de ca de Diebitsck, ausente por negocios del servicio. balleros de la Real orden americana de Isabel la Católica á los .Asimismo por la orden del día del 29 de Enero, y á conse cónsules del Real consulado de la Haban…</t>
  </si>
  <si>
    <t>Asistente</t>
  </si>
  <si>
    <t>…'40Cr-.........——..........&lt;•’ Zamora. ras baldosadas; Las mejoras se deben en grandísima parte al zelo 3,798— 400............................... Pamplona. é ilustración del limo. Sr. Asistente, que ha embellecido y dado 12.830.. .. • 400.:........................... Madrid. un excelente pavimento á Ja entrada de la población por el Jado 1,392 ... 400.............................. Vigo. de Triana; que ha repuesto pías de 1500 arboles en el paseo del…</t>
  </si>
  <si>
    <t>Gaceta de Madrid n.º 72</t>
  </si>
  <si>
    <t>…el retrato, que permaneció asi todo el dia. vonshire.. A las ocho salió el Excmo. ayuntamiento presidido por el — En el mismo dia se ocupó la Cámara de los Lores en el asun limo. Sr. Asistente,para acompañar ai limo, cabildo eclesiástico to interminable de Wakefield y Mr. Turner. Es probable que la en la procesión claustral que hozo, dirigiendo su estación á la Cámara adoptará el üil¡ propuesto para anular el matrimonio. Real capilla de San Fernand…</t>
  </si>
  <si>
    <t>…ha hablado en la Gaceta , ha sido mes anterior, en la lonja del. Real consulado, bajo la presidencia puesto en práctica en la villa de Arganda , cuatro leguas de tita del limó., ¡Sr. Asistente, ante un distinguido y numeróse» con corte, por D. Luis Criado, maestro de vidriero y hojalatero, y curso. .. ; !; ; constructor de los mismos aparatos. En e( primer dia fueron examinados 37 discípulos de priftte.- Este infatigable artista , no contento con l…</t>
  </si>
  <si>
    <t>Astley</t>
  </si>
  <si>
    <t>Gaceta de Madrid n.º 91</t>
  </si>
  <si>
    <t>…, Capitanata.......................... 13.336. 8,929. 2,124. sir Carlos y lady Isabel Stuart, el coronel sir Felipe Roche y Tierra de Barí.................. 18,884. 10,884. i.3°5- lord Astley. Tierra de Otranto............. 15.943- 9.965. 2,188. ■—Hoy han salido para Windsor todos los Ministros con el fin Calabria citerior................ 16,834. 8971.. 2,283. de asistir al consejo que se ha celebrado á las dos de la tarde. El Primera Calabria ult…</t>
  </si>
  <si>
    <t>Asunsolo, Juan de</t>
  </si>
  <si>
    <t>Juan de Asunsolo</t>
  </si>
  <si>
    <t>Gaceta de Madrid n.º 34</t>
  </si>
  <si>
    <t>…pareciendo, prin cultativos queipretendiéren dicha plaza dirigirán sus memoriales cipiando por el pie, y presentó muy luego cuatro brazos iguales, al secretario de su ayuntamiento D. Juan de Asunsolo. sin que ninguna de estas partes hubiese cambiado de lugar desde Nota. En algunos ejemplares de la Gaceta de 13 de este que apareció, ni se viese á los alrededores Ja mas mínima señal mes, pág. 123 , col. 1.*, lín. 41, dice: ha merecido, léase: ha de las que…</t>
  </si>
  <si>
    <t>Ata-</t>
  </si>
  <si>
    <t>Gaceta de Madrid n.º 142</t>
  </si>
  <si>
    <t>…nos El dia 11 de Octubre de este año á la una 7cuarto de la ma otros casos semejantes, acaecidos en tiempos posteriores, pudie drugada, falleció en la ciudad de Calahorra el limo. Sr. D. Ata- ran citarse en comprobación de su constancia verdaderamente nasio Puyal y Poveda á la edad de 75 arlos, 5 meses y 19 dias, singular. En el año de 1812 fue nombrado Gobernador del Ar después «de muy pocos de enfermedad ; la que sufrió con la mas zobispado de T…</t>
  </si>
  <si>
    <t>Atvarez, Domingo</t>
  </si>
  <si>
    <t>Domingo Atvarez</t>
  </si>
  <si>
    <t>…Reyes Nuevos de la ciu Importación total........................... 243-940&gt;c6Jí dad de Toledo, por no haber tomado posesión D. Josef Manuel EXPORTACION. de Valenzuela y Prieto, á D. Domingo Atvarez: para una me Comercio naciorutl. Reales vellón. dia ración de la catedral de Cuenca, por muerte de D. Vicenta Beteta , á D. Prudencio de Angel Pozo: para la abadía de la co En buques espa legial de Arbas dci Puerto, en el obispado de Oviedo, por muer ñoles...…</t>
  </si>
  <si>
    <t>Au</t>
  </si>
  <si>
    <t>Gaceta de Madrid n.º 60</t>
  </si>
  <si>
    <t>…trat trales junto al lord Eldon.__S. A. R. el duque de Sussex , lord ford Canning han entregado al Reis-effendi otra nota todavía Plunckett, el marques de Lansdown, lord Holland , lord Au— mas urgente que las anteriores; pero parece que no se han mez ckland, lord Ring, lord Grovesnor &amp;c., hablan tomado asien clado en este paso los Ministros de Francia, de Austria y de to en el lado ministerial,«.Los condes Grey y Lauderdale , lord Prusia. Dacr…</t>
  </si>
  <si>
    <t>Austria</t>
  </si>
  <si>
    <t>…ino. iglesias de Yurreta , Gafáy , Abadiano, Berriz, Malla via, Ztl— 4. ?; D¿ Antonio Agustín , D. Sancho Dávíla, D. Juan de dua, y las villas de Dítrango y Eiorrio. Su peso en lo general Austria, D. Alvaro de Bazan, Antonio de Nebrija, Pedro Mo después de pasada la tormenta era'él de *eis' onxas, y algunas jí endez Aviles. hubo que correspondían al- tamaño y ♦¡¿urÉ -de un huevo mayor. 5. ® D. Juan de Austria, Fr. Luis de Granada, Martin de Es increíb…</t>
  </si>
  <si>
    <t>Austria, Juan de</t>
  </si>
  <si>
    <t>Juan de Austria</t>
  </si>
  <si>
    <t>…n, Antonio de Nebrija, Pedro Mo después de pasada la tormenta era'él de *eis' onxas, y algunas jí endez Aviles. hubo que correspondían al- tamaño y ♦¡¿urÉ -de un huevo mayor. 5. ® D. Juan de Austria, Fr. Luis de Granada, Martin de Es increíble el daño que ha ocasionado esta desgracia. Sin temor AzpiJcueta, Pedro Chacón, D. Bernardino de Rebolledo , Don dé pasar los límites de éin cálculo equitativo puede asegurarse su Luis de Góngora. (Se continuará.) pé…</t>
  </si>
  <si>
    <t>AVISOS</t>
  </si>
  <si>
    <t>…es por el térmi rendirle el homenage supremo que le compete. no de 15 dias , dirigiéndolos con la justificación de conducta motal y política á D. Mauuel Maclas, procurador síndico general AVISOS. de dicha Villa. ‘ Las acreditadas aguas minerales de Panticosa , en el partido —Se cita y emplaza á todos los que se crean con derecho á los de Jaca , estarán á disposición de los que quieran pasar á tomar bienes que han quedado por fallecimiento de D. Juan…</t>
  </si>
  <si>
    <t>Ayala, Gil de Ayala y</t>
  </si>
  <si>
    <t>Gil de Ayala y Ayala</t>
  </si>
  <si>
    <t>Gaceta de Madrid n.º 52</t>
  </si>
  <si>
    <t>…en&gt;. ~_En los autos que.se siguen en el Consejo Real por la escribaMurcia............................i...................................... if pérdida. «ía de Cámara del cargo de D. Gil de Ayala y Ayala, á instan Barcelona á pesos fuertes.................................... 2 beneficio. cia del curador ad ditern de D. Rafael Loarte y Beltran , menor,Zaragoza................................................................ 6 ídem. sobre retención de una Real c…</t>
  </si>
  <si>
    <t>Ayensa, Josef González</t>
  </si>
  <si>
    <t>Josef González Ayensa</t>
  </si>
  <si>
    <t>Gaceta de Madrid n.º 102</t>
  </si>
  <si>
    <t>…ha parte de los árboles, especialmente los olivos. de los enfermos del Real estudio de medicina práctica de Ma Se ha concluido el malecón á la orilla del Guadalquivir en drid, por D. Josef González Ayensa, médico de la Real cáma Sevilla. Por noticias posteriores á la publicada en Gaceta de 26 ra de S. M., y Di Josef Alonso Quintaniila. Un tomo en 4.0, á del pasado, se sabe que el incendio de la casa donde habitaba el 16 rs. en rústica y jo en pasta: se hallará…</t>
  </si>
  <si>
    <t>Aymerich, Josef</t>
  </si>
  <si>
    <t>Josef Aymerich</t>
  </si>
  <si>
    <t>…los editores á pagar las costas del proceso. La junta de gobierno de la casa de Misericordia, presidida Mr. Merilhou y Mr. Dupin defendieron el primero al Cour- por el Excmo. Sr, D. Josef Aymerich, gobernador de esta ciu ner y el segundo al Constitucional. dad, acordó en conferencia del 28 de Mayo último que para ce El tribunal, después de haber escuchado las contestaciones lebrar cfdía de nuestro augusto Soberano el Sr. D. Femando de! fiscal y de Mr.…</t>
  </si>
  <si>
    <t>Azcue, Francisco</t>
  </si>
  <si>
    <t>Francisco Azcue</t>
  </si>
  <si>
    <t>Gaceta de Madrid n.º 46</t>
  </si>
  <si>
    <t>…e á los dos tornos de «je esta misma villa , de estado soltera ,¡bautizada en la parroquia esta obra en Valencia, librería del autor, Madrid en la de Ra de.S. Sebastian, é hija de D. Francisco Azcue, cirujano apro zóla , Barcelona en la de la viuda de Brussi, Zaragoza en la de bado, y que fue de la familia del Excmo. Sr. duque de MedinacePardo, Murcia en la de Benedito, Orihuela en la de la viuda de h, natural de Vizcaya-;. Ja que fue hallada muerta en e…</t>
  </si>
  <si>
    <t>Azcue, Máría Josefa de</t>
  </si>
  <si>
    <t>Máría Josefa de Azcue</t>
  </si>
  <si>
    <t>…áficas de autores de .esta yi|la , se cita y emplaza á los parientes y acreedores que y escritos, podrán dirigirlas á la librería del editor, quien liará hubiese al abintestato de Doña Máría Josefa de Azcue, natural uso de ellas con agradecimiento. Se suscribe á los dos tornos de «je esta misma villa , de estado soltera ,¡bautizada en la parroquia esta obra en Valencia, librería del autor, Madrid en la de Ra de.S. Sebastian, é hija de D. Francisco Azcue, cirujan…</t>
  </si>
  <si>
    <t>Azeredo</t>
  </si>
  <si>
    <t>Gaceta de Madrid n.º 11</t>
  </si>
  <si>
    <t>…soldados hubo 11 muertos, 37 heridos y 34 extra cha al congreso americano, en donde reemplazará á Vidaurre viados. que va á Bogotá; y Alvarez, que debia ocupar el ministerio en El general Azeredo participa también desde Trancoso, con esta capital, sale para Chile. fecha del n, que la provincia de la Beira-Alta , que había sido ge De todo resulta que habrá probablemente una emigración en neralmente revolucionada, comenzaba á tranquilizarse poco á Chile…</t>
  </si>
  <si>
    <t>Aznar, Antonio</t>
  </si>
  <si>
    <t>Antonio Aznar</t>
  </si>
  <si>
    <t>…de gran porte, y se ponga á dispo- oidor de la Real audiencia de Valencia, vacante por .muerte de . aicion del capitán del puerto, para remolcar las naves que se ha Luis Manes, á D. Antonio Aznar, alcalde del crimen mas llen detenidas ¿n el arsenal por vientos contrarios, y para dar antiguo de la misma; y para esta resulta á D. Felipe de Urbína también socorro a Jqsequipages y bajeles que se hallen en la rada y Daoiz. ' á peligro de perecer. La fuerza…</t>
  </si>
  <si>
    <t>Azpeitia, Miguel</t>
  </si>
  <si>
    <t>Miguel Azpeitia</t>
  </si>
  <si>
    <t>Gaceta de Madrid n.º 68</t>
  </si>
  <si>
    <t>…............. 67,665. S. M. ha sido servido de nombrar por resolución á coh- A la Inclusa de’cita capital............... '........................... «5,000. sülta de la Cámara, á D. Miguel Azpeitia, canónigo de la' Al Hospital Genéral’y dé la Pasión' de la misma........ 5,800. iglesia colegial de Sta. María la Mayor de Calatayud, en la dió A ¡a Real casa de Beneficencia de la misma................. 5,500. cesis de Tarazona, para el priorato llamado'de l…</t>
  </si>
  <si>
    <t>B, S. C.</t>
  </si>
  <si>
    <t>S. C. B</t>
  </si>
  <si>
    <t>…tigaciones fisiológicas — Guia anual teórica-práctico de los ayuntamientos. Obra origi sobre la vida y la muerte, por Francisco Javier fiichat, tradu nal que se da á luz por el L. D. S. C. B.: tres tomos en 4/; el cidas nuevamente del francés al castellano, y adicionadas por Pr ¡mero abraza las obligaciones que deben cumplir los ayunta D. Juan Manuel González y D. Agustin Recio, profesores dé mientos en el mes de Enero ; el segundo las de los rest…</t>
  </si>
  <si>
    <t>Ba</t>
  </si>
  <si>
    <t>246</t>
  </si>
  <si>
    <t>…de Heiirique tv en París, la’de Luis xty en León, y gran’ número de bajos relieves y producciones diversas, de’ jjran mérito, aca-’ La sesión de ayer ha. sjdo muy importante.. El general Ba de rúorir después de una larga y penosa enfermedad. Gascoyne pidió que se nprubr^se una comisión para examinar je( ’................... ESPAÑA.................. estado de la marina mercante ,.en,-la Gran-Breta.ña: expuso ..di versos hechos para probar que ;la…</t>
  </si>
  <si>
    <t>Ba-</t>
  </si>
  <si>
    <t>…uerpo de albanetes en Sicilia, y que fue después teniente ge terra para tener un establecimiento fijo en Africa , son una prue neral al servicio del Rey de Ñapóles. Es sobrino del lord Ba- ba evidente de los grandes beneficios que le reporta el comercio thurst, Ministro de la Guerra y de las Colonias de la Gran que mantiene en aquellos países, para el cual solo emplea loa Bretaña. desperdicios de sus fabricas. El viage de este pertonage da marg…</t>
  </si>
  <si>
    <t>Bach</t>
  </si>
  <si>
    <t>Gaceta de Madrid n.º 93</t>
  </si>
  <si>
    <t>…dirigirse hácia el oeste á confesad que esto es admirable (13). las órdenes inmediatas del capitán Franklin, se componía del V. tory. Ya: os entiendo; pero por lo menos ¡estáis de teniente Bach, de ir ingleses, dos guias del Canadá y un intér •cuerdo para hacer el bien del país? (14) prete esquimal. El Wigh y el N. tory á una Si._Lo estamos en verdad. La expedición destinada hácia el oriente estaba á las órdenes V. tory. Entonces debéis estarlo sobr…</t>
  </si>
  <si>
    <t>Bachiller, Isaac</t>
  </si>
  <si>
    <t>Isaac Bachiller</t>
  </si>
  <si>
    <t>…ez en la Cámara vuelta : para la de Santillana á D. Hermenegildo Miranda y Veen el mes de Junio, y fue á morir á Chiswick, en el mismo larde: para la de .Villarrubia de los Ojos á D. Isaac Bachiller: mes y en la misma habitación que.Mr. Fox; ambos á la edad de para la de Ecija á D. Fernando López y Villen: para la de Agui 57 años. jar de Córdoba i D. Juan Vila y Cedrón: para la de Granadi FRANCIA. lla á D. Bonifacio'López Mateos: para la de Estremera á D…</t>
  </si>
  <si>
    <t>Back</t>
  </si>
  <si>
    <t>Gaceta de Madrid n.º 134</t>
  </si>
  <si>
    <t>…. Se ha prohibido la expprtacion de granos, J,se haca j.Yaiinkwany, año 7.0, luqa t¡®, to.° dia (5 de Febrero de ellos un acopio considerable. de 1837).” . - «.Según relación, del capitán Back y del teniente Kendall, que 7r-Yu-jung, corredor encargado de trasportar el maiz al norte formaban parte de la expedición del capitán Franklin, no hay por la ‘provincia de llonan, lo ha permitido cargar en Los bar duda en que existe un paso abierto desde el e…</t>
  </si>
  <si>
    <t>Bagration</t>
  </si>
  <si>
    <t>Gaceta de Madrid n.º 137</t>
  </si>
  <si>
    <t>…cédulas correspon y del corto número de las tropas que componizn el destacamen dientes, cuando por la misma administración están asegurados to, se tedió el camino al enemigo, y el príncipe Bagration ocu los Reales derechos. De Re»l orden &amp;c. Madrid 12 de Octubre pó una fuerte posición á la izquierda. En este punto se empeñó de 1827. un sangriento combate; pero el valor de nuestras tropas ganó U NOTICIAS EXTRANGERAS. acción , y el enemigo se retiró precip…</t>
  </si>
  <si>
    <t>Bagueste, Josef</t>
  </si>
  <si>
    <t>Josef Bagueste</t>
  </si>
  <si>
    <t>…Nicolás García, D. Eme- guera, á 4 rs. en rústica. terio Antoñanzas, D. Alberto Dieguez y Saez, D. Gregorio .Se halla vacante la plaza de médico de la villa de Jerica , rei Ruiz, D. Josef Bagueste y D. Manuel Cardiel han sido agra no de Valencia, con dotación de 400 pesos anuales de á 15 rs. ciados por S. M. con el escudo de Fidelidad, en atención á los vn. cobrados por reparto en el pueblo, y ademas las visitas de distinguidos servicios que prestaron á favor de la justa…</t>
  </si>
  <si>
    <t>Bahamon-, Joaquín</t>
  </si>
  <si>
    <t>Joaquín Bahamon-</t>
  </si>
  <si>
    <t>…os á fines de Setiem Angel Guerra y Morello, En geometría y trigonometría plana bre próximo, bajo el mando del capitán Cormjer, para un viage D. Venancio Portal, D. Ramón Üzbero , D. Joaquín Bahamon- al rededor del mundo, por el Perú, los inares de la China, Ben de y D. Aniceto Sánchez. En trigonometría, esférica D. Josef gala y vuelta á Francia. Teniendo ya la mayor parte de su car Martínez. En cosmografía el mismo Martínez y D. Antonio Ce gamento, no to…</t>
  </si>
  <si>
    <t>Bahí, Juan Francisco</t>
  </si>
  <si>
    <t>Juan Francisco Bahí</t>
  </si>
  <si>
    <t>Gaceta de Madrid n.º 141</t>
  </si>
  <si>
    <t>559</t>
  </si>
  <si>
    <t>…ndeses, quie menes públicos de agricultura teórico-práctico y botánica de su nes por lo común hacen pagar bien caro sus servicios. Sabedores escuela gratuita, bajo la dirección de D. Juan Francisco Bahí, bastantemente de que nuestra manera actual de vivir es muy médico honorario de Cámara del Rey nuestro Señor; abriendo diferente de aquella á que están acostumbrados los europeos, nos el acto este profesor con la lectura de un breve discurso, en el miran algu…</t>
  </si>
  <si>
    <t>Bahí, Juan Isidoro</t>
  </si>
  <si>
    <t>Juan Isidoro Bahí</t>
  </si>
  <si>
    <t>…enumeradas tierra*, ensebando satisfacción con nna medalla de plata á cada uno de ellos, D©« el modo de mejorarlas, y dando las razones de la esterilidad del Fernando de Fivaller, D. Juan Isidoro Bahí, D. Ramón de Ca terreno llamado de Africa, por medio'de las cuales se colige sanova , D. Mariano Graeils y D. Pedro Monlau. (D, dt B. ) también el ntodo aunque algo costoso de beneficiarlo. Después D. Juan Isidoro Bahí pasó á demostrar en su dis CAMBIOS SU SI…</t>
  </si>
  <si>
    <t>Bailly</t>
  </si>
  <si>
    <t>…continuación, se reducen principalmente á que el bates relativos á la reunión nacional. 10 de Diciembre inmediato se reunirán los colegios electorales ,,Una comisión compuesta del doctor Bailly , del coronel báen las capitales de provincia: que elegirán doble número de di varo de Reidegger y de Mr. Petrini, se encargará de la reparti putados del que enviarían al congreso'de Bogotá, para que sea ción de los fondos enviados por jas de Francia y Aleman…</t>
  </si>
  <si>
    <t>Balez, Rafael</t>
  </si>
  <si>
    <t>Rafael Balez</t>
  </si>
  <si>
    <t>…a. Incli la escritura, accésit D. Josef Ignacio Villena. Matemáticas, pri nado el cuerpo sobre el anciano, y pasando el brazo izquierdo mer curso, prendo D- Amalio Aillon, accésit D. Rafael Balez y detras de su cabeza, en ademan de protejerle, posa la mano sobre D. Francisco Goicoerretea. Clase de Francés premio D. Josef Igna el molledo de su brazo, para tranquilizarle del temor tácito con cio Villena, accésit el conde de Goyeneche. Matemáticas, se qu…</t>
  </si>
  <si>
    <t>Ballesteros, Luis López</t>
  </si>
  <si>
    <t>Luis López Ballesteros</t>
  </si>
  <si>
    <t>Gaceta de Madrid n.º 21</t>
  </si>
  <si>
    <t>…SIA. tendido v dispondréis lo necesario á su puntual cumplimiento. = Dado en el Ke«l-Sitio-del-Pardo #&gt;7"de Febrero de 1827.=; A V... l:-l y:.:’ “■-"^-'Berlin tj de Entro.....’• — D. Luis López Ballesteros. El Rey continúa mejorándose, y se di^e.qu; irá S. M. á res tablecerse completamente á Postdam. NOTICIAS EXTR ANGERAS, Parece que actualmente se forma una causa muyYsingular. El consistorio Reai había recibido orden "de no colocar en, lo. suceTURQUIA. sivo si…</t>
  </si>
  <si>
    <t>Ballesteros, Miguel</t>
  </si>
  <si>
    <t>Miguel Ballesteros</t>
  </si>
  <si>
    <t>…on mas aprecio , y en de Cádiz, y la de cabo de mar de esta plaza al patrón y gefe in cuentren en su estudio igual placer que hallarian en otras mate terino del quechemarin Feliz. D. Miguel Ballesteros; cuyos indi rias mas abstractas. viduos, aunque agraciados con tales destinos,continuarán en los Siendo conveniente tener algún libro que sirva de auxilio a que actualmente ocupan en la flotilla con las mismas partes de los que estudian, se ha traducido de or…</t>
  </si>
  <si>
    <t>Balseiro, Cayetano</t>
  </si>
  <si>
    <t>Cayetano Balseiro</t>
  </si>
  <si>
    <t>…mado de incremento esta dicina operatoria, escritos en francés por L. J. Begin, y traduci ciencia, ha decaído la de la piedad y la de la religión. Orgullosos dos al castellano por D. Cayetano Balseiro y D. Justo Aceñero, y envanecidos algunos escritores modernos por los descubrimientos profesores en medicina, pasarán á recoger el segundo y último que han hecho, y que fueron escondidos á los antiguos, parecen tomo de la obra á los parages donde se hayan suscrito. La sus-’ hab…</t>
  </si>
  <si>
    <t>Balseyro, Cayetano</t>
  </si>
  <si>
    <t>Cayetano Balseyro</t>
  </si>
  <si>
    <t>…de la familia Real, á las Cámaras y á los So operaciones que reclaman; por L. J. Begin, traducidos al caste beranos extrangeros, en que no se hace innovación, se añaden llano por D. Cayetano Balseyro y D. Justo Aceñero, profesores las „de iS&gt; á io9 francos en caso de disfamacion contra los con- «ti medicina, residentes en esta.corte. Deseando los editores de •cjos, tribunales, cuerpos constituidos, ó administraciones pú esta obra que los. que se dedican .á Ips interesantes…</t>
  </si>
  <si>
    <t>Bañares, Gregorio</t>
  </si>
  <si>
    <t>Gregorio Bañares</t>
  </si>
  <si>
    <t>Gaceta de Madrid n.º 59</t>
  </si>
  <si>
    <t>…articulares. * videros de la Fuen-Santa,,-Estas aguas, .que según el juicio del re Siendo este el único medio de librar del olvido‘una infinidad comendable español y sabio químico D. Gregorio Bañares, son de hechos y personages dignos de eternizarse en nuestra historia, superiores á'las celebradas dé' Selzt y Spá por las sustancias que aumentando al mismo tiempo el lustre de las familias á que per las mineralizan; cuyo mérito han testificado tantas, tan r…</t>
  </si>
  <si>
    <t>Baños, Félix Martínez' da</t>
  </si>
  <si>
    <t>Félix Martínez' da Baños</t>
  </si>
  <si>
    <t>…etendientes se dirigirán al ayuntamiento Octubre. ..... hasta el 24 del corriente, .. ‘ Ledesma: desde 1.® de Junio hasta 30 de Setiembre. •.Estándose liquidando la dependencia de D. Félix Martínez' da Baños: desde 25 de Mayo hasta 15 de Octubre, Tejada, vecino y del comercio que fue de esta corte, para distri Castilla la Nueva. Puerto Llano: desde 8 de Junió hasta 8 buir las existencias de ella; y deseando hacerlo difinitivamente se de Setiembre. cita á todos lo…</t>
  </si>
  <si>
    <t>Baranda, Felipe Sainz de</t>
  </si>
  <si>
    <t>Felipe Sainz de Baranda</t>
  </si>
  <si>
    <t>…expresada en el artícu dividuos siguientes; Por Madrid; del Sr. Duque del Infantado, lo anterior; y para el 20 de Abril de cada año el propietario ó que podrá ser representado por D. Felipe Sainz de Baranda, del mayoral remitirá bajo de su responsabilidad una copia exacta á Conde de Viliamarciel, del marques de Someruelos y de D. Juan la junta gratuita de ganaderos (de que se hizo indicación en el Bautista Dutari. Por Soria; de D. Josef Hidalgo, y suplente artic…</t>
  </si>
  <si>
    <t>Bárbaras, Manuel de</t>
  </si>
  <si>
    <t>Manuel de Bárbaras</t>
  </si>
  <si>
    <t>…¡&amp;c. Salen- doí cuadernos en cada mes de unas íz á íó D. Josef Julios; y habiendo hecho la mejora del medio diezmo carillasde música; y los ya-publicados contienen las ;páezas;mas D. Manuel de Bárbaras, se previene á los que quieran-hacer otras selectas de la Semiramls, Zetmira , Blanca.y Fallero;,, Moisés, en que se presenten en los estrados de. aquella intendencia, en la Egipto, Makotneta Segün.ió, Piedra del Parangón ■irc,-Qbpracio ciudad de Santiago, de…</t>
  </si>
  <si>
    <t>Barbero, Sebastian</t>
  </si>
  <si>
    <t>Sebastian Barbero</t>
  </si>
  <si>
    <t>…r, desembarcó en la D. Clemente Pesquera á la dignidad de abad de S. Vicente de la costa los halló á caballo, y todos permanecieron inmóviles co santa iglesia primada de'Toledo, á D. Sebastian Barbero; y pa mo estatuas mientras él se acercaba. Luego que llegó á ellas sacó ra una ración de la iglesia catedral de Málaga , vacante por muer un medallón, y lo colgó del cuello á la muger de mas edad. Esta te de D. Pablo Blasco, á D. Marcos Antonio Escribano dijo…</t>
  </si>
  <si>
    <t>Barcelona, Paskevitch</t>
  </si>
  <si>
    <t>Paskevitch Barcelona</t>
  </si>
  <si>
    <t>Gaceta de Madrid n.º 22</t>
  </si>
  <si>
    <t>…inz de Prado. Estamos sin noticiis ‘oficiales de Ja Georgia desde el a8 d* Badajoz............ Sres. Vid.il, Tomas Carbonell hijos. Diciembre. Los últiniós pliégok 'dej ájrVídánte general Paskevitch Barcelona......... Sres. D. Cristóbal Giroaella é hijos. afútneiabári con fecha tfel 7,'de Novietilbré eí paso del Araxes por Burgos............ . Sres. Puente y hermano. los rióos, y los reíilitíidds Favorables Ijue debía producir esta au Cáceres.....;..... . D. Joscf…</t>
  </si>
  <si>
    <t>Baroja, Manuel</t>
  </si>
  <si>
    <t>Manuel Baroja</t>
  </si>
  <si>
    <t>…lis atacó la para siete capellanías del número cuarenta de la iglesia catedral escuadra turca cerca de la isla de Zea', con tan buen éxito, que dé Falencia, vacantes por muerte de D. Manuel Baroja , D. An le ha apresado dos fragatas y tres bricks, y dispersádole ó echa tonio Liras, D. Angel Elias González y D. Félix Plaza, y as do i pique los demas buques. censo de D. Miguel Cano, D. Mannet Vivanco y D. Francisco Carta. de Zante del gde Enero dicen tam…</t>
  </si>
  <si>
    <t>Baroja, Manuel Martínez</t>
  </si>
  <si>
    <t>Manuel Martínez Baroja</t>
  </si>
  <si>
    <t>…s, vacan cierto modo, y con un ejército debilitado por los frecuentes tes por promoción de D; Joaquín Bustamante, D. Valentín. Bercombates que ha sufrido. nal y D: Miguel Olaya, á D. Manuel Martínez Baroja, Don Las cartas de Trieste del 14 de Enero anuncian, con referen Francisco Antonid Carrera y‘ D. Sebastian Martínez Llorenteí cia á otras de Zante del i:°, que el almirante Miaulis atacó la para siete capellanías del número cuarenta de la iglesia catedral esc…</t>
  </si>
  <si>
    <t>Barreiro, Pedro</t>
  </si>
  <si>
    <t>Pedro Barreiro</t>
  </si>
  <si>
    <t>…an el verdadero y sólido mérito de las jóvenes bien edu ración de la de Bayona, en el obispado de Tuy, por muerte de cadas; á saber, la costura de todas clases, corte y hechura de D. Pedro Barreiro, á D. Juan Manuel Fontan: para otras seis los trages, ó arte de modista , el arte de bordar en hilo, lana, de la iglesia catedral de Jaén, vacantes por promoción de Don sedas, oro, lantejuelas, al zurcido, al trapo, al pasado, en felJosef María Muñoz de Aguil…</t>
  </si>
  <si>
    <t>Barrié, Juan Francisco</t>
  </si>
  <si>
    <t>Juan Francisco Barrié</t>
  </si>
  <si>
    <t>…. C.ruz dejar sin entregas á Jos que se suscribiesen postevioririentc; y ha biendo visto que los cuadernos publicados de la rJiorá, no llenan de Tenerife. Coruña.................. D. Juan Francisco Barrié. el objeto de su nombre, y solo contienen lo mas fácil y no lo Mallorca.............. D. Martin Mayoll.=En Palma. de mas gusto del maestro Rossini, ha determinado reimprimir Menorca............... Doña Catalina Germán y Ugalde.crEn las piezas mas selectas de…</t>
  </si>
  <si>
    <t>Barry</t>
  </si>
  <si>
    <t>…tigua máxima cedatit arma togae; y nosotros estamos Vierta 27 de Setiembre. lejos de criticarles ese respeto á las leyes. Hoy á la una ha llegado S. M. á esta ciudad con la mas El general Barry se ha querellado ante el tribunal de policía perfecta salud, é inmediatamente ha recibido la visita de la fa de Browstreet del capitán de caballería Mr. Smith por haberle milia Imperial y del Infante D. Miguel. desafiado. La desavenencia de estos caballeros c…</t>
  </si>
  <si>
    <t>Basols, Francisco</t>
  </si>
  <si>
    <t>Francisco Basols</t>
  </si>
  <si>
    <t>…ita particular que trac el silla de la iglesia catedral de Gerona, vacante por muerte de Courier, se dice que será probablemente sentenciado ái8 meses de D. Antonio Fonsdeviela, á D. Francisco Basols; y para una cacárcel, y á pagar una multa. nongía de la santa iglesia metropolitana de Valencia, vacante por muerte de D. Pablo Acedo Rico, á D. Juan Roca, canóniniMCU, ’ go de la colegial de Guisona. ‘ \ c\ .París 11 de Febrero, Asimismo se ha.servido S. M.…</t>
  </si>
  <si>
    <t>Bastamente.y</t>
  </si>
  <si>
    <t>Gaceta de Madrid n.º 110</t>
  </si>
  <si>
    <t>…someterse jamas á una autoridad esta Lóndres 29 de Agosto. blecida por tales medios. Como hoy es dia de liquidación todo el tiempo se ha pasado Guayaquil ha abierto sus puertas al general Bastamente.y i en arreglos. A esta hora han sido satisfechas cpn fidelidad todas los sediciosos dei Perú. Dicen ellos que quieren someterse á la las obligaciones. * municipalidad; pero como los iudividuos de este cuerpo á quien Habiendo estado los fondos al principio de l…</t>
  </si>
  <si>
    <t>Bathurst</t>
  </si>
  <si>
    <t>Gaceta de Madrid n.º 1</t>
  </si>
  <si>
    <t>…el lord Eldon, Canciller y Presidente de Concluye el artículo,de la Gaceta d:l jueves último. la Cámara alta; su Gracia el duque de Weflington, Director general de artillería; el conde Bathurst, Ministro de las colonias; ¡ De qué pues han servido para las necesidades de la guerra es el conde de Westmoreland, lord del sello privado; el vizconde tas sumas miserables remitidas á ia Grecia ! De nada absoluta Melville, primer lord del almirantazgo y Mini…</t>
  </si>
  <si>
    <t>…queda burgo, y no regresará hasta después del parto de la Archiduquesa de generalísimo de las armas del Rey, cesa de ser gran maestre Enriqueta. de artillería; lord Sidmouth , el conde Bathurst, Mr. Peel, el En vista de los preparativos que se hacen en el palacio de ednd* WestmOreland y lord Bexley; y ademas de estos deja su verano de Luxemburgo, se puede inferir que SS. MM. irán á ha phzafen la tesorería lord Lowther. bitar en él luego que regresen…</t>
  </si>
  <si>
    <t>Gaceta de Madrid n.º 61</t>
  </si>
  <si>
    <t>…tos tiempos que predijimos. —Sabemos siones se fue al cuarto del Rey, y estando en él recibió las del que el Soberano llamó á Mr. Peel para que formase un Ministe lord Eldon y del lord Bathurst. „N¡ el Rey ni yo esperábamos rio del que debia excluirse á Mr. Canning; y sabemos también la del lord Eldon, cuya conducta ha sido la de un hombre de que se excusó , porque su ambición particular ha estado siempre honor.” subordinada á sus deberes públicos.…</t>
  </si>
  <si>
    <t>…nta virulencia la coope venido los Ministros, después de la muerte política del lord Li ración de-Mr-Canning y de los whigs. Si ha llegado a Creerse verpool , en dar esta plaza al lord Bathurst ó á otro Par, ó bien alguna vez que este primer Ministro, abandonado de sus anti é algún individuo de ios Comunes que se elevaría á esta digni guos amigos, no seria apoyado por los whigs, ha salido bien dad. El arreglo sé hubiera hecho asi, dice el periódico,…</t>
  </si>
  <si>
    <t>Gaceta de Madrid n.º 145</t>
  </si>
  <si>
    <t>…nos abstendremos de dar prarse una victoria tan completa sino á costa de mucha sangre. nuestro juicio, contentándonos con decir que por cualquiera Tengo que lamentar la muerte del capitán Bathurst, del Genova, parte que se mire este punto ofrece dificultades é inconvenientes cuyo ejemplo es digno de ser imitado por los que le han sobre muy graves; y que de todos modos la materia para desempeñar vivido. El capitán Bell fue muerto También al principio de…</t>
  </si>
  <si>
    <t>BathuVst</t>
  </si>
  <si>
    <t>…tencias aliadas aquella considera que habia excitado en estos últimos tiempos un descontento ge ción que se debe: es mirarlas con el tmayor desprecio. Pasemos neral. Parece que el lord BathuVst habia propuesto este bilí fun- ahora ai modo'cómo 'comenzó y se empeñó la acción. Dicen, dado en ideas erróneas, y que las autoridades locales ninguna con razón , los que parece dudan y aun combaten la justicia de critica ni acusación merecen, porque se veían…</t>
  </si>
  <si>
    <t>Batursky</t>
  </si>
  <si>
    <t>…o á ser degradado y deshonorado y á los trabajos forzados de la Siberia, por haber organizado una parti Un capitán americano declaró haber visto en manos de los da de ladrones. El teniente Batursky también lo ha sido á la mis naturales de una isla situada entre la nueva Csledonia y la Lui- ma pena , y ademas enviado ante la autoridad eclesiástica, para siana una cruz de S. Luis y varias medallas, que le parecían pro dar una satisfacción pública por cier…</t>
  </si>
  <si>
    <t>Bautista, Juan</t>
  </si>
  <si>
    <t>Juan Bautista</t>
  </si>
  <si>
    <t>Gaceta de Madrid n.º 55</t>
  </si>
  <si>
    <t>…ón, cupo la suerte del primer extrac que se vende á 8 cuartos en la librería de Quirós, frente á los to de la de este día á Doña Cándida Estranis, hija det patriota Cinco Gremios. D. Juan Bautista, muerto en el campo del honor. .En virtud de orden del Consejo supremo de la Guerra sigue expediente en el juzgado de la capitanía general de Castilla la CAMBIOS DEL DIA 7. Nueva Doña Micaela Merino, viuda que dice ser de D. Juan del S4f Castillo, capitán que…</t>
  </si>
  <si>
    <t>Bayeu, Ramón</t>
  </si>
  <si>
    <t>Ramón Bayeu</t>
  </si>
  <si>
    <t>Gaceta de Madrid n.º 92</t>
  </si>
  <si>
    <t>…e D. Rafael Mengs: 2 rs. Zaragoza, en la de Pardo. Trece estampas grabadas al agua fuerte de varios pensamien —Se halla vacante una de las dos plazas de médico titular de tos, por D. Ramón Bayeu: 12 is. (Se continuará.) la ciudad de Almansa, en el reino de Murcia , cuya dotación es 600 ducados anuales pagados mensualmente por el ayuntamien ‘Lecciones de historia antigua y moderna, y de ciencias y artes. to: ademas parten por mitad el producto de las…</t>
  </si>
  <si>
    <t>Bayona, Francisco</t>
  </si>
  <si>
    <t>Francisco Bayona</t>
  </si>
  <si>
    <t>…y adelantamientos, no solo por los que prac Diaz, plazas de dependiente del citado resguardo de Cádiz: al pa tican las artes, sino por los que sin practicarlas, podrán adqui trón D. Francisco Bayona, la de efectivo del mismo resguardo rir conocimientos que les hagan mirarías con mas aprecio , y en de Cádiz, y la de cabo de mar de esta plaza al patrón y gefe in cuentren en su estudio igual placer que hallarian en otras mate terino del quechemarin Feliz. D…</t>
  </si>
  <si>
    <t>Bayou, Blas</t>
  </si>
  <si>
    <t>Blas Bayou</t>
  </si>
  <si>
    <t>…s decretos de 17 y 11 de Agos Orden española de Carlos tu, se cita y emplaza á D. Miguel de to de 1815 , expedidos con motivo del escandaloso movimiento Lucas, D. Josef Gutiérrez, D. Blas Bayou, D. Miguel de Cas insurreccional, de que fue uno de los principales agentes D. Jor tro, los señores viuda é hijos deOurango, y á los señores Balge Bessieres; pero para que nadie ignore su contenido, y que seré maseda é hijos, tenedores que fueron de un vale d…</t>
  </si>
  <si>
    <t>Bazan, Alvaro de</t>
  </si>
  <si>
    <t>Alvaro de Bazan</t>
  </si>
  <si>
    <t>…Yurreta , Gafáy , Abadiano, Berriz, Malla via, Ztl— 4. ?; D¿ Antonio Agustín , D. Sancho Dávíla, D. Juan de dua, y las villas de Dítrango y Eiorrio. Su peso en lo general Austria, D. Alvaro de Bazan, Antonio de Nebrija, Pedro Mo después de pasada la tormenta era'él de *eis' onxas, y algunas jí endez Aviles. hubo que correspondían al- tamaño y ♦¡¿urÉ -de un huevo mayor. 5. ® D. Juan de Austria, Fr. Luis de Granada, Martin de Es increíble el daño que ha oc…</t>
  </si>
  <si>
    <t>Bazel, Sennvan</t>
  </si>
  <si>
    <t>Sennvan Bazel</t>
  </si>
  <si>
    <t>…decidido á no permitir en la capital ningún individuo que no de sus ayudantes, tomando el camino devHolanda. justifique su modo de vivir. (Objenador austríaco ) —Se asegura que el coronel Sennvan Bazel partió de Java á me diados de Agosto, encargado de una misión secreta para Cantón RUSIA. en Ja China. Odessa 6 dt Eturo. INGLATERRA. Mr. de Ribeaupierre ha partido al fin para Constatitinopla. Idndrts 1,° de Ftbrtro. Se cree que se detendrá ajgeuos dias en lo…</t>
  </si>
  <si>
    <t>Bburbaki</t>
  </si>
  <si>
    <t>Gaceta de Madrid n.º 106</t>
  </si>
  <si>
    <t>…Negocios extranjeros. Opinase que estos extrangeros digne determinarlo. tendrán el honor de ser presentados á S. M. Las personas que tengan presentados objetos para la exposi _ El coronel Bburbaki, que fue hecho prisionero por los turcos, ción pública en el Real Conservatorio de Artes, acudirán á re y cuya muerte se habia anunciado, está en camino para trasla cogerlos, presentando el recibo ó resguardo que se les hubiese darse á Francia. dado al tiempo…</t>
  </si>
  <si>
    <t>Bbwles, Guillermo</t>
  </si>
  <si>
    <t>Guillermo Bbwles</t>
  </si>
  <si>
    <t>Gaceta de Madrid n.º 66</t>
  </si>
  <si>
    <t>…8— 400.............................. Madrid. —Historia Natural y 'descripción déla ¡angosta de Es paila f 701......... 400-.......................... Idem. modo de destruirla, por'D. Guillermo Bbwles, con lá instruc 23.740.. .. 400..’........................... Idem. ción del Real y supremo Consejo de Castilláf, dirigida-á lós pue 13,651— 400.................... ........ Pto. de Sta. María. blos para exterminar está terrible plaga f *é hallará á 3 rsá-eit…</t>
  </si>
  <si>
    <t>Bcsabe, Dionisio de</t>
  </si>
  <si>
    <t>Dionisio de Bcsabe</t>
  </si>
  <si>
    <t>…tes ilnni- ; fados D. Dionisio López de Urralde y D. Martin Urlarte, y el; ANUNCIOS. paisano Josef de Oluno, ante el alcalde de Ochandiano, la del subteniente,' también ilimitado, D. Dionisio de Bcsabe á los ar Arte de hacerse querer de su marido. Esta obra del célebre mados de Ceanutri, y el de igual clase D. Josef de Elorriaga al-* Eugenio Pradell no necesita mas recomendación que el nombre delegado de aquel partido que mandaba la fuerza armada ; siendo d…</t>
  </si>
  <si>
    <t>Bcxley</t>
  </si>
  <si>
    <t>…miserables remitidas á ia Grecia ! De nada absoluta Melville, primer lord del almirantazgo y Ministro de marina, mente; y'era imposible aprovechasen en el estado actual de co y el lord Bcxley, Ministro de Estado y del Gabinete. Los Mi sas. Teniendo el Gobierno por enemigos á los capitanes y á los nistros que se pronuncian por la causa de los católicos hace primados, no-podía consentir en derramar este dinero en sus pocos años que están en el Minis…</t>
  </si>
  <si>
    <t>Beauvais, Juan Bautista de</t>
  </si>
  <si>
    <t>Juan Bautista de Beauvais</t>
  </si>
  <si>
    <t>…mas: desde 15 de Junio hasta 30 de teriores. Setiembre. ..Sermones morales, panegíricos y oraciones fúnebres del Ilustrí’ Panticosa: desde i.° de Julio hasta 15 de Setiembre. simo Sr. D. Juan Bautista de Beauvais, Obispo de Sens, y pre Quinto: desde i.0'de Junio hasta 30 de Setiembre. - dicador del Rey Luis xv, traducidos al castellano por D. A dej.: Asturias. Calda» de Oviedo: desde 13 de Mayo hasta 15 de dos tomos en 4.0 Son recomendables-esfbs 'sermones, no sola Oc…</t>
  </si>
  <si>
    <t>Becerra, Diego</t>
  </si>
  <si>
    <t>Diego Becerra</t>
  </si>
  <si>
    <t>…en la enfermedad, tenia el empeño de curarse con tan y edad, á p. Vicente Garrido , procurador síndico general. rigurosa dieta, que en el penúltimo ataqúe, sufrido en su pueblo, —&gt;D. Diego Becerra, teniente coronel del regimiento'.:infantería estuvo muchos dias seguidos sin tomer alimento alguno, ni aun de Lorca expedicionario, cuyó paradero te ¡«norj, «« presentará agua, según aseguraba el mismo y testifica su familia. en la secretaría de la junta de…</t>
  </si>
  <si>
    <t>Beckendorff</t>
  </si>
  <si>
    <t>Gaceta de Madrid n.º 153</t>
  </si>
  <si>
    <t>…sto en sus ante fortaleza de Abbas-Abad, se hubieran visto obligados los ru.os riores artículos. Según ella, el rcis-efFendi habia dicho á los á retirarse con grandes perdidas. El general Beckendorff embistió Embajadores de Prusia y Holanda, que querían darle e! pésame la fortaleza de Erivan á fines de Abril con 5 á 6'3 hombres; y por la catástrofe de Navarino, que su amo tomaría medidas con después de algunas refriegas en que rusos y persas fueron altern…</t>
  </si>
  <si>
    <t>Bedoya', Juan Manuel</t>
  </si>
  <si>
    <t>Juan Manuel Bedoya'</t>
  </si>
  <si>
    <t>…28: vino*, cántaro, 11 i 16: aceite superior, arroba, 3o á 34» del cristiano para su arreglo diario, y principales y mas frecuen inferior, 24 á 30. tes ocurrencias de la vida. Por D. Juan Manuel Bedoya', canó Instrucción fúblka. nigo cardenal de Orense: dos tomos en 8.° con 41 pliegos de El colegio de educandas establecido en la ciudad de Palm* impresión.rTodo está tomado de la sagrada Escritura , doctrina en Mallorca, bajo la advocación de la Pureza de Marí…</t>
  </si>
  <si>
    <t>Begines, Josef María Causinos y</t>
  </si>
  <si>
    <t>Josef María Causinos y Begines</t>
  </si>
  <si>
    <t>…anta iglesia me cada cantón y por cada 13,500 almas. tropolitana de Sevilla, vacante por muerte de D. Joaquín de De estas 2800 congregaciones ó comunidades, solo en ao se Reina, á D. Josef María Causinos y Begines: para una media dedican las religiosas á la vida contemplativa exclusivamente: las ración de la misma, por la de D. Joaquín Montoya , á D. Fran 2780 restantes se componen de hermanas hospitalarias ó de edu cisco de Paula Cabrera: para dos canongías de la de G…</t>
  </si>
  <si>
    <t>Bekendorff</t>
  </si>
  <si>
    <t>…t? Mi Al aprbkimárse los cosacos echó a correr este último, y se re nistro residirá aquí hviás tiempo, á p'esar dé que muchc's'ló dudan, fugió en- los montes. El ayudante de campo general Bekendorff i causa de la negativa formal que bs rlado la Puerta por escrito pisó él G'arnitchai 5 mas-no habiendo podido dar con el enemi•cerca de las proposiciones en favof de los'griegos. go las partidas qué habia destacado al efecto, se volvió á las in La declaración…</t>
  </si>
  <si>
    <t>Bell</t>
  </si>
  <si>
    <t>…ste punto ofrece dificultades é inconvenientes cuyo ejemplo es digno de ser imitado por los que le han sobre muy graves; y que de todos modos la materia para desempeñar vivido. El capitán Bell fue muerto También al principio del com se como debe hacerse, es no solo muy extensa y nada fácil de re bate. S. A. R. me dispensará de referir aqui est as tristes porme ducirse á los límites que permite un periódico, sino que es al nores, como lo hago en el…</t>
  </si>
  <si>
    <t>Belsario</t>
  </si>
  <si>
    <t>…n de maíz, ó dos Gemines de avena; y si no sistema de neutralidad determinó el Gobierno notificar ayer ma hubiere paja , se dará en equivalencia'de media arroba de esta es ñana al capitán Belsario que dejase nuestra rada, lo que verificó pecie igual cantidad de heno; entendiéndose esto únicamente ett al medio día. Este bergantín divulgó las siguientes noticias, que los.casos muy extraordinarios ó accidentales i respecto á quelo»- en parte han sido conf…</t>
  </si>
  <si>
    <t>Belsario, J. C.</t>
  </si>
  <si>
    <t>J. C. Belsario</t>
  </si>
  <si>
    <t>…s-de haber-salido los artículos de los átmácenes. „E1 26 llegó á esta rada el bergantín griego el \eptuno, al . 25. En los paises de montaña, donde no se coge trigo puro mando del capitán J. C. Belsario, que habia salido deKgina ha ni cebada, recibir* la-tropa y demas clases las especies que pro cia ya 12 dias, y de Poro n. Inmediatamente se dijo que era un duzca el mismo terreno, como se ha practicado antes; y si se buque mercante que venia á comprar trigo…</t>
  </si>
  <si>
    <t>Beltran, Rafael Loarte y</t>
  </si>
  <si>
    <t>Rafael Loarte y Beltran</t>
  </si>
  <si>
    <t>….. if pérdida. «ía de Cámara del cargo de D. Gil de Ayala y Ayala, á instan Barcelona á pesos fuertes.................................... 2 beneficio. cia del curador ad ditern de D. Rafael Loarte y Beltran , menor,Zaragoza................................................................ 6 ídem. sobre retención de una Real cédula déla Cámara, concediendo .Bilbao,........... ;................. ................................. 1 á t# ídem. facultad para vender una…</t>
  </si>
  <si>
    <t>Ben-</t>
  </si>
  <si>
    <t>Gaceta de Madrid n.º 116</t>
  </si>
  <si>
    <t>…go de Agosto. „Lat tropas imperiales les atacaron entonces y les mataron mucha gente; mas á pesar de haber apurado todas las municio Rescripto que dirigió el Emperador al ayudante general Ben- nes el ejército imperial, y de hallarse sin recursos el gobernador, kendorff. resolvió sacrificar su vida por la patria defendiendo hastá la Czarskoes cío 20 de Julio de 1 #27. ,.Constantino Christopho- muerte la posición que ocupaba. Lloramos la muerte de es…</t>
  </si>
  <si>
    <t>Benedicto, J.</t>
  </si>
  <si>
    <t>J. Benedicto</t>
  </si>
  <si>
    <t>…los discursos íntegros, como el Monitor; permitiéndoles Jaén D. J. Carrion, Málaga D. J. Martínez de Aguilar, Mur fojamente en otro caso, dar un bolctin de las seoones, con la cia D. J. Benedicto , Oviedo D. G. Longorfa, Salamanca D. V. mera indicación de los asuntos discutidos, los nombres de los Blanco, Santander D. P. Martínez, Sevilla D. J. Alvarez, To oradores que hablaron, y la decisión de Ja Cámara. _Esta pro ledo D. J. Hernández, Santiago D. J…</t>
  </si>
  <si>
    <t>Benitet, Lorenzo</t>
  </si>
  <si>
    <t>Lorenzo Benitet</t>
  </si>
  <si>
    <t>…mado á un tiem francés y lógica , accésit D. Josef Ignacio Villena. Clase de etimo po y temeroso por el arrojo de su defensor, amenaza débilmente logía latina y castellana, premio D. Lorenzo Benitet, accésit con la lanza, que tiene en la izquierda, al polaco, y con la de D. Ambrosio Garcés de Marsilta. Clase de sintaxis id., premio recha abraza el muslo del joven, que lanzándose para favorecer D. Francisco Garcés de Marsilla , accésit D. FranciscoGoicoer…</t>
  </si>
  <si>
    <t>Benitez, Francisco Fernandez</t>
  </si>
  <si>
    <t>Francisco Fernandez Benitez</t>
  </si>
  <si>
    <t>…civil, con la muerte de un Monarca hecha en un patíbu- Real mano, como igualmente la tuvo poco después el director Ío, con la abolición de las gerarquías, y con la pérdida de las D. Francisco Fernandez Benitez, que recibió en la junta de Es verdaderas libertades que gozaba un pueblo que se destruyó luego tado tan agradable noticia y corrió presuroso á la presencia de que se abandonó á una desenfrenada licencia.” S. M.: visitó en primer iugar la escuela del bordado,…</t>
  </si>
  <si>
    <t>Benito</t>
  </si>
  <si>
    <t>184 Bilbao............. D., Bernardlno de Tbargüengóitia. criptores á la Flora de Rossini, obligó al profesor D. Bartolo Cádiz................... D. Benito de la Piedra. __ ^ mé Wirmbs á retardar é! pedido í Milán , por no exponerse i Canarias............... D. Francisco María Herrera.=En Sta. C.ruz dejar sin entregas á Jos que se suscribiesen postevioririentc; y ha biendo visto que los cuadernos publicados de l…</t>
  </si>
  <si>
    <t>…taban encabezadas al mismo prebendado, concesión, adornaron * suntuosamente la fachada de las casas las 75 de ellas comprendidas bajo los números 22,636 hasta el consistoriales de Don Benito, colocando en su .centro un elegan 22,710, y la&gt; ocho restantes.desde el 26,656 hasta el 26,663. te dosel de que pendían los retratos de los augustos Monar Se cita y llama á los interesados derecho habientes en dichas 83 cas, y en la noche del 9 el repique de…</t>
  </si>
  <si>
    <t>…ados. ; Cámara, para dos can&lt;?ngías de la iglesia colegial de Guisona, {Y los abusos? {Y los desórdenes y vicios del Gobiernoí_ diócesis de Urgel: para,la vacante por promoción de D. Benito jY quién os ha constituido í vosotros reformadores del Gobier Tristani á canongía de la catedral de Gerona , á D. Miguel Esno, aun suponiendo que en él hubiese abusos? {Quién os,ha he carravill; y para la vacante por promoción,de D. Juan Roca á cho jueces de…</t>
  </si>
  <si>
    <t>Benito, Josef</t>
  </si>
  <si>
    <t>Josef Benito</t>
  </si>
  <si>
    <t>…lí reparándose. blación fue inmediatamente desalojado de las fuertes posiciones _£/ Quijote. Con el título de Efisodes of tke DonQuijote, y se que ocupaba. Lá columna al mando del brigadier Josef Benito ñalado con el número t.°, se acaba de publicar en Londres aquel de Mello, compuesta délos regimientos de infantería i.*, io.°, admirable trozo que el inmortal autor del ingenioso Hidalgo in 18.0, y del batallón provisional del 6.°, 22.0 y 2 2 del regimien gir…</t>
  </si>
  <si>
    <t>Benkeity</t>
  </si>
  <si>
    <t>…nas escaramuzas con las Constantino fila n de Mayo. tres compañías mencionadas. . £a pomposa proclama del lord Cochrane, fecha en ra del A la una de la tarde el ayudante de campo, general Benkeity anterior, ha causado, por las expresiones que contenía contra el dorff, encontró á los kurdas en número de iS&gt; caballos, manda Sultán, una gran sensación, habiéndose visto precisado por ello dos por Hassan-khan , famoso partidario, hermano del Sardar Mr. Cann…</t>
  </si>
  <si>
    <t>Benken-</t>
  </si>
  <si>
    <t>pena*. Se ha dicho qtie el ayudante de campo general Benken- día te comunican con mas facilidad de un polo al otro que3*5se dorf habia entrado en la provincia de Erivan arrollando la ca comunicaban en otro tiempo de uno á otro reino. Esta facilidad ballería enemiga hasta mas allá del monasterio de Eutchmiadzin. de comu…</t>
  </si>
  <si>
    <t>Benkendorff</t>
  </si>
  <si>
    <t>…mayor confu de infantería, una compañía de artillería volante, y dos regi sión. Después d« haber reconocido á Sardar-Abbach, se volvió el mientas de cosacos. El ayudante de campo general Benkendorff dia siguiente á Eutchmiazin. Los convoyes de víveres salen su se dirigió hacia Futchmiazin, y lo ocupqi sin. experimentar la cesivamente de Djeiad-Oglou. El segundo' se puso en camino el menor resistencia, no habiendo encontrado enemigos mas que 6 de Mayo, es…</t>
  </si>
  <si>
    <t>BenkendorfF</t>
  </si>
  <si>
    <t>…nalmente en una. monarquía. - En el mismo dia se presentó Kalaba ¡ey-Sulian, unq de lo» Son tan vivas las alarmas que no solamente se refieren coa caudillos de los Schadlines , al general BenkendorfF para mani exageración todas las faltas que ha podido cometer el general ea festarle en nombre de toda su tribu el deseo que les animaba de su vida.pública y privada, sino que se hacen renacer todas la» ser admitidos; bajo la protección de S. M. el Emperador.…</t>
  </si>
  <si>
    <t>Benkendórff</t>
  </si>
  <si>
    <t>…upará la de primer lord de la tesore gos desmontados, no permitieron atacar la posición de sorpresa, ría, y el marques de Lansdown el Ministerio del Interior. el ayudante de campo general Benkendórff paso'el rió á; nado \ .Li Gá¿q&gt; ofjtcielié ^jee filfc el Ministro de Negocios Extran con su caballería, y una compañía del regimiento de infantería geros de Francia ha notificado al Embajador británico, que el de Tiflis cerca del pueblo de Sacbanlatk, á fin d…</t>
  </si>
  <si>
    <t>Nm¿ 95. ■ ____ (6 cuartos.) _ _ . 377 GACETA DE MADRID. JUEVES 9 DE AGOSTO DE 1827. ARTICULO DÉ OFICIO. Eí ayudante de campo general Benkendorff n , querien do asegurarse de las fuerzas del enemigo, emprendió en per Rtml orden sobré el fago en tales en las sucesiones de vínculos y sona un reconocimiento, y dejando eí batallón de cazadores y la mayorazgos. pieza de artillería en U orilla izquierda, pas…</t>
  </si>
  <si>
    <t>…como lo anunció _ El Emperador se ha dignado dirigir el rescripto siguiente al un diario ingles del 28 de Mayo. Quizá esta medida ha preser ayudante de campo general, el teniente general Benkendorff ir. vado á Venezuela de violentas reacciones, y por consiguiente de „A vuestra singular valentía y á vuestras sábias disposiciones todas las calamidades de una guerra civil. Imposible es juzgar se deben los brillantes sucesos del cuerpo de tropas que bajo bie…</t>
  </si>
  <si>
    <t>Benkéndorffds</t>
  </si>
  <si>
    <t>…se el rio negocios de la Grecia-, habia tenido él embajador de Rusia una Garóitchai. audiencia en el palacio de la Puerta, y'fccibtó con este-motivo Informado el ayudante de campo general Benkéndorffds esta varios presenté» mas ricos y mar preciesos én caballos^y' pelíiza» reunión de la caballería enemiga en un punto, marchó contTa de lo que suele practicarse en tales casos. Mañana tendré vu ^au ellá'íl 17 con iQ cosacos y una compañía de granaderos; mas di…</t>
  </si>
  <si>
    <t>Benlhink</t>
  </si>
  <si>
    <t>…frecido al lord Leaford, de Clarence, con un consejo que le ayude en la administraciónpero no se sabe el resultado. Ha corrido la voz que se elegia al de los negocios de la marina.lord Benlhink para la comandancia de la artillería, y también Algunas personas dependientes de la casa Real hacen animode otros nombramientos de que no tenemos una seguridad.” de retirarse, según se dice. Entre otras se cita al duque de Mon-_Segun el Morning ITlerald corrí…</t>
  </si>
  <si>
    <t>Bentink, Guillermo</t>
  </si>
  <si>
    <t>Guillermo Bentink</t>
  </si>
  <si>
    <t>Gaceta de Madrid n.º 105</t>
  </si>
  <si>
    <t>…na ley sobre este objeto, derich , con motivo del nombramiento que ha hecho en él de han pedido los Estados que se establezca entretanto un reglamen primer Ministro. Lo mismo hizo lord Guillermo Bentink por el to provisional. S. M. ha mandado al Ministerio de Estado le gobierno de la India que se le ha conferido. También fue recibi presente un proyecto sobre este particular, y que en lo principal do por S. M. Mr. Ilerries, como gran canciller del Echiquier;…</t>
  </si>
  <si>
    <t>Ber</t>
  </si>
  <si>
    <t>88</t>
  </si>
  <si>
    <t>…á ha mandado , entre otras cosas, noticiarlo alpúbüco, para que reemplazarle del mismo modo y cu la misma sesión. —Este ar cualquiera interesado que se crea con derecho contra el D. Ber tículo es adoptado del proyecto. nardo, como tal factor, acuda á deducirlo en.aquel tribunal Los tres restante», aprobados con alguna reforma, se refieren con los documentos justificativos en el término de un mes, para i disposiciones del Código de instrucció…</t>
  </si>
  <si>
    <t>Ber, Alejandro</t>
  </si>
  <si>
    <t>Alejandro Ber</t>
  </si>
  <si>
    <t>463</t>
  </si>
  <si>
    <t>…merosa escolta. A la en primer ayudante de campo, para cumplimentar á S. A. R. el trada de Quintanar estaba formado el brillante batallón de los Príncipe de Oiange, acompañado del vizconde Alejandro Ber— voluntarios Realistas de aquel puebloyuna partida de granaderos thier, teniente de guardias de su Real Persona, á quien designó de ácaballo de la Guardia Real, y por ser ya de noche estaban para estar de servicio cerca de S. A. R. mientras permaneciese ilumi…</t>
  </si>
  <si>
    <t>Ber-, Amonio Cidron y</t>
  </si>
  <si>
    <t>Amonio Cidron y Ber-</t>
  </si>
  <si>
    <t>…a la abadía de la co En buques espa legial de Arbas dci Puerto, en el obispado de Oviedo, por muer ñoles................ 8.601,92811 34.321,701* te de D. Ignacio Alvarez Blasón, á D. Amonio Cidron y Ber- En extrangero».... 25 •7i9&gt;77iii nal: para la dignidad da arcediano de Lara de la iglesia metro-</t>
  </si>
  <si>
    <t>Berción, Fermín</t>
  </si>
  <si>
    <t>Fermín Berción</t>
  </si>
  <si>
    <t>…en la de la Puebla deValbona á D. Pedro Josef Abad y Escudero; el corazón de sus fieles vasallos! Descontentos de su actual .situa y para la de la villa de Belchite, en Aragón, á D. Fermín Berción, en lugar de buscar otra mejor por la mudanza de-suvida langa Huerta. relajada, la solicitan por medio de un trastorno general, que cu Asimismo se ha servido S. M. nombrar en virtud de Reales bren con el velo del bien público: huyen del camino de la virtud, d…</t>
  </si>
  <si>
    <t>Bermudez</t>
  </si>
  <si>
    <t>Gaceta de Madrid n.º 12</t>
  </si>
  <si>
    <t>…biendo criado 310 nopales con el insecto,y anuncia la de que han comenzado las hostilidades en Colom repartido mas de seis onzas de semilla de aquella seda. Con tan bia , y que el general Bermudez había sido derrotado en una bata buen éxito espera la Sociedad el dia feliz en que España no ne lla que tuvo con los federados, habiéndose visto obligado á huir cesite la grana de Ultramar para sus tintes, ni las sedas extran-á Barcelona. Sin embargo, Bolívar…</t>
  </si>
  <si>
    <t>…dt Curazao de jo de Setiembre. ae dirigirán á impedir la necesidad de la asistencia, por una ami gable intervención entre las pactes beligerantes. Se lian hecho es «Hallándose él general Bermudez de camino para Barcelona tas primeras tentativas, y ¿ qué resultado han tenido ó tendrán ? con el objeto de pasar una revista, el coronel Montes y los ge Eso es lo que no está decidido todavía. (Time/.) nerales Guevara, Monagas y Arizmendi, se levantaron' sim…</t>
  </si>
  <si>
    <t>Bermudez, Dionisio Castaño y</t>
  </si>
  <si>
    <t>Dionisio Castaño y Bermudez</t>
  </si>
  <si>
    <t>…o digno Obispo ha expedido la siguiente Pastoral.última , le hará conocer de un modo preciso los límites exactos de los deberes que tendrá que desempeñar. El duque de Portiánd Nos D. Dionisio Castaño y Bermudez por la gracia de Dios , y de será presidente del consejo en lugar de lord Horrowby. ( The la Santa Sede Apostólica Obispo de Gerona, del Consejo de Times.) S. M. &lt;¿rc. &amp;c. Funeral de Mr. Canning. Á TODOS NUESTROS AMADOS DIOCESANOS S.A1UD EN VUESTRO Los despoj…</t>
  </si>
  <si>
    <t>Bernard</t>
  </si>
  <si>
    <t>…a la Terfsiehore. Proponemos ahora á caballeros de la legión de Honor. Mr. Eynacd , y á las comisiones griegas de Paris, de Lóndres y __El 2 del corriente por la tarde en casa del señor Bernard, de Génova, el que hagan una cuesta por estos valientes helenos, maestro sastre, calle del Muro de San Honorato, hubo una ex y en favor de estos generosos defensores de la Cruz. (Ami de la plosión producida por el gas tan fuerte que rompió todos los Fdig.j vi…</t>
  </si>
  <si>
    <t>Bernardo</t>
  </si>
  <si>
    <t>…o 12.1 aceite 40. 18. D. Pedro Fernandez de Velasco, Juan Sebastian del C17 Logroño. Trigo 27 &amp; 29; cebada y * 9, vino 12 á 14: acei- no, Fr. Melchor Cano, el P. Alfonso Salmerón, D. Bernardo te 52 4 36. .1. : de Va ¡buena, D. Felipe Gil de Taboada. , . ífájtra. Trigo *2: cebada 12: vino 8: aceite 36. Cada cuaderno de seis retratos con el epítome de su vida, Sto. Domingo. Trigo 32 4 33: cebada ro 4 111 vino 8&lt; acei- 50 reales. , te, 3d. i Cada ret…</t>
  </si>
  <si>
    <t>…la gruta. Los huesos que se han en tima ciudad SS. A A- RR. el Príncipe Federico y su esposa. Han contrado consisten en cráneos, mandíbulas, dientes, muslos, llegado igualmente el duque Bernardo dé Sajonia-Weimar, ma brazos , piernas , bacinetes , vertebras phalanges &amp;c. Los dientes yor general al servicio de S. M., el conde de Celles, Embajador están todos perfectamente conservados, y su esmalte de un blan en Roma,-y la mayor parte de los individuos…</t>
  </si>
  <si>
    <t>Bernuy, Federico de</t>
  </si>
  <si>
    <t>Federico de Bernuy</t>
  </si>
  <si>
    <t>…amente del estado de aquella los Monteros, marques de Monte Olivar, que lo era del de Bujprovihcial EL7papél: del Gobierno habia bajado á un descuento jalance: para esta resulta á D. Federico de Bernuy , coronel del Tuinoso: 290 duros'en papel no valían mas que 100 en metáli de Ecija, y para reemplazar á este al coronel de infantería Don co. Varias provincias del interior habían tomado las armas con Juan Bascon, comandante del tercer batallón del segundo re…</t>
  </si>
  <si>
    <t>Bertrán, Luis</t>
  </si>
  <si>
    <t>Luis Bertrán</t>
  </si>
  <si>
    <t>…s. Trigo, fanega 22 á 24-. centeno y cebada 14: rán ai ayuntamiento, , francos de porte, por conducto de su se garbanzos 72 ¡ vino, arroba 30 ¡ aguardiente 70¡ aceite 36. cretario D. Luis Bertrán. Serena. Trigo, fanega 18: cebada 10¡ garbanzos^?: vino, _ En la casa de educación de la ciudad de Santander se halla arroba 32, aguardiente 70; aceite 36. vacante una plaza de.maestro. de primeras letras, cuya dotación Trujillo. Trigo, fanega 20 á 22¡ centen…</t>
  </si>
  <si>
    <t>Besley</t>
  </si>
  <si>
    <t>…e se forma, y en el que ya no hay Canning, ha dente de la junta del comercio, y habiendo sido -creado Mr. blará al Rey en los propios términos: „No elegiréis mas que á Vansitiart, lord Besley, le sucedió Mr. Robinson como can nosotros , esto es: no elegiréis absolutamente. Os haremos la ley; ciller del Echiquier. Elevado Mr. Canning al puesto de primer y cuando os halléis en las únicas circunstancias de poder estar lord de la tesorería, sir John F…</t>
  </si>
  <si>
    <t>…rtancia, sino en ques de Lansdown , el vizconde Goderich , el conde Carióle, el cuanto sirven para probar que los turcos esperaban un ataque al de Dubley, el vizconde Palmerston y lord Besley. que estaban preparados, y en su consecuencia se hallaban en un _.El Cottrier anuncia que el congreso mejicano ha resuelto que no estado nervioso de cólera y hostilidad, del que generalmente resul $e moleste á los españoles domiciliados en el territorio de la…</t>
  </si>
  <si>
    <t>Betan, Josef Manuel de</t>
  </si>
  <si>
    <t>Josef Manuel de Betan</t>
  </si>
  <si>
    <t>…Tomas en siete tomos no, que en el año de 15 se hallaba de comerciante en Panamá; en 4.0 mayor: edición de Madrid del año 1797. Esta edición ha •y se suplica comuniquen el aviso á D. Josef Manuel de Betan"merecido el aprecio de los inteligentes por su corrección, có curt , residente en Madrid. modo manejo, claridad . variantes notables que se ponen al pie, y — Se halla vacante la plaza de organista de la parroquia de San sobre todó por las eruditas"y sabias di…</t>
  </si>
  <si>
    <t>Beteta, Vicenta</t>
  </si>
  <si>
    <t>Vicenta Beteta</t>
  </si>
  <si>
    <t>…sesión D. Josef Manuel EXPORTACION. de Valenzuela y Prieto, á D. Domingo Atvarez: para una me Comercio naciorutl. Reales vellón. dia ración de la catedral de Cuenca, por muerte de D. Vicenta Beteta , á D. Prudencio de Angel Pozo: para la abadía de la co En buques espa legial de Arbas dci Puerto, en el obispado de Oviedo, por muer ñoles................ 8.601,92811 34.321,701* te de D. Ignacio Alvarez Blasón, á D. Amonio Cidron y Ber- En extrangero».... 2…</t>
  </si>
  <si>
    <t>BetikendotfF</t>
  </si>
  <si>
    <t>…les. "Noticias del ejército de la Georgia. Esta carga de nuestra caballería sin disciplinar, en la que el Habiendo el ayudante de campo general Paskewitcb tomado ayudante de campo general BetikendotfF ha dado nuevas prueba» el mando superior del cuerpo- destacado del Cáucaso el 29 de de extraordinario valor, es tanto mas digna de notarse por cuan Marzo, dió inmediatamente las disposiciones necesarias para que to ha hecho ver á nuestro» cosacos las ventajas…</t>
  </si>
  <si>
    <t>Bexley</t>
  </si>
  <si>
    <t>…os Estados de Hesse-Darmstadt acaban de dar una suma dfe quier, el vizconde Melville, Mr. Husktsson, .Mr. Wynn y el *03:3466 florines para llevar á efecto la cortadura del Rhin en lord Bexley. Los Ministros se quedaron deliberando por espacio Gcgcr , mas arriba de Oppenheim. Esta obra no solo dará mas de hora y media. (Globe and TraOtller.") rapidez al rio y disminuirá al mismo tiempo el peligro de las Dicen los diarios americanos que las últimas…</t>
  </si>
  <si>
    <t>…cesa de ser gran maestre Enriqueta. de artillería; lord Sidmouth , el conde Bathurst, Mr. Peel, el En vista de los preparativos que se hacen en el palacio de ednd* WestmOreland y lord Bexley; y ademas de estos deja su verano de Luxemburgo, se puede inferir que SS. MM. irán á ha phzafen la tesorería lord Lowther. bitar en él luego que regresen de Presburgo. '¡Mr. W ynnf presidente de la oficina de registros de la India, F.I Observador Austríaco re…</t>
  </si>
  <si>
    <t>…De Real orden se reunieron los individuos del Gobierno de S. M.; á saber: el &amp;c. Madrid 23 de Abril de i82Ó.=rLuis López Ballesteros. marques deAnglesea, el conde de Harrowby, el lord Bexley, sir John Copley, Mr. Robinson, Mr. Huskisson , el lord GranviNOTICIAS EXTRANGERAS. lle, Mr. VVynn y lord Palmerston. Los lores Howard de Walden , Mountcharles, Clanricarde, sir G. Cockburn, Mr. HerTURQUIA. ries, Mr. Planta y Mr. Croker asistieron también al…</t>
  </si>
  <si>
    <t>Gaceta de Madrid n.º 57</t>
  </si>
  <si>
    <t>…de las negociaciones entre Mr. Can- Lotd del sello privado, el duque de Portland. aing y los vihigs, parece evidente que Mr. Brougham no entrará Canciller del Ducado de Lancastre, lord Bexley. en el Ministerio. Las objeciones que puede haber sobre este par Secretario de Estado de Negocios extrangeros, el vizconde ticular dimanan exclusivamente de él: sin embargo ha manifes Dudley. tado el mayor zelo para hacer triunfar un arreglo que propor Idem p…</t>
  </si>
  <si>
    <t>…ha dado tiempo para conjurar del duque de Wcllington el 12 á las diez y media de la mañana* la: hemos hecho presentes nuistros tristes temores; empero la y un poco después la del lord Bexley. La de Mr. Peel la sabia tempestad ha descargado , y la patria tiene hoy día delante de también, aunque verbalmente, unos dias antes. Con estas dimi sus o jos lo que hace tantos tiempos que predijimos. —Sabemos siones se fue al cuarto del Rey, y estando en él…</t>
  </si>
  <si>
    <t>…ocupan con la mayor solicitud en,proteger el comercio: ade el conde de Harrowby , el vizconde Goderich, el de Dudley, mas de las escoltas que dan á los buques mercantes , emole us lord Bexley, Mr. Huskisson y Mr. VVynn. El Conseja duró dos una porción de bajeles en perseguir á las naves, que se multipli horas. can en todos los puntos, cubren todas las alturas de las islas , y __El conde de Liverpool continúa recobrando sus fuerzas, y lo* solamente…</t>
  </si>
  <si>
    <t>…s circunstancias será mi primer deseo y Corfú 24 di Abril. mí primer deber sosféner estos mismos principios.” El coronel Fabvier' se ha¡ presentado al frente de sus tropas,- «.‘El lord Bexley anunció á-lar Cámara de los Lores que el viernes restablecido ya enteramente de una herida que le habia ¿«tenido jg sé discutirla: indudablemente el nuevo bilí concerniente á la por espacio de dos semanas. El coronel Ch. Hetdiger, encargado importación de los…</t>
  </si>
  <si>
    <t>Bexloy</t>
  </si>
  <si>
    <t>…corbeta Real Politus debía dar to wy, el conde de Carlisleel vizconde Dudley and Ward, viz la vela el de Marzo para le» Países-Bajos. conde Palmcrston, Mrs. Coy nn , Tierney y el lord Bexloy. El</t>
  </si>
  <si>
    <t>Bian-</t>
  </si>
  <si>
    <t>…ta en el término de un Segundo Abruzzo ulterior. 9,618. 6,53a- 1.353- mes la mediación propuesta, convienen las altas Potencias con _Las investigaciones del distinguido arquitecto caballero Bian- tratantes en tomar las medidas siguientes: chi, que hemos anunciado en uno de los números precedentes de i.® „Se hará presente á la Puerta por sus respectivos repre nuestro Diario, relativamente á la existencia de antiguas fá sentantes en Constantinopla, que…</t>
  </si>
  <si>
    <t>Biibao</t>
  </si>
  <si>
    <t>…occidental del mar Caspio, cuya cesión ponía al ven* Zaragoza......................................... . 4 á 4 pérdida. cedor entre este mar y la capital de Persia: finalmente el general Biibao:.............. ....................... Par, ruso pedia 700$) tomanes por los gastos de la guerra. Es felici Coruña........................................... .................. i J ídem. dad que se hayan notificado estas pretensiones en el momento en Vales co…</t>
  </si>
  <si>
    <t>Binning</t>
  </si>
  <si>
    <t>…ación , es, preciso te nOm»; rán entregados á los nuevos; y estos harán el juramento acos bren inmediatamente los Ministros que fallan. ; 1 !. tumbrado............ ■ ' Se dice que lord Binning, lord F. L. Gowep y lord Elliotson Nos parece que este arreglo definitivo causará una general sa los nuevos lores comisarios de la tesorería que deben reemplazar tisfacción.; pues los sugétos: que acaban.de entrar en el Gobierno ¿ Mr. Robiñson, al lord G. Som…</t>
  </si>
  <si>
    <t>…onfianza deben Munich jo dt Junio. inspirarnos las palabras de Mr. Canning, cuando vemos elevado SS. MM. saldrán de aqui el dia 3 para pernoctar en IngoTi— i la dignidad de Par al lord Binning, con el título de lord Met tadt. La mañana siguiente inspeccionará el Rey las fortificacio— ros. Proregado pues el parlamento, es regular que aparezca bien nes de la plaza: en seguida se pondrán en camino SS. MM., y pronto en la gaceta oficial el nombramiento…</t>
  </si>
  <si>
    <t>Bino</t>
  </si>
  <si>
    <t>Gaceta de Madrid n.º 67</t>
  </si>
  <si>
    <t>…nga la debida preferencia que corresponde á puntos de la isla, cuya población es toda griega, albaneses dichos Cuerpos por su precioso instituto; y á fin de uniformar al mando del capitán Bino, que sé dice ser el teniente de Caralas operaciones del repartimiento , se lia servido resolver las re tasso. Después de haber saqueado dos aldeas, Intimaron á lo* glas siguientes. 1.a Con arreglo al artículo 21 del Real decreto' primados que les dieran 100$)…</t>
  </si>
  <si>
    <t>Biutamarite, Josef Sigler de</t>
  </si>
  <si>
    <t>Josef Sigler de Biutamarite</t>
  </si>
  <si>
    <t>…llevar el que les está señalado como retirados. Valencia........... Sres. D. Vicente y D. Josef González. Lo que de Real orden &amp;cc. Madrid 3 de Febrero de 1827.= Valládolii....... D. Josef Sigler de Biutamarite. Zambrano. Vitoria............ Sres. Balmastda y Marcó. Zambra.:..:.:.... D. Mánuel Herrero Pantigoso.Circular del Consejo Real, insertando ama Real orden, en que se Zaragoza......... D. Miguel del Cacho y Serena. manda que los depósitos judiciales se hagan e…</t>
  </si>
  <si>
    <t>Black</t>
  </si>
  <si>
    <t>…a las seis di la noche. sen tan desdichadas como s¿’muestra-¿n un artículo del Mornlng- — Acaba de darse la orden para que parta á Calais uno de ios Chroniclt de 24 de Octubre. El doctor Black, editor del diario, yates del almirantazgo al mando de sir VV. Hoste, con el objeto cita en este artículo una carta.de.uningles de mucha instrucción de ir á encontrar al Infante D. Miguel. (Idem.) que acaba de recorrer la Alemania, la Francia, la Suiza y U —…</t>
  </si>
  <si>
    <t>Blanco</t>
  </si>
  <si>
    <t>Gaceta de Madrid n.º 3</t>
  </si>
  <si>
    <t>…nacido 434 niños; existen 400, y han muerto 34, que sa retirarse de los negocios. len á menos de 8 por 100: se han vacunado 20451 niños; exis ..Tenemos á la vista una proclama del almirante Blanco, nue ten 20447, y han fallecido 4. vo presidente de Chile, en la que manifiesta que O’tíiggins, des Real Caja de Amortización.pués de haberse apoderado del Archipiélago de Chiloe, se dirige sohre el territorio chileno, con ánimo de hacerse nombrar prc-i Numer…</t>
  </si>
  <si>
    <t>Blanco, Hemeterio López y</t>
  </si>
  <si>
    <t>Hemeterio López y Blanco</t>
  </si>
  <si>
    <t>…ubre.-Parece que esta noticia se funda en una,cqúi- Y en atención á los muchos y distinguidos méritos y servi. vocación de fechas,, tomando á Octubre por Agosto, en cuya . cios de D. Hemeterio López y Blanco, alcalde mayor mas antiguo época se dió efectivamente una' batalla en circunstancias muy , de la ciudad de Barcelona, se ha servido S. M. concederle, á con , parecidas á las que se hap referido; pero se sabe, que su resultado sulta del mismo tribunal de la Cá…</t>
  </si>
  <si>
    <t>Blanco, Josef Sabau y</t>
  </si>
  <si>
    <t>Josef Sabau y Blanco</t>
  </si>
  <si>
    <t>…los perturbadores de Ja quietud pública, á fin de que Luis Pitorri, Cursor apostólico. tu castigo sirva de ejemplo á'los demás.” Joscf Cherubini, Cursor mayor. RUSIA. Certifico yo D. Josef Sabau y Blanco, del Consejo de S, M., S. Petersburgo 3 de Marzo. su Secretario, y de la Interpretación de Lenguas, Arcediano de El cuerpo de marina recibió el i.° de Enero nueva organiza» Aliaga, Dignidad de la Santa Iglesia Metropolitana de Zaragoza, cion. El Emperador ha…</t>
  </si>
  <si>
    <t>Blas, Alfonso</t>
  </si>
  <si>
    <t>Alfonso Blas</t>
  </si>
  <si>
    <t>….................. 1,000. ienealogta de Gil Blas de Santillana, ó sea continuación AI Párroco y ayuntamiento de la de Caí rizosa para de la vida de este famoso sugeto, por su hijo D. Alfonso Blas de socorro de sus vecinos mas pobres.......................... 600. Lilia , restituida á la lengua original en que se escribió por el te Al Párroco del lugar de Garganta para el propio niente coronel D. Bernaido María de la Calzada. Consta, esta objeto.......…</t>
  </si>
  <si>
    <t>Blasa</t>
  </si>
  <si>
    <t>…rantes se hallan sin proveer. diversos'Capitales impuestos en varios establecimientos que dejó _ El buque goleta americana Ardeque llegó á la Coruña el 9 á su t'a! lee i miento la Doña Blasa , y disfruto hasta el suyo el del corriente: dará á la vela el 1.° de Noviembre próximo para D. Miguel; apercibidos, que pasados sin haberlo hecha, les pa la Habana, conduciendo la corre,pondencia pública para dicha rará el perjuicio que haya lugar. EN LA IMP…</t>
  </si>
  <si>
    <t>…rga. Trigo,'fanega i8| á 2o¡ centeno ib.: ce tales impuestos en. varios establecimientos que dejó á su falleci bada 74: garbanzos 06: vino, cántaro 23: aguardiente, idem miento la Doña Blasa; apercibidos, que pasados si a haberlo he 48 á 60. cho, les parará el perjuicio que haya lugar. EN LA IMPRENTA REAL.</t>
  </si>
  <si>
    <t>Blasco, Pablo</t>
  </si>
  <si>
    <t>Pablo Blasco</t>
  </si>
  <si>
    <t>…l se acercaba. Luego que llegó á ellas sacó ra una ración de la iglesia catedral de Málaga , vacante por muer un medallón, y lo colgó del cuello á la muger de mas edad. Esta te de D. Pablo Blasco, á D. Marcos Antonio Escribano dijo inmediatamente al capitán King en español, señalándole Asimismo se ha servido nombrar para una capellanía de Se una de las jóvenes, dale uno á la muchacha', el capitán King le ñores Reyes nuevos de la ciudad de Toledo, por…</t>
  </si>
  <si>
    <t>Blasón, Ignacio Alvarez</t>
  </si>
  <si>
    <t>Ignacio Alvarez Blasón</t>
  </si>
  <si>
    <t>…Prudencio de Angel Pozo: para la abadía de la co En buques espa legial de Arbas dci Puerto, en el obispado de Oviedo, por muer ñoles................ 8.601,92811 34.321,701* te de D. Ignacio Alvarez Blasón, á D. Amonio Cidron y Ber- En extrangero».... 25 •7i9&gt;77iii nal: para la dignidad da arcediano de Lara de la iglesia metro-</t>
  </si>
  <si>
    <t>Bofarrull, Juan Bautista</t>
  </si>
  <si>
    <t>Juan Bautista Bofarrull</t>
  </si>
  <si>
    <t>Gaceta de Madrid n.º 103</t>
  </si>
  <si>
    <t>…siempre con la segur en la mano quisieran al pare Hacienda del expediente instruido con motivo de haber solicitadocer demolerlo todo, á fin de reedificarlo, y que se complacerían D. Juan Bautista Bofarrull, D. Estanislao Rolandi, D. Joscfen sumergirnos otra vez en el caos como si tuviesen las facul Ferro, y Bosch y compañía, del comercio de Cartagena, que se lestades del Criador para hacer salir de él la luz á su antojo. concediese la gracia de que nadie pueda…</t>
  </si>
  <si>
    <t>Boignet</t>
  </si>
  <si>
    <t>…ués se ha cogido una golondrina que SS. MM, y AA. continúan sin novedad en el Real Sitio de S. Ildefonso. traía sobre las alas un papel, donde se leía lo siguiente: ,,La Ar~ mida, capitán Boignet, yendo á la Martinica ., hallándose ;á los El Rey nuestro Señor, que Dios guarde, que tantas pruebas 48o 33^ Norte, y á los 10o 39' O., con 23 personas de tripula tiene dadas de su decidido amor á las bellas artes, y del aprecio ción.” Este buque salió del Ha…</t>
  </si>
  <si>
    <t>Boleslao</t>
  </si>
  <si>
    <t>…erpentea por el terreno inferior un pequeño la iv, Rey de Hungría, y de María de Constantinopla. En i arroyuelo, el cual pudiera llegar á sernos perjudicial en el tiem casó con el duque Boleslao, llamado el Piadoso; después de la po que se derriten las nieves; por esto nos hemos esforzado á muerte de su esposo, y habiéndose catado sus hijos , tomó el há conducirle al. mar por otro álveo, y al mismo tiempo reempla bito de Sta.Clara en el monasterio de…</t>
  </si>
  <si>
    <t>Bongard</t>
  </si>
  <si>
    <t>Gaceta de Madrid n.º 97</t>
  </si>
  <si>
    <t>386</t>
  </si>
  <si>
    <t>…ión. El príncipe Jablonowski con Príncipe Federico, que ha sido atacado en Etna de un cólico hefirma en su declaración esto mismo, y persiste en decir que hizo mnrrhoidal; pero el doctor Bongard, que acaba de llegar aquí, presente: que persuadida la sociedad polaca de que el auxilio de anuncia que S. A. está fuera de peligro. ía de Rusia no podía menos de serla de grande importancia, prometía voluntariamente su cooperación, con tal que-esta no ALEMAN…</t>
  </si>
  <si>
    <t>Bonifaz, Paulino</t>
  </si>
  <si>
    <t>Paulino Bonifaz</t>
  </si>
  <si>
    <t>…muchas infracciones á los tra Blasco: para una media ración también de la misma iglesia ca tados vigentes, comprueban su perversidad y mala fe. Ademas di tedral, por separación de D. Paulino Bonifaz, á D) Gabriel cen las cartas de Argel del 30 de Abrí) que en una audiencia Mata, cura emigrado de Caracas: para el arcedianato titular de que concedió el Dey al Cónsul general y encargado de negocios Palencia, por muerte de D. Joaquín dsUrrutia, á D. Josef Ma…</t>
  </si>
  <si>
    <t>Bonnald</t>
  </si>
  <si>
    <t>…los.- En algunos catecismo!, de la censura, y los individuos de dicha junta. que se asan en Inglaterra se reúnen los que los. protestantes di Para el primero han sido nombrados el vizconde Bonnald, viden en dos; pero en ninguno:se omite el precepto contra la ido-* el marques de Herbouville, el conde de Breteuil, Pares de Fran latría. Asi es que el modo.tnas breve como se expresa es este: TV cia ; Mr. de Frehilly, individuo de la Cámara de los Diputados…</t>
  </si>
  <si>
    <t>Borbon, Cardenal</t>
  </si>
  <si>
    <t>Cardenal Borbon</t>
  </si>
  <si>
    <t>…arlos, 5 meses y 19 dias, singular. En el año de 1812 fue nombrado Gobernador del Ar después «de muy pocos de enfermedad ; la que sufrió con la mas zobispado de Toledo por el Emo. Sr. Cardenal Borbon; cuyo en admirable conformidad, y habiendo recibido los santos sacra cargo desempeñó con el mayor acierto en medio de los mayores mentos con la devoción mas-fervorosa. Nació el Sr. Puyal ea peligros, y andando casi siempre fugitivo entre los montes; pero Alpe…</t>
  </si>
  <si>
    <t>Borbon, María Luisa de</t>
  </si>
  <si>
    <t>María Luisa de Borbon</t>
  </si>
  <si>
    <t>…Cuotidiana, mal hu dias, que terminan hoy, las estatuas en mármol de sus augustos morada con. la Estrella , después de embestirla broncamente, pon Padres los Srcs. D. Carlos rv y Doña María Luisa de Borbon. dera la impresión que debe hacer en ios hombres itnparciales y Ambas se han ejecutado en Roma; ¡a primera por el escultor de literatos la resolución espontánea de la primera corporación li .Cámara D. Ramón-.Barba , y la segunda por D. Josef Ah-arez, teraria…</t>
  </si>
  <si>
    <t>Borgo, Josef Pozzo di</t>
  </si>
  <si>
    <t>Josef Pozzo di Borgo</t>
  </si>
  <si>
    <t>Gaceta de Madrid n.º 144</t>
  </si>
  <si>
    <t>…a de la derrota completa de la flota turco-egipcia en el 14,730.... 400.................... ........ Idem. golfo de Navarino. *3&gt;+21-- 400.................... ....... Valencia._El coronel Josef Pozzo di Borgo, presidente del Consejo ge 1,084.... 400............... «... ....... Barcelona. neral del departamento de Córcega durante la última sesión, 2 2,560.... 400............................. Jerez de laFiontera chambelán del Emperador de Austria, y sobrino del Emba…</t>
  </si>
  <si>
    <t>Borja, Vicente</t>
  </si>
  <si>
    <t>Vicente Borja</t>
  </si>
  <si>
    <t>…ncia del Rey. : ^ «.Seleeen el Mommg-Htrald, artídulo de la City, miércoles El Rey se ha servido nombrar para dos plazas de ministro por la tarde, lo siguiente: del Consejo Real á D. Vicente Borja y D. Rafael Paz y Fuer „ La muerte de Mr. Canning no lia' producido en la City el tes: para otra plaza dé alcalde de Casa y Corte i D. Josef Zorefecto que hubiera causado si el estado de su salud no hubiese he* irílla : para otra de oidor de la audiencia de Galicia á D. Miguel cho…</t>
  </si>
  <si>
    <t>Bourbake</t>
  </si>
  <si>
    <t>Gaceta de Madrid n.º 28</t>
  </si>
  <si>
    <t>…barquichuelos turcos que se ha Viena g de Febrero. llaban en el puerto. '1 anunciar Mr. Ueidegger la nueva tenta Antes de ayer, víspera del cumpleaños de S. M. la Empera tiva del coronel Bourbake para formar un cuerpo ligero de pali — triz, asistieron SS. MM. al teatro de paiacio, donde fueron re . caris, añade que iba á partir con él para examinar por si mismo cibidos por el público con las demostraciones del mas decidido ¿I modo, con que hacen la gu…</t>
  </si>
  <si>
    <t>Bourbaki</t>
  </si>
  <si>
    <t>…acá cualquier manera, la nueva república mejicana, no presenta por ha tomado las armas toda la Grecia occidental. todos aspectos que se mire, mas duración que la que se concibe El coronel Bourbaki, al frente de i9 hombres ha ido á re de su pobreza y descontento general de sus habitantes. unirse con Karaiskaki, á quien se espera en Eleusis, donde debe Ahora dice la farsa en sus periódicos y cartas, que la Euro tomar el mando de unos 8 á ioS) hombres. pa…</t>
  </si>
  <si>
    <t>Bousson</t>
  </si>
  <si>
    <t>…incipalnieúte' por ti de por la mañana el rito anglicano paira abrazar la fe católica, en león-,: y son el-cáVbÓh, .el ácido'acético para las fábricas, aceta- manos del respetable abad Bousson: . ' v tes de'distihtascspécies, y en particular deí de hierro para teñir &gt;•’ El gobierno de Schcvitz ha dirigido á otros varios cantoné* sombreros , y el vína'gre de madera para el uso de lá comida. una circular, en la-que declara que de acuerdo con Friburgo…</t>
  </si>
  <si>
    <t>Boutelou, Claudio</t>
  </si>
  <si>
    <t>Claudio Boutelou</t>
  </si>
  <si>
    <t>…a el método de cultivar mios mayores los números siguientes;- todas las plantas que sirven para adorno de los jardines. Segun jVrín». Rs.vn'. da edición, corregida y aumentada por D. Claudio Boutelou; un tomo en 4.0 Se hallará en la librería de los herederos de Don 1651.. ......... 100,000 en Madrid. Felipe Tieso, á 20 rs. á la rústica y 24 en pasta. F,1 justó con 1554.. ..;..... 87,000 en Bilbao. cepto de que goza este profesor de agricultura y botánica…</t>
  </si>
  <si>
    <t>Boutenwer</t>
  </si>
  <si>
    <t>…erratas á la Geografía tada de la Historia dt la fotsía y elocuencia rtfañola publicada universal, Jisita, política í histórica que se está publicando. Por en idioma alemán por el profesor Boutenwer, de ia universi un discípulo de Claudio Toloméo Alejandrino. Se vende á 2 rs. dad de Gúttingen en 1804. Esta obra, la mas completa y satis en la* librerías de Sánchez , Cifuentes y Ranz. Puede, ir en factoria qne hasta ahora se ha dado i luz sobre materia tan…</t>
  </si>
  <si>
    <t>Bover, Joscf</t>
  </si>
  <si>
    <t>Joscf Bover</t>
  </si>
  <si>
    <t>…deseos de imitar á su augusta Tía, la ha dado esta la berana munificencia con el recientemente llegado de Roma para llana, y con una gracia edificante ha desempeñado este piadoso D. Joscf Bover, á quien acaba de distinguir con esta gracia. A deber. Todos los asistentes estaban como enagenados al ver esta fin de obtenerla en lo sucesivo deberán acudir los referidos pro joven Princesa seguir con tanto placer el ejemplo de su familia. fesores á la Real…</t>
  </si>
  <si>
    <t>Bretón, Manuel</t>
  </si>
  <si>
    <t>Manuel Bretón</t>
  </si>
  <si>
    <t>…el a reo.ó cas de ig dias se presenten á los síndicos de la dimisión de bienes caron inmenso que debe cerrarla, son obra tan grande, que está de aquel, D. Felipe López Valdemoro, D. Manuel Bretón, abo calculada en la cantidad de 15 á 16$) pies cúbicos la piedra que gados del ilustre colegio de esta dicha corte, y D. Juan Sánchez habrá de consumir; sin contar el crecido número de estatuas, Salcedo, vecino y delcomercio de la misma; que de lo contrario…</t>
  </si>
  <si>
    <t>Brodett, Manuel</t>
  </si>
  <si>
    <t>Manuel Brodett</t>
  </si>
  <si>
    <t>…concurso y cesión de bienes que ha hecho el modidades. Los que gusten tratar de ajuste acudirán ¿ su consig Sr. marques de Barriolucio, coronel de los Reales ejércitos, ve natario D. Manuel Brodett , en dicha plaza. cino de la ciudad de Búrgos, acudirán á deducir su derecho por medio de procurador á la Capitanía general de Castilla la Vieja, por su Auditoría de guerra y escribanía de Cuervo, en Valladolid, en el término de dos meses, pues' de lo contrar…</t>
  </si>
  <si>
    <t>Broussais</t>
  </si>
  <si>
    <t>…muebles y otros efectos. En esta ciudad despidió.la satisfarán á 56. tempestad del 20 un torrente de agua .mezclada de piedra, acom —Refutación de las nuevas doctrinas médicas del doctor Broussais, pañada de un furioso huracán, que asolaron las hortalizas y otros con un bosquejo del año clínico 1824, que comprende 28 historias frutos, y mucha parte de los árboles, especialmente los olivos. de los enfermos del Real estudio de medicina práctica de Ma Se…</t>
  </si>
  <si>
    <t>Brown</t>
  </si>
  <si>
    <t>…mprado al .Gobierno de Chile. Lándres 3/de Diciembre. Estas naves llegaron á las isla* de Falkland, adonde habia ido Hoy, día de Santo Tomás, es feriado en el banco: el mercado el almirante Brown para tomar su mando y conducirlas al rio se ha visto por la mañana en un estado como"de fiebre intermi de ]a:Pla&lt;a. Si este intrépido oficial puede conducirlas á este rio, tente Los consolidados subieron á 80&amp; para bajar después á 86'. y íi no pasa á Maldonad…</t>
  </si>
  <si>
    <t>Brull, Jo.sef</t>
  </si>
  <si>
    <t>Jo.sef Brull</t>
  </si>
  <si>
    <t>…cunstancia que añadida á la comodidad y eco El Rey Ntro. Sr. se ha servido mandar en Real orden de ig nomía de estar en un solo volúmen en 8,? mayor, la hace mis del corriente que D. Jo.sef Brull, médico director en el 7 de Mar* recomendable. §e halla de venta á 18 «.empasta , en la librería zo de 1810 de las .aguas minerales de Trillo, D. Juan Alix, de de Sanz, calle de Carretas, y en Barcelona en la de Oliva. Jas de Archena, y D. Pedro Pablo Montesi…</t>
  </si>
  <si>
    <t>Bruneti, Juan</t>
  </si>
  <si>
    <t>Juan Bruneti</t>
  </si>
  <si>
    <t>Gaceta de Madrid n.º 87</t>
  </si>
  <si>
    <t>…sente’á la autoridad los sentimientos de recono Estampa de Sta. María Magdalena,copiada de Guido Reñí, cimiento de parte del comercio, tanto hacia el Ministro como á y grabada por D. Juan Bruneti, 6 rs. todos los que han contribuido á satisfacer uno de los votos mas Otra ídem del mismo Guido Reñí, 4 rs. (Se continuará.) importantes de la colonia. (Echo du Midi.') ¡ _El tomo 3.0 de la Fisiología y Patología de la muger, por Don ESPAÑA. Baltasar de Vigu…</t>
  </si>
  <si>
    <t>Bruno</t>
  </si>
  <si>
    <t>…l. Doce vistas del exterior tara de la iglesia catedral de Coria , vacante por muerte de Don é interior del Real monasterio de S. Lorenzo del Escorial, di Francisoo Navas Monge, á D. Bruno de los Angeles Pozo: para bujadas por D. Josef Gómez de Navia, y grabadas por D.T. Ló una canongía de la igjesia colegial de Belmonce , en el obispado pez Enguídanos y D. M. Alegre, cada una io rs.(Se continuará.) de Cuenca, por fallecimiento de D. Francisco…</t>
  </si>
  <si>
    <t>…a parte afectada de ella; la iglesia catedral de Cóna,' por fallecimiento de D. Francisco en pocas palabras, es un azote del cual.no puede formarse idea Navas Monge, y renuncia de D. Bruno de los Angeles Pozo , i sin haberlo sufrido.. Apenas podemos defendernos de ellos en D. Joaquin Mejía; y para una ración de la iglesia colegial de nuestra misma tienda á pesar de la doble cortina que cierra su Baza, en el obispado de Guadix , por fallecimient…</t>
  </si>
  <si>
    <t>Bsthurst</t>
  </si>
  <si>
    <t>…senta tts&lt;K,íti&lt;áóp.Ü!iÍ(fiaUtte\d,Augsbour^ • . do su renuncia los hicieron bajar á 82Í, 1 Sé síguén con actividad las obras del arsenal y la edificación __El lord Canciller y él conde Bsthurst tuvieron ayer una au de cuarteles', y sé contirtúan'con muchoZeld lo» ejercicios de la* diencia de S. M. irppat;':.° ' ■¡: —Aun tío hace tres dias iqiie ciertos pérsofiáges de alta iriiporEPGohieWó ejerce'la mayor severidad para mantener hf tancia se hallaban…</t>
  </si>
  <si>
    <t>Btíelhy</t>
  </si>
  <si>
    <t>…concurriendo á porfia muchcs artífices reconocer mas que 11o de costa entre este cabo y el de Glaces, con los frutos de Su ingenio ; atestando los salones de objetos ig y quizá el capitán Btíelhy, á bordo de la Blóssom, ha descubier norados é inesperados ijue entran todos los dias, y que no ha to ya una porción considerable de este espacio; de manera que bría lugar para su colocación s¡ sé dilatase el terminó deqodias el paso por el nordeste, cuestión…</t>
  </si>
  <si>
    <t>Btrnar</t>
  </si>
  <si>
    <t>Gaceta de Madrid n.º 84</t>
  </si>
  <si>
    <t>…óñá Mota.. Eñ la Gaceta de 13 de Junio último, artículo de Ro nube taVcáptiy^d dé.crecída’ jpiiédra, que ’déstru/ó la mitílddél ma , linca última, donde dice R, P. Martituz, léase D. Btrnar jrigó,'tódtfc íóí fiutos. En Gai|ellon dé la Plíná do Martínez ? Maestrescuela de Oreme. en la Imprenta real</t>
  </si>
  <si>
    <t>Buckarest, Gober</t>
  </si>
  <si>
    <t>Gober Buckarest</t>
  </si>
  <si>
    <t>…n sus dependencias en las pro NOTICIAS EXTXR ANGERAS. vincias. El Exemo. Secretario de Estado y del Despacho de Gracia y TURQUIA. Justicia comunicó al Consejo por medio del Exemo. Sr. Gober Buckarest 13 de Enero. nador de él, con fecha 10 de Noviembre del año próximo pasa E! correo ruso há traído cartas de Constsnrinopla que alcan do, la Real orden siguiente: zan hastk él 7 ; pero rio ‘ hablan de algún nuevo suoeso. Paree* Exemo. Sr.: Conformándose el Rey…</t>
  </si>
  <si>
    <t>Buenaventura</t>
  </si>
  <si>
    <t>…hijos de hs poblaciones de Sierramorena , su capital la Carolina , á Don Calahorra corrieron á abrazarse con los hijos del Sma , y los re Manuel de Angel Pozo: para la de Curiel á D. Buenaventura cibieron en sus moradas como á los restauradores dy la Monar Portóla: para ¡a deS. Lorenzo de la Parrilla á D. Agustín Mon quía: siempre amigos de los amigos de su Rey; pero temibles á je; y para la de Cuellar á D. Benito MarcilU. sus enemigos. No permita el…</t>
  </si>
  <si>
    <t>BukendorfF</t>
  </si>
  <si>
    <t>Gaceta de Madrid n.º 77</t>
  </si>
  <si>
    <t>GACETA DE MADRID. JUEVES 28 DE JUMO DE 1827. NOTICIAS EXTRANGERAS. él ala derecha en la dirección de Karaclissa. Esta, mandada,por el general BukendorfF, se compone de seis batalloces de infante— TURQUIA. zía , dos.regimientos de caballería , y 20 piezas de artillería , cu Stnrrna 3 dt Mayo. yo total de hombres asciende á 6©, y lleva consigo un almacén (Carta dt un ingles.) Se ha extendido por esta capital la…</t>
  </si>
  <si>
    <t>Bukendorft'</t>
  </si>
  <si>
    <t>…a y tomada por asalto, «quién podría poneruna lí Aderbijean; y mientras.se maniobra en este punto, la división nea de demarcación entre las propiedades de los turcos y ¡las de dé! general Bukendorft' continuará sus operaciones contra Erivan los cristianos casi tan numerosos copio, aquellos! Afortunada y.Saraar-Abbah. mente los turcos han'hecho poco caso dé aquella proclama, ó la El calor y la dificultad de proporcionarse víveres serán los han mirado como…</t>
  </si>
  <si>
    <t>Burgos, L.</t>
  </si>
  <si>
    <t>L. Burgos</t>
  </si>
  <si>
    <t>…Barcelona D. F. Piferrer, Bilbao D. M. García, Burgos ayer. D. R, Villantieva, Cádiz Sres. Hortal y Compañía, Cáceres Mr. de laBoessiere propone que todos los diarios en la relar D. L. Burgos, Ciudad Real D. Mateo Casado, Córdoba D. M. cion de las sesiones, para cuya publicación están facultados, in Pavón, Coruña D. R. Calvete, Granada Sr. Gómez Moreno, serten los discursos íntegros, como el Monitor; permitiéndoles Jaén D. J. Carrion, Málaga D. J.…</t>
  </si>
  <si>
    <t>Búrgos, Lúeas de</t>
  </si>
  <si>
    <t>Lúeas de Búrgos</t>
  </si>
  <si>
    <t>Gaceta de Madrid n.º 138</t>
  </si>
  <si>
    <t>…Madrid en la librería de Total............... 41,346. Perez, calle de Carretas, frente aí agujero del correo; en Talavera en casa de D.Eugenio García Cervino; en Cáceres en la de D. Lúeas de Búrgos, y en Badajoz en la de D. Félix Pablo Real aprobación en la ciudad de Barcelona con Carrillo. destino á los piadosos fines de su instituto............ 7,000. — Diario general de Ciencias médicas, periódico que se publicaA la casa de Misericordia de la misma..…</t>
  </si>
  <si>
    <t>Burgos, Miguel de</t>
  </si>
  <si>
    <t>Miguel de Burgos</t>
  </si>
  <si>
    <t>…clusas las Consideraciones, y 30 por toda ia obra para Aumento de giro en 1826.... 54.115,731* los que no se suscriban. Los encargados de la suscripción son: en Madrid el impresor D. Miguel de Burgos: en Valencia D. Ilde fonso Motnpié: en Zaragoza D. Angel Polo: en Murcia D. Luis En 1826 han entrado en este puerto: buques españoles 95 : Muñiz, prebendado: en Pamplona D. Francisco Erasun y'Rada,americanos 720: brcmeses 13: dinamarqueses 16: franceses 47: l…</t>
  </si>
  <si>
    <t>BusParit</t>
  </si>
  <si>
    <t>…orrespondencia cónColombia, llegó á su noticia que el ge neral Sucre había protestado contra los movimientos de Pacz, rXANCM. había destituido á Lata, é iba á poner en su lugar al general BusParit 17 dt Junio. tamanté. Este con efecto dirigió una proclama á los habitantes La sociedad de la Providencia, fundada én esta capital :sr' de Lima y del Perú, asegurándoles que sus tropas, como auxi •Xos hace, se reunió el 31 del pasado- en el hospicio Real de l…</t>
  </si>
  <si>
    <t>Bussons</t>
  </si>
  <si>
    <t>…sobre los partes de V. E. ciales con licencia ilimitada Ballestee, Dinat, C.arnicer, Caba y documentos á ellos adjuntos, desde el mes de Agosto de 1825 llería, Boffil, el teniente coronel Bussons (por otro nombre Jep hasta el dia, y los que relativos á los acontecimientos de Cata deis Estanys), el llamado Puigbó y algún otro. Las apariciones luña han dirigido también á S. M. los Capitanes generales de de estos ala cabeza de partidas armadas, algunas d…</t>
  </si>
  <si>
    <t>Bustillos, Ramón</t>
  </si>
  <si>
    <t>Ramón Bustillos</t>
  </si>
  <si>
    <t>…os del servicio. balleros de la Real orden americana de Isabel la Católica á los .Asimismo por la orden del día del 29 de Enero, y á conse cónsules del Real consulado de la Habana D. Ramón Bustillos cuencia del parte dirigido á S. M. I. por el general dé infantería y D. Francisco de Paula Hornillos, en premio de sus buenos Yermoloff, comandante del ejército del Cáucaso, comunicando servicios. el perfecto orden con que los regimientos de la segunda divisi…</t>
  </si>
  <si>
    <t>Bustos, Ventura de</t>
  </si>
  <si>
    <t>Ventura de Bustos</t>
  </si>
  <si>
    <t>…ca y ía en «lase de personas» asi por la mañana,desde las nueve hasta las pasta. dos» en que entraban todos sin distinción , como por la tarde, —Baños de rio, casero: y de mar for D. Ventura de Bustos y en que solo se permitía entrar las .personas que traían billetes para Angulo, cirujano dentista que fue en esta corte. En este librito «lio. Ño es posible decir la satisfacción y alegría que se notaba se expresan las muchas virtudes del agua y del baño, sus…</t>
  </si>
  <si>
    <t>Bux, Simón</t>
  </si>
  <si>
    <t>Simón Bux</t>
  </si>
  <si>
    <t>…ores D. Heiiriqtie O’Shea y compañía, Idem no consolidados.......................... ............ SMíií- Exenta'. Srá. condesa de Mora, Sr. conde de Albercon, D. An drés Vilches y D. Simón Bux, tenedores que han sido de diferen tes vales Reales; á saber, doce consolidados de 50 pesos dei.°de ANUNCIOS. Setiembre de 1818:con ios números 17,693 , 17,694, 17,695, 17,696, 17,697, 17,698, 17,699, 17,700, 17,701, 17,702, Continúa el catálogo de las obras…</t>
  </si>
  <si>
    <t>C, J.</t>
  </si>
  <si>
    <t>J. C</t>
  </si>
  <si>
    <t>…lementos de ferapétttica y de masardos 5: sueco 1. Total de buques 88 r. Total de toneladas teria médica por J. L. Alibert, traducidos al castellano de la 4.* 139*939- edición por D. J. C. con un breve análisis original de las aguas CAMBIOS UBI DIA 2 5. minerales mas conocidas en España, acudirán á^ recoger el tomo 4.0 y último á la librería de Escamilla en esta corte, y en las Londres............................................................…</t>
  </si>
  <si>
    <t>C, M. de</t>
  </si>
  <si>
    <t>M. de C</t>
  </si>
  <si>
    <t>Gaceta de Madrid n.º 15</t>
  </si>
  <si>
    <t>…licado estos dias; donde se encuentran tra dos impracticables y que apenas se tenga memoria de ellos. J. zados con pormenores estratégicos el plan de úna expedición á la M. M. E. (D. M. de C.) India, el itinerario de los ejércitos que debían emprenderla, los medios para conservarlos &amp;c., de cuyo mérito solamente podrán Madrid 2 de Febrero. juzgar los militares. La expedición, según la memoria, debia salir de Asser-Abad, SS, MM. y A A. siguen en el…</t>
  </si>
  <si>
    <t>Gaceta de Madrid n.º 64</t>
  </si>
  <si>
    <t>…a anunciada, para que se nombrase una del mal ; pues cuanto mas fuertes fuesen estos,deberá ser menor comisión que averiguare el .estado de la nación. el agua, en que se deslian. (D. M. de C.~) El conde de Winchelsea contestó, que teniendo noticias de que el Ministerio actual era provisional, aguardaba hasta ver —- Una extraordinaria sensación produjo,en Londres, en lasincómp queda, por'fin organizado. El conde de Shaftesbury pidió inediaciones de…</t>
  </si>
  <si>
    <t>…dos, y ya en va lugar de ser perjudiciales vuelvan al salir de las cárceles á ser rios psises se han perfeccionado semejantes establecimientos. En miembros útiles á la sociedad.” (D. M. de C.) Francia las cárceles se mejoran extraordinariamente, y hace es ^ o» •perar que lleguen al estado de perfección el zelo infatigable de una comisión nombrada al efecto por el Gobierno, y á cuya , ANUNCIOS. cabeza se halla S. A. R. el Sr. Duque de Angulema. Con…</t>
  </si>
  <si>
    <t>…e ifesde la caída aguardiente 12 : aceite, arroba 40. Ae Bonaparte, la Francia ha hecho c* todos ramos admirables Sangüesa. Trigo, robo 17: vino, cántaro ój. Los demás progresos. (D. M. de C.) */.- - I •' I granos y líquidos sin alteración.</t>
  </si>
  <si>
    <t>…serán escritos en carta sos de longevidad han sucedido en Rusia, Suecia , Noruega', Di negra, del mismo modo que se ha hecho en algunos departa namarca, Hungría y la Gran-Bretaña (D. M. de C.j mentos donde no ha sido bien acogida la enseñanza mutua, los cuales han sido considerados como el aliento de las tinieblas; so rrecios que kan tenido los tabacos en la plaza de la Habana el lo me retiene una cosa ; porque este Mr.' Canning tan gran par mes d…</t>
  </si>
  <si>
    <t>Gaceta de Madrid n.º 114</t>
  </si>
  <si>
    <t>…el Infante D. Miguel permanecerá állírnuy poco más elevados que el ’ChimborazO, el mas encumbrado de los tiempo, y1qtle saldrá para Portugal al instante que haga la última Andes. (D. M. de C.) visita al-Emperador. Dicho Príncipe no pasará por Inglaterra, flANClA. . t . r ■; - . . , . como se habia antes afirmado, &gt; ■ j ■ -i Fáris 7 de Setiembre. ■... Parecé que se ha suspendido la conclusión del empréstito de 30 á 40$) florines que trataba de hace…</t>
  </si>
  <si>
    <t>Ca, Bartolomé</t>
  </si>
  <si>
    <t>Bartolomé Ca</t>
  </si>
  <si>
    <t>…Estado y. y 4 iluminado, en Madrid en casa del autor, y en lis obrerías del Despacho, en la que se exprese el empleo ó calidad que te- de Sojo, Razóla y Novillo; Sevilla en la de D. Bartolomé Ca nian cuando fueron agraciados con alguna de las citadas Ordenes no; Cádiz en la de liortal; Plasencia en la de Pis; Zaragoza, del Imperio ruso, el que tienen en el dia, ó si están en clase de en la-de Yagües; Valencia en la de Navarro; Coruña en ia ds retirad…</t>
  </si>
  <si>
    <t>Ca, Ramón de</t>
  </si>
  <si>
    <t>Ramón de Ca</t>
  </si>
  <si>
    <t>…sebando satisfacción con nna medalla de plata á cada uno de ellos, D©« el modo de mejorarlas, y dando las razones de la esterilidad del Fernando de Fivaller, D. Juan Isidoro Bahí, D. Ramón de Ca terreno llamado de Africa, por medio'de las cuales se colige sanova , D. Mariano Graeils y D. Pedro Monlau. (D, dt B. ) también el ntodo aunque algo costoso de beneficiarlo. Después D. Juan Isidoro Bahí pasó á demostrar en su dis CAMBIOS SU SIA itf. curso los…</t>
  </si>
  <si>
    <t>Caballero, F.</t>
  </si>
  <si>
    <t>F. Caballero</t>
  </si>
  <si>
    <t>…molejo: primera temporada desde 15 de Abril: i 15 de Diccionario geográfico de la Península. Por el suscriptor arrepen Junio: segunda desde 10 de Setiembre á 20 de Noviembre. tido D. F. Caballero. Se vende á 2 rs. en las librerías de CifuenGraena: desde 15 de Mayo i 15 de Octubre. tes, de Sánchez y tylinutria , donde también se hallarán las an Aragón. A lama y Hermas: desde 15 de Junio hasta 30 de teriores. Setiembre. ..Sermones morales, panegíricos y…</t>
  </si>
  <si>
    <t>Cabarrus, Francisco</t>
  </si>
  <si>
    <t>Francisco Cabarrus</t>
  </si>
  <si>
    <t>…s muchos que lo han sido en casas particulares. De se convoca á junta general á los acreedores de la testamentaría be observarse sin embargo que este número es menor qué el de del Sr. D. Francisco Cabarrus, conde de este apellido, p;lra el 1815 en 14,33* (Véase la Xiateia de 8 Marzo de este año"); y es miércoles 9 de Enero próximo á las 12 eri la escribanía de pro muy notable que habiéndose aumentado tanto el número de loa vincia deMontova, para que concurran p…</t>
  </si>
  <si>
    <t>Cabra, Miguel de</t>
  </si>
  <si>
    <t>Miguel de Cabra</t>
  </si>
  <si>
    <t>…s y soldados que para el gobierno militar y político de la ciudad de Palma, en componen el ejército de aquella nación. Con efecto, Sir W. Tor- Mallorca, al brigadier de infantería D. Miguel de Cabra. rens se encargó de este trabajo, y el 15 de Marzo del mismo año Exposición 4 S. M. lo elevó á la Cámara en la forma siguiente: Señor: El ayuntamiento de V, M. N. M. L. y fidelísima ciu Estado de las fuerzas efesticas que componen el ejército ingles en dad de…</t>
  </si>
  <si>
    <t>Cabrerizo, M.</t>
  </si>
  <si>
    <t>M. Cabrerizo</t>
  </si>
  <si>
    <t>…ores que hablaron, y la decisión de Ja Cámara. _Esta pro ledo D. J. Hernández, Santiago D. J. Rey Romero, Valencia puesta, motivada en la adulteración que los diarios suelen hacer D. M. Cabrerizo, Valladolid D. I. Roldan, Zaragoza D. D. de los discursos, suscita enmiendas y contradicciones por los obs Pardo. Los suscriptores pasarán á recoger el tomo primero y táculos que ofrece su cumplimiento: su autor la retira, reserván adelantar el importe del se…</t>
  </si>
  <si>
    <t>Cachrane</t>
  </si>
  <si>
    <t>…avio que acaban de llegar, el uno en 11 dias desde Zante, y el otro en 22 desde Milo, han propalado He dado cuenta al Rey nuestro Señor de las exposiciones de que habia llegado el lord Cachrane á Ñapóles de Romanía con V. SS- de 30 de Setiembre y de 26 de Marzo últimos, en que dos buques armados. Se aseguraba en Zante que los turcos se ha manifestando las dificultades que Ócurren para la observancia de bian visto obligados á levantar el bloqueo de A…</t>
  </si>
  <si>
    <t>Cácon, Josef Nufiez</t>
  </si>
  <si>
    <t>Josef Nufiez Cácon</t>
  </si>
  <si>
    <t>…des y algu Paez, declarándose por la federación en la isla de Margarita, en nos navios de línea, lo cual, dice el periodista, nos manifiesta Cumaná y en Barcelona. Una proclama de D. Josef Nufiez Cácon evidencia un rompimiento entre la Inglaterra y la América. cercs en nombre de Paez confirma esta noticia. Parece que Qui En seguida critica las órdenes del almirantazgo, porque ha teni to y Guayaquil han seguido también el ejemplo de Valencia yd« do cerrados…</t>
  </si>
  <si>
    <t>Cadalso, Josef</t>
  </si>
  <si>
    <t>Josef Cadalso</t>
  </si>
  <si>
    <t>…Nicolás; en los cuales ha — Noches lúgubres , que imitando el estilo de las que escribió el acordado dicho Supremo Tribunal, á instancia del primero , se ingles Young, escribió el coronel D. Josef Cadalso; un tomo cite y emplace , no solo á Doña Clara Tomas de Jumilla , viuda en 16.a mayor, de buen papel é impresión , adornado con dos del relacionado coronel Rosales, y madre, tutora y curadora de estampas finas; va añadida esta última edición con el final de !…</t>
  </si>
  <si>
    <t>Cádiz, Bartolo</t>
  </si>
  <si>
    <t>Bartolo Cádiz</t>
  </si>
  <si>
    <t>184 Bilbao............. D., Bernardlno de Tbargüengóitia. criptores á la Flora de Rossini, obligó al profesor D. Bartolo Cádiz................... D. Benito de la Piedra. __ ^ mé Wirmbs á retardar é! pedido í Milán , por no exponerse i Canarias............... D. Francisco María Herrera.=En Sta. C.ruz dejar sin entregas á Jos que se suscribiesen postevioririentc; y ha biendo visto que…</t>
  </si>
  <si>
    <t>Cádiz, Luis Alfonso Váz</t>
  </si>
  <si>
    <t>Luis Alfonso Váz Cádiz</t>
  </si>
  <si>
    <t>…e Toledo. Los.pretendientes que reúnan las circunstancias Paria...................................................................... 157. y aptitud para obtenerla, se dirigirán á D. Luis Alfonso Váz Cádiz................................... ................................. i pérdida. quez, racionero de dicha Sta. iglesia, quien les instruirá del Sevilla................................................................... 1 á ii ídem. sueldo , obligaciones &amp;c., é…</t>
  </si>
  <si>
    <t>Cáelos</t>
  </si>
  <si>
    <t>…lis de ser temado por este Hoy han entrado en este puerto procedentes de cruzar los bajá. Que temían mucho los griegos la llegada de las tropas regi místicos del resguardo Infante D. Cáelos, D. Francisco de Pau mentadas de Codstantinopla al campo-del Seraskier. El lord Co— la y el Feliz, al man^o del alfgtez d$ fragata graduado D. Fran chrane iba á bordo de su góleta al Pireo á tomar noticias; y hí- cisco Serafin , ios que han conducido un buqué…</t>
  </si>
  <si>
    <t>Caignou, E. de</t>
  </si>
  <si>
    <t>E. de Caignou</t>
  </si>
  <si>
    <t>…as reuniones sean m—lecciones del Dr. Brousais sobre las flegmasías gástricas y cu de corto número, bien sea en los talleres, en los encierros, en táneas, redactadas por los Sres. D. E. de Caignou, y A. Quelos patios y en las azoteas, deseando asimismo que cada preso mont, y traducidas al español é ilustradas con notas por el doc tenga su particular aposento, y que los haya pan toda clase de tor D. Francisco Juanich: segunda edición. En la gaceta de pe…</t>
  </si>
  <si>
    <t>Calahorra</t>
  </si>
  <si>
    <t>…a del Vierzo á D Juan Crisóstomo Ceinos: para la de. un Nieto de S. Luis envió sus ejércitos libertadores, los hijos de hs poblaciones de Sierramorena , su capital la Carolina , á Don Calahorra corrieron á abrazarse con los hijos del Sma , y los re Manuel de Angel Pozo: para la de Curiel á D. Buenaventura cibieron en sus moradas como á los restauradores dy la Monar Portóla: para ¡a deS. Lorenzo de la Parrilla á D. Agustín Mon quía: siempre amigos de…</t>
  </si>
  <si>
    <t>Caldeira</t>
  </si>
  <si>
    <t>…se confiesa profundo admirador, y ro luego fue rechazado por otro escuadrón del 3Í0 de caballería ora pondera como una excelencia que le era peculiar el arte con á las órdenes del capitán Caldeira. El 6.° de cazadores acreditó que introduce rr.tas escenas subalternas. mucha firmeza contra la caballería enemiga que lo atacó. Los in Se extiende en fin en innumerables alabanzas , que saliendo de surgentes dejaron 25 prisioneros y 60 muertos en el campo de…</t>
  </si>
  <si>
    <t>Calderón, Antonio Gómez</t>
  </si>
  <si>
    <t>Antonio Gómez Calderón</t>
  </si>
  <si>
    <t>…remo Consejo de Hacienda, autoriza Méndez. Abundancia de- comestibles, 8.a, en papel g rs., y do por la comisión de Inscripciones, y presidido por el Excelen» en tústica 6. tísimo Sr. D. Antonio Gómez Calderón, Consejero de Estado. Mengs. Tratado de la pintura, 4.0 marquilla, en papel 22 En su consecuencia, y siendo la suma del capital que debe rs., y en pasta 32. amortizarse de 6.023,329 rs. y 14 mrs. vn., de la cual corres Morales. Crónica general de España, ig t…</t>
  </si>
  <si>
    <t>…uesta de soldados de un regimiento ‘ingles, con zado por la comisión de Inscripciones; y presidido por el Excmo, el objeto de celebrar una época interesante a su partido, salieron Sr. D. Antonio Gómez Calderón, consejero de Estado. en seguida por la población provocando á los irlandeses á la riña. En su virtud, y siendo ¡a suma del capital que se ha de amor Inmediatamente fueron obligados á retirarse á su cuartel; pero tizar de 5.722,352 rs. y 32 mrs. vn., de la cu…</t>
  </si>
  <si>
    <t>Calderón, Pedro</t>
  </si>
  <si>
    <t>Pedro Calderón</t>
  </si>
  <si>
    <t>…oras de su táride una extraordinaria y singular pe 3. ® Hernán Cortés, Garcilaso de la Vega, D. Alonso de drisca, acompañada rfé'fuértés vientos y violento» huracanes, ar Ere¡U»', D. Pedro Calderón de la Sarjía, Miguel de Cervantes ruinó enteramente lá^mieses dé trigo en los campos de las ante Saavedra, D.Josef Patino. iglesias de Yurreta , Gafáy , Abadiano, Berriz, Malla via, Ztl— 4. ?; D¿ Antonio Agustín , D. Sancho Dávíla, D. Juan de dua, y las villa…</t>
  </si>
  <si>
    <t>Calomarde, Francisco Tadeo de</t>
  </si>
  <si>
    <t>Francisco Tadeo de Calomarde</t>
  </si>
  <si>
    <t>Gaceta de Madrid n.º 99</t>
  </si>
  <si>
    <t>…el Ministerio de vuestro cargo puedan despacharselado de la Real mano.=En S. Ildefonso ái.° de Agosto de 1827. los asuntos correspondientes á ella con la separación y exactituds=A D. Francisco Tadeo de Calomarde. convenientes, nombrareis fós escribientes que se necesiten para Habiendo demostrado la experiencia que el establecimiento auxiliar á los oficiales que tengan á su cargo el negociado de Po de la Policía general, creado y organizado por mi Real decreto licía.…</t>
  </si>
  <si>
    <t>…miento. zrEstá señalado 34: centeno 14 á 18: cebada 6 á 10. de la Real mano. = En Tarragona á ai de Octubre de iBi/cccA Es corta generalmente ia cosecha de uva en esta provincia. ¡D. Francisco Tadeo de Calomarde. Navarra.^Corella. Trigo, robo 14: cebada, idem 5.* vino cántaro 3: aceite, arroba 42. NOTICIAS ESTADISTICAS DEt REINO. La cosecha de trigo y cebada ha sido buena, la de aceitu Precios de los frutos á mitad de este mes. na mala. At.AVA._Ki7ori&lt;*. Cebada , fan…</t>
  </si>
  <si>
    <t>…za de Erivan. Asistieron plimiento.=Está señalado de la Real mano.rrEn Tarragona á 28 á este acto religioso los individuos del Consejo del imperio, los de Noviembre de 18 27. re A D. Francisco Tadeo de Calomarde. senadores, los generales, la corte y el cuerpo diplomático, y un gran número de personas distinguidas. Después de concluida estaOtro resolviendo S. M. lo conveniente sobre introducción'y fabril solemnidad se pasearon por las principales calles de esta capita…</t>
  </si>
  <si>
    <t>Calvete, Juan</t>
  </si>
  <si>
    <t>Juan Calvete</t>
  </si>
  <si>
    <t>…nica hasta ahora en España, funda no haber tenido efecto el nombramiento hecho éfl D. Fermín Nt- su recomendación en su utilidad y necesidad; pues llena el extra casio de Rivas, á D. Juan Calvete. ordinario vacío que se experimentaba con respecto á la educación de las damas , las cuales carecían absolutamente de un librito ele _ En e¡ Consejo Supremo de la Guerra , y su sala de justicia, mental que les sirviese de texto. penden autos eutre D. Nicolás…</t>
  </si>
  <si>
    <t>Calvete, R.</t>
  </si>
  <si>
    <t>R. Calvete</t>
  </si>
  <si>
    <t>…e propone que todos los diarios en la relar D. L. Burgos, Ciudad Real D. Mateo Casado, Córdoba D. M. cion de las sesiones, para cuya publicación están facultados, in Pavón, Coruña D. R. Calvete, Granada Sr. Gómez Moreno, serten los discursos íntegros, como el Monitor; permitiéndoles Jaén D. J. Carrion, Málaga D. J. Martínez de Aguilar, Mur fojamente en otro caso, dar un bolctin de las seoones, con la cia D. J. Benedicto , Oviedo D. G. Longorfa, Sala…</t>
  </si>
  <si>
    <t>Calvo, Juan Félix</t>
  </si>
  <si>
    <t>Juan Félix Calvo</t>
  </si>
  <si>
    <t>…ázquez Quintano: para la IMPORTACION. dignidad de Maestrescuela de la iglesia catedral de Córdoba, va Comercio nacional. Reales vellón. cante por muerte de D. Lorenzo Irisarri , á D. Juan Félix Calvo: En buques espa para el arcedianato y canongía unida de la de Almería, por fa ñoles, valor.... 6.799,967 i) llecimiento deD. Manuel Marchan!, á D. Josef Vicente de Gón- En buques extran- &gt; 52.003,26^ gora: para una ración de la colegial de Jerez de la Fronter…</t>
  </si>
  <si>
    <t>Camacho, Josef María</t>
  </si>
  <si>
    <t>Josef María Camacho</t>
  </si>
  <si>
    <t>…el art.0g.° ...... ~.El deti.d; Suctta., ó Historia de madama de Senneterre, tra Eh Jos casos de ultraje prevenidos por él art.i.a de la ley ducida del -francés al castellano por D. Josef María Camacho: de 25'de Marzo de 1822 ,vpor el párrafo^.0 del art. 6.a de la un tomo ei) 8.° p-jsta á 10. rs. Se vende en la misma librería. .misma ley, será Ja multa «fr ¡i) á to&amp; francos. , , ‘ ; A^ro. En la Gaceta anterior, pág. 54Í col. 2.*, lín. 50, En las ofensas pre…</t>
  </si>
  <si>
    <t>Camilo</t>
  </si>
  <si>
    <t>…aquella fábrica para elaborar toda suerte de .te y en las capitales de las provincias. jidos, á fin de que puedan con todo conocimiento fundar y di—, — Se cita, llama y emplaza i D. Camilo de la Torré , ó á sus r.igir acertadamente su especulación, herederos ó parientes en ‘el cuarto grado; á fin de qué dentro éé ? ' 1 15 dias , cpntadas desde esta fecha , acudan al juzgado del alcal CAMBIOS DEL DIA II. de mayor del Puerto de Santa María, en do…</t>
  </si>
  <si>
    <t>Camino, León González del</t>
  </si>
  <si>
    <t>León González del Camino</t>
  </si>
  <si>
    <t>Gaceta de Madrid n.º 136</t>
  </si>
  <si>
    <t>…rspectiva agradable y Alvarez Osorio: para, la de Motril á D.' Juan de Santa Cruz y singular que se presentaría eñ una ocasión' tañ extraordinaria y Molina: para la de Plasencia á D. León González del Camino: placentera. ; - .para la vara primera de la ciudad de Granada á D. ®as Joséf Entre una y dos de li tarde entraron SSi: MM. en Valencia de Marros, y para la de Rueda á D. Jacinto. Monasterio. por la puerta de S. Vicente en una carroza tirada de seis caba llos…</t>
  </si>
  <si>
    <t>Campana, J. I. A.</t>
  </si>
  <si>
    <t>J. I. A. Campana</t>
  </si>
  <si>
    <t>…las últimas observaciones astronómicas. Este mapa Habiendo recogido en 15 del cotrientc mes de Setiembre el se publicó por primera vez en 1811, y el aprecio que han hecho Exento. Sr. D. J. I. A. Campana, Capitán general del reino y de él las personas instruidas, tanto de dentro como de fuera deL costa de Granada, los documentos de crédito que forman el al reino, hace su mayor elogio. Se hallará en el despacho de la Di cance que hizo eu las cuentas de vestuar…</t>
  </si>
  <si>
    <t>Campana, Josef Ignacio Alvarez</t>
  </si>
  <si>
    <t>Josef Ignacio Alvarez Campana</t>
  </si>
  <si>
    <t>…do cuaderno del primer trimestre: contiene la ron en el abundante del Sr. D. Cirios m. El zelo del Excmo. cavatina del segundo-’acto del Posto Abbandonatto, música del Sr. Capitán general D. Josef Ignacio Alvarez Campana en pro maestro Mercadante, cantada por la Sra. bpontoní, para amo mover esta grandiosa obra, y la inteligencia del ingeniero D. Epi- y piano: él primer coro de la Semíramis de Rossini, yun grande fanio Esteban eu dirigirla, suplen á los cortos fondos con que…</t>
  </si>
  <si>
    <t>Campomanct, Pedro Bayon</t>
  </si>
  <si>
    <t>Pedro Bayon Campomanct</t>
  </si>
  <si>
    <t>…mún. Tolerancia: incredu de León, por haberse posesionado del curato de Cerezal y Pra lidad de ¡os jóvenes: hombres ilustres del cristianismo: incrédulos do, en el mismo obispado, D. Pedro Bayon Campomanct que la refutados de sabios: la necesidad de la religión para ¡a felicidad obtenía, á D. Bernardo González: para una media ración de la de pública: libros irreligiosos: temores y esperanzas de ¡a religión: Badajoz, por haberse posesionado del curato de Helxas,…</t>
  </si>
  <si>
    <t>Campos, Gertrudis de</t>
  </si>
  <si>
    <t>Gertrudis de Campos</t>
  </si>
  <si>
    <t>…Esta falta de energía én. las ^.Habiendo fallecido én la villa de la Puebla de Valles, pro autoridades, y la dislocación absoluta de todos los ramos de la^ vincia de Guadalajara, Doña Gertrudis de Campos, hija de administración pública, son las causas que mas contribuyen al D. Julián y de Doña María Manuela Morales, difunto», veci-’ desengaño de muchas personas que de buena fe, ó con miras nos que fueron de esta corte, y mandado en su testamento cierta partic…</t>
  </si>
  <si>
    <t>Campos, Josef Atitonio</t>
  </si>
  <si>
    <t>Josef Atitonio Campos</t>
  </si>
  <si>
    <t>…nados del Norte y del Sur. El det ha señalado.para la celebración de una junta de los acreedores á Norte se compone de las tres provincias nombradas primeramen la testamentaría de D. Josef Atitonio Campos, vecino' que fue te ; el del Sur de las tres últimas. Todas ellas, si se exceptúa la de esta córte, el Domingo 11 de Febrero próximo á las nueve f de Alentejo, están mas fortificadas por la naturaleza que por el media de'su mañana, en ¡abosada de dicho Sr. ju…</t>
  </si>
  <si>
    <t>Campos, Josefa</t>
  </si>
  <si>
    <t>Josefa Campos</t>
  </si>
  <si>
    <t>…se crean podrán obtener la correspondiente certificación. con derecho á los bienes que han quedado por fallecimiento d« — La acreditada y velera fragata española nombrada Paz., de Doña Josefa Campos, natural de la villa de Trillo, que falleció los Sres. Irastorza, Brodett y compañía, de Manila, armada en en esta corte en Febrero del año 1825, para que dentro del tér corsoy mercancía, saldrá del puerto de Cádiz del 9 al 15 del mino de 30 días comparezcan…</t>
  </si>
  <si>
    <t>Canciller</t>
  </si>
  <si>
    <t>34</t>
  </si>
  <si>
    <t>…los que se hallen i . r . • " • * -1? r."- • con derecho á reclamaciones de: esta clase, podrán hacerlas por Woticix.de los futblot. donde han cabido i» premios mayores medio del Sr. Canciller del consulado general de S. M. Cristianí sima, en Madrid , y agente de la nación francesa en España, Números. Premios. Administracipi quien vive en esta corte, calle de Fuencarral, núm. 2, matiz; 148. 9,111;:.; I^dOOMMSeVlMMItMSMSMIt Madrid. 'v ,»S33— 6o60e*«…</t>
  </si>
  <si>
    <t>Gaceta de Madrid n.º 25</t>
  </si>
  <si>
    <t>…odo el año anterior. torios de mala conducta, alegados contra Mr. Wellesley, pare _Segun lo* partes recibidos del ejército de la Georgia, que al cieron suficientemente probados al lord Canciller, y en su vista canzan hasta el 3 de Enero, las fronteras de la Persia gozaban do pronunció la sentencia de que se le quitase la tutela de los hijos, tranquilidad. Un destacamento de caballería persa, que -habia y se consultase á la familia sobre el partido qu…</t>
  </si>
  <si>
    <t>…e da alguna importancia , solo es por lo mucho que se carruages para poder salvarse ellos. habla de ello en esta Cámara. Quedaron sepultadas bajo la nieve la mayor parte de las El lord Canciller cree que no debe entablarse ninguna discu casas, particularmente las que estaban expuestas á los vientos sión sobre este asunto á menos que no se haga á la Camaya una del norte y oeste , de manera que no se veian ni aun señales de formal, proposición , y cree…</t>
  </si>
  <si>
    <t>Gaceta de Madrid n.º 39</t>
  </si>
  <si>
    <t>…stado, con un clero que ejerciese sobre el pueblo la mayor influencia, indispues Cámara de los Lores.—Del 8. ‘ t', to contra el Estado, no solo por las vejaciones á que está ex El lord Canciller presenta diversas peticiones contra los ca puesto , sino por las denuncias de que es objeto, por las acusa tólicos. El Obispo de Bath and Wells al presentar otras peticio ciones que se intentan .cada dia contra él declarándolo indigno nes, también en contra,…</t>
  </si>
  <si>
    <t>…. Cannitig había presenta tts&lt;K,íti&lt;áóp.Ü!iÍ(fiaUtte\d,Augsbour^ • . do su renuncia los hicieron bajar á 82Í, 1 Sé síguén con actividad las obras del arsenal y la edificación __El lord Canciller y él conde Bsthurst tuvieron ayer una au de cuarteles', y sé contirtúan'con muchoZeld lo» ejercicios de la* diencia de S. M. irppat;':.° ' ■¡: —Aun tío hace tres dias iqiie ciertos pérsofiáges de alta iriiporEPGohieWó ejerce'la mayor severidad para mantener h…</t>
  </si>
  <si>
    <t>…do. De Real orden &amp;c. Madrid 24 de Abril de 1317.= y su firme y constante oposición á las innovaciones de los que sí Zambrano.” consiguieran el triunfo precipitarían el Estado: el lord Canciller en fin se ha retirado también, lo mismo que Mr. Peel, quien en NOTICIAS EXTRANGERAS. todo el tiempo de su ministerio ha trabajado con tanto zelo en INGLATERRA. hacer que desaparezcan de nuestras leyes las dudas, las oscurida des , simplificando los procedimie…</t>
  </si>
  <si>
    <t>lord Canciller vino al qofiütejo Í Iti cinco. Lo* ministró* estuvíe- Madrid aa de Agosto. ron conferenciando hasta’fas seis. ' ri SS. MM. y AA. continúan sin novedad en el Real Sitio de _El vizconde Goderich volvió ayer tarde á Lóndres, despuea ’S. Ildefonso. de haber tenid…</t>
  </si>
  <si>
    <t>…vosotros otra vez para haceros saber, no sin grande ven Cários Canning iba en medio de SS. AA. RR.: detrás venia angustia de mí corazón, que la guerra civil se extiende por mo el lord Canciller, lord Goderich y demas personages que com mentos en vuestro pais,á pesar de mis exhortaciones, y de todas ponían parte del duelo. las medidas y providencias del Gobierno. El deán de Westminster dijo las preces acostumbradas, y en Asi me lo dice el Excmo. Sr.…</t>
  </si>
  <si>
    <t>…o de Lotubes y en El sábado hubo Consejó de Gabinete en el ministerio de Ne la mala fe de Ibrahim; y las circunstancias que ocasionaron el gocios extrangeros, al que asistieron el lord Canciller, el mar principio de la acción no son de ninguna importancia, sino en ques de Lansdown , el vizconde Goderich , el conde Carióle, el cuanto sirven para probar que los turcos esperaban un ataque al de Dubley, el vizconde Palmerston y lord Besley. que estaban p…</t>
  </si>
  <si>
    <t>Cañizo, Pascual del</t>
  </si>
  <si>
    <t>Pascual del Cañizo</t>
  </si>
  <si>
    <t>…todos los de esta clase que quieran oponer S. Fernando á los capitanes de navio de la Real Armada Don se al indicado magisterio, á que se presenten en dicho Real cole Luis Coig y D. Pascual del Cañizo, y al teniente de la misma gio en el término de 60 dias contados desde el de la fecha , de clase D. Antonio González Madroño, por el mérito heroico biendo ser naturales de estos dominios y de buenas costumbres, que contrajeron el día 27 de Abril de 18x8 en el…</t>
  </si>
  <si>
    <t>Canning, Li Mr</t>
  </si>
  <si>
    <t>Li Mr Canning</t>
  </si>
  <si>
    <t>…le Mr. Canning siempre había manifestado deseos de formar un exonerase del cargo de Embajador de Viena en el tiempo en que Ministerio según los principios de la administración del lord Li Mr Canning fue nombrado Ministro Je negocios extrangeros. verpool, esta es, que tuviese por base la neutralidad con respe*- ..Extracto del periódico titulado John Bul!. ,,No procuraremos</t>
  </si>
  <si>
    <t>Cano, Miguel</t>
  </si>
  <si>
    <t>Miguel Cano</t>
  </si>
  <si>
    <t>…l Baroja , D. An le ha apresado dos fragatas y tres bricks, y dispersádole ó echa tonio Liras, D. Angel Elias González y D. Félix Plaza, y as do i pique los demas buques. censo de D. Miguel Cano, D. Mannet Vivanco y D. Francisco Carta. de Zante del gde Enero dicen también, que hallándose dé Paula Rodríguez, á D. Juan Francisco Amor y Vallejo . Don' Ibrahim-bajá atrincherado entre las fortalezas de Modon y Na- Juan del Olmo, D. Josef Benito Rodríguez,…</t>
  </si>
  <si>
    <t>Cansinos, Josef María</t>
  </si>
  <si>
    <t>Josef María Cansinos</t>
  </si>
  <si>
    <t>…, siendo hijos del pueblo, y siendo fo Félix Alonso Luis: para una media ración de la de Córdoba,' por rasteros con 10 rs. cada uno. Se ha de proveer por oposición, y promoción de D. Josef María Cansinos á ración de la metropo Jos aspirantes enviarán sus solicitudes en el término de 20 días á litana de Sevilla , á D. Francisco Gómez Figueroa: para una ra D. z\ngel Bergaño, regidor perpetuo de su ayuntamiento. ción del Real colegio de Sancti Spiritus de la ciu…</t>
  </si>
  <si>
    <t>Capellari, Mauro</t>
  </si>
  <si>
    <t>Mauro Capellari</t>
  </si>
  <si>
    <t>…n nombrado por süs Plenipotenciarios; SS. MM. partieron antes de ayer de la isla Yelaguine para ir á saber: á habitar el palacio de invierno. - S. S. el Soberano Pontífice al Emo. Sr. Mauro Capellari, pres —Se ha publicado el decreto del tenor siguiente: bítero cardenal de la Sta. Iglesia Romana, prefecto de la sagrada ,,En el espacio de tres años consecutivos no ha tenido nece congregación de Propaganda ; sidad nuestro imperio de nuevos reemplazos. Las p…</t>
  </si>
  <si>
    <t>Capitán</t>
  </si>
  <si>
    <t>…llores un discurso manifestando los V. Mó=íJ,»sef María de Carvajal. felices efectos que han producido en el presente año las tareas de fsta corporación. Terminó el acto el Excmo. Sr. Capitán general, . Señor: Identificados generalmente con la existencia de V. M. que como encargado por S. M. del mando superior militar y polí los voluntarios Realistas del reino, reanimados sobremanera tico, congratuló á la sociedad por los copiosos frutos de su zel…</t>
  </si>
  <si>
    <t>…daderamente un prodigio. Cuando está capital del reino1 ¿i yen otros muchos puntos deé!,el de que da entró en su empleo el año anterior tuvo que hacer un emprésti parte e! Exento. Sr. Capitán general de Valencia y Murcia, y que to ele 5009 duros á un premio mujr alto; ha reembolsado ya una el Excuso. Sr. Inspector general de este ilustre cuerpo ha elevado cuarta parte y reembolsará puntualmente otra que vence dentro á la soberana consideración del…</t>
  </si>
  <si>
    <t>B.lljl'? Jífro. Sr.M ha dignado admitir la generosa .cettoft, del Exorné. Sr. Capitán general, é Ilustre Sí. Intendente de Poli que ha hecho en beneficio del Estado su arquitecto mayor D; An cía dee*taprovinc¡a, los partes que por expreso les había dado* tonio, topea Aguado, del crédito reconocido de 29,857 rs. y i$ para acordar sus sabias com…</t>
  </si>
  <si>
    <t>…ger el segundo cuaderno del primer trimestre: contiene la ron en el abundante del Sr. D. Cirios m. El zelo del Excmo. cavatina del segundo-’acto del Posto Abbandonatto, música del Sr. Capitán general D. Josef Ignacio Alvarez Campana en pro maestro Mercadante, cantada por la Sra. bpontoní, para amo mover esta grandiosa obra, y la inteligencia del ingeniero D. Epi- y piano: él primer coro de la Semíramis de Rossini, yun grande fanio Esteban eu dirig…</t>
  </si>
  <si>
    <t>…y Di Josef Alonso Quintaniila. Un tomo en 4.0, á del pasado, se sabe que el incendio de la casa donde habitaba el 16 rs. en rústica y jo en pasta: se hallará en la librería de Qui Sr. Capitán general en aquella ciudad, no bajó de los pisos al nas, frente á los Gremios, y por docenas en casa del médico, en tos , y se halló extinguido á las nueve de la mañana siguiente del el Real Retiro, á 180 rs. cada una sin encuadernar, y un ejem 18 por el corte…</t>
  </si>
  <si>
    <t>…mis exhortaciones, y de todas ponían parte del duelo. las medidas y providencias del Gobierno. El deán de Westminster dijo las preces acostumbradas, y en Asi me lo dice el Excmo. Sr. Capitán general del Principado, á seguida fue depositado el cadáver en el panteón, á cuya en fin de que yo en unión con S. E. contribuya por todos los me trada se hallaban los Duques deClarence, de SusseX, de Portland dios queesten á mi alcance al restablecimiento dé…</t>
  </si>
  <si>
    <t>…ue lo promovía por la parte dede la Guerra ha dirigido de orden del Reí- nuestro Señor (que Mancesa y Vich el teniente D. Pedro Planas, que acababa de set Dios guarde') al Excrno. Sr. Capitán general del principadq de empleado en el regimiento de Zaragoza» 7.0 de infantería de li Cataluña, la siguiente circular •. nea; y que por otros puntos extenderían la insurrección los ofi Exemo. Sr.: El expediente instruido sobre los partes de V. E. ciales co…</t>
  </si>
  <si>
    <t>Gaceta de Madrid n.º 107</t>
  </si>
  <si>
    <t>…Canciller del Echiquier, tory pronunciado; de ma, sino que ha comunicado repetidas órdenes, tanto al Exce 48 años,y sobrino del célebre banquero de este nombre: es suge- lentísimo señor Capitán general como al Real Acuerdo, para la to muy versado en la economía política, y ha votado última persecución y castigo de los revoltosos, y envía tropas, que van mente contra los católicos. llegando, ya para exterminar los malvados, que abusando escan Mr. Hus…</t>
  </si>
  <si>
    <t>…pales d« correos r r diputados de la casa se habían repartido los niños para agasajar los en aquel dia venturoso; y á las cuatro y media de la tarde los acompañaron al palacio del señor Capitán general, de donde __ Dejittitiones et epitome doctrinas, quae irt institutionibus ele habia de salir la comitiva que los condujese á su nueva morada. mentaras philosophiae , á D. Andrea de Guevara editis, necnon et Hízose en coches esta procesión cívica'y rel…</t>
  </si>
  <si>
    <t>…tiembre. vincia el orden y la tranquilidad, parece qué solo han servida para atizar el fuego de la discordia , y para avivar la llama da Comunicado en el dia de ayer por el Excmo. Sr. Capitán ge la guerra civil; y solo en este caso, como manifiesta el citado neral de este ejército y Principado el Real decreto de 18 del cor- Real decreto, es cuando á la ternura de padre ba tenido que su ceder la autoridad y la justicia de Rey. Medida sensible á nue…</t>
  </si>
  <si>
    <t>…za .Las medidas militares y políticas convenientes en estas cir de que si algunos pocos díscolos quieren renovar las escenas de cunstancias están tomadas de acuerdo con el Excavo. Sr. Capitán horror, que pretensiones de igual clase han producido otra vez general de esta Provincia, cuyo zelo por el Real servicio es su en estos países tan dignos de buena sqerte, serán inmediatamen perior á todo elogio. te disueltos como el humo que dispersa el vient…</t>
  </si>
  <si>
    <t>Capmani, Antonio</t>
  </si>
  <si>
    <t>Antonio Capmani</t>
  </si>
  <si>
    <t>…y cerrado que contenga la noticia de su domicilio, y en su donde se hayan suscrito. cubierta la misma sentencia ó divisa que se ponga al principio «.Filosofía de laelocuencla por D. Antonio Capmani y de Monó fin de los discursos, para verificar su identidad. Estos podrán ,palau: basta decir para mayor y único elogio.dé esta nueva edi escribirse en castellano, latín, francés, ingles ó italiano. ción el que se ha copiado escrupulosamente de la que se hizo…</t>
  </si>
  <si>
    <t>Capmani, Antonio de</t>
  </si>
  <si>
    <t>Antonio de Capmani</t>
  </si>
  <si>
    <t>…ovachuelas, á 3 rs. cada cua derno, y el tomo á tg rs en rústica y 18 en pasta. ANUNCIOS. —Por providencia del Sr. Galindo y escribanía del número de Filosofa de la elocuencia, de D. Antonio de Capmani y de Garamendi, se cita y emplaza á los herederos de D. Juan de la Mompalau, nueva impresión en dos tomos en 8.**, de papel flo Fuente, oficial que fue de la contaduría general de aduanas y la rete y letra nueva. Se vende en laíibréna de Martínez, frente i na…</t>
  </si>
  <si>
    <t>Capo</t>
  </si>
  <si>
    <t>…e $ de Castris y de Egina se han reunido por fin en Damala , distri de Mayo de 1819, por la cual se suprimieron los permisos dé to" de Trezene, y que han elegido por presidente al conde Capo compras de seda, ya para extraer, ya para elaborar, que conce d'Istria. Mientras se verifica su llegada se ha brindado con este día la intendencia de Valencia en virtud de la Real cédula de 1 puesto á su hermano Viaro Capo d’Istria. Dícese también que &lt;je Set…</t>
  </si>
  <si>
    <t>Gaceta de Madrid n.º 76</t>
  </si>
  <si>
    <t>…ombramientos ante su mediación las mejores condiciones á la guarnición, y asegurar riormente hechos por la asamblea nacional, á saber. la regencia para presidir mientras llegue el conde Capo d'Istria, y los Ge su vida. Parece que la escuadra que salió de los Dardanelos llegó fe neralísimos de la escuadra y del ejercito, ha sido nombrado lizmente á Navarino. Miaulis vicealmirante de la escuadra, habiendo vuelto á tomar De Esinirna escriben , con f…</t>
  </si>
  <si>
    <t>…el 10. Que mientras se arreglan enteramente los arriendos, ó Emperador: por otro lado ¡a buena acogida que ha tenido el por el tiempo que S. M. lo considere conveniente, permanece conde Capo d’lstria en la capital de Ja Rusia , deja fácilmente rán los Administra lores ó Empleados que se crean oportunos entrever las intenciones del Monarca. h.¡ conde Capo d’l-uia ha para suministrar los datos y noticias necesarias á la mas venta escrito ademas á u…</t>
  </si>
  <si>
    <t>…ar comisiones suiza y alemana, fecha en Fraga. Trigo, fanega 15 á 16: cebaia 5 á 54: judías 24. Parir el 6 de Setietníre. Huesea. Trigo 12 ú 13: cebada 314: avena 2} á 3: vino, El.conde Capo d* latría me escribe desde Corfú con fecha 3 cántaro 6: aceite , arroba 32. de Agosto lo siguiente: Jaca. Trigo 10: cebada 4: vino, cántaro 8: aceite, arro „Los griegos han recobrado la esperanza desde que han sabi ba 30. do el convenio firmado en Lóndres el…</t>
  </si>
  <si>
    <t>Capo, Manuel</t>
  </si>
  <si>
    <t>Manuel Capo</t>
  </si>
  <si>
    <t>…uen' sin novedad en su importante salud se;: y para una canongia de la de Astorga.,:por renuncia de Don en el Real Sitio dfcl Pardo. -4 ' &gt; A vi....... ■&lt; t Jkian-Antonio Retes, á D. Manuel Capo, '• • ■ '• lv í.'.jj!:*; :L- - • ■ui't i"’' .- . Asimismo se ha servido trasladar á-Ja dignidad de chantre de El Rey N. Sr; háíréstielto que (ebn&gt; motivó del Talfacimíento la.metropolitana de.Sevilla, vacante por muerte de D. Bernardo de S¿' A: R. él Principé…</t>
  </si>
  <si>
    <t>Capo-d’Istria</t>
  </si>
  <si>
    <t>…dando en Besarabia todas las disposiciones necesarias para entrar, Constantinopla 27 de Setiembre. caso de necesidad, inmediatamente en los principados, y comen Se habla mucho del conde Capo-d’Istria, de los favores que zar la guerra por el Danubio. También se advierten preparativos ha recibido del Emperador Nicolás, del empréstito que ha nego militares en Ismail: dos compañías de pontoneros, una de miciado en Lóndres, y’de los 4$ suizos y 4® bivaros que…</t>
  </si>
  <si>
    <t>Carabaño</t>
  </si>
  <si>
    <t>Gaceta de Madrid n.º 30</t>
  </si>
  <si>
    <t>…maño del célebre Murillo, por El general Paez es el gefe superior civil y militar; el general M. Gamborino. Se hallará desde el dia T4 en la librería de Es Marino su segundo, y el coronel Carabaño es el gefe del estado cribano, calle de Carretas á 8 rs., y en casa del autor, calle de mayor: son los únicos que figuran como tales en el Estado. Los Calatrava, núm. 19, cuarto principal, donde se dará uná mas al gefes políticos ó intendentes de provincia, q…</t>
  </si>
  <si>
    <t>Carátaso</t>
  </si>
  <si>
    <t>…stablecerse el orden. á quien ha pedido le enviase provisiones y gente antes que las ( Suplemento á la Gaceta de Pttenburgo.') tropas roincliptas se reuniesen en el Atica; pero el general Carátaso, que habia ocupado con gco hombres del Olimpo el es srusiA. trecho de Termopilas, detuvo el correo, y envió la carta del scFrancfort sobre el Oder Z2 de Diciembre. rasquier al Gobierno griego. Se aguardaba ,á este capitán en el Las últimas noticias recibidas…</t>
  </si>
  <si>
    <t>Carballeira, Mariano</t>
  </si>
  <si>
    <t>Mariano Carballeira</t>
  </si>
  <si>
    <t>…uatro buques, núms. i.°, 2.°, ron examinados en aritmética D. Josef María de la Quintana, 3.0 y 4.0, que periódicamente harán psteser vicio, siendo del D. Maximino García Alvarez, D. Mariano Carballeira, D. Jo mejor andar, y suficientemente armados.. . • . ,. . sef García Alvarez, D. Jotef Rodríguez, D. Jacinto Ribeiro y. __La hermosa fragata la Rose, de 800 toneladas, forrada en, Gener, D. Antonio García Fuertes, D. Pedro Martínez y Don cobre y de superior…</t>
  </si>
  <si>
    <t>Carbó, Ramón</t>
  </si>
  <si>
    <t>Ramón Carbó</t>
  </si>
  <si>
    <t>…ón que tuvieron los católicos el 19del corriente tor general de artillería digo hoy lo siguiente: He dado .cuenta al resolvieron lo que sigue: Rey nuestro Señor de la instancia de D. Ramón Carbó, Sub ,,Nos apresuramos á dar las mas sinceras gracias á los prela teniente del segundo regimiento del Real cuerpo de artillería del dos católicos romanos de la Gran-Eretaña por la declaración cargo de V. E., en solicitud de que se le declarase exento de pu qu…</t>
  </si>
  <si>
    <t>Cárdenaspara, Vicente María de</t>
  </si>
  <si>
    <t>Vicente María de Cárdenaspara</t>
  </si>
  <si>
    <t>tes al camino en este diá; eñ el quá debiéndose pasar por la Rute i D. Vicente María de Cárdenaspara {a de Sabiote á huerta de Valencia, que es un jardin poblado y delicioso aun en D. Alonso Sánchez Pándo: para la de Barcarrota á: D. Diego los dias comunes, es ocioso explicar la perspectiva agradable y Alvarez Osorio: para, la de Motril á D.' Juan de Santa C…</t>
  </si>
  <si>
    <t>Carióle</t>
  </si>
  <si>
    <t>…naron el gocios extrangeros, al que asistieron el lord Canciller, el mar principio de la acción no son de ninguna importancia, sino en ques de Lansdown , el vizconde Goderich , el conde Carióle, el cuanto sirven para probar que los turcos esperaban un ataque al de Dubley, el vizconde Palmerston y lord Besley. que estaban preparados, y en su consecuencia se hallaban en un _.El Cottrier anuncia que el congreso mejicano ha resuelto que no estado nervio…</t>
  </si>
  <si>
    <t>Carisomo, Juan</t>
  </si>
  <si>
    <t>Juan Carisomo</t>
  </si>
  <si>
    <t>Gaceta de Madrid n.º 26</t>
  </si>
  <si>
    <t>…oria para el pago Indice de los Realas decretos y órdenes, insertos en este periódico en de varias cantidades'que debe; y siendo uno de sus acreedores todo el mes de Febrero. .... D. Juan Carisomo, vecino de Filadelfia en los Est^dos.-jUnidos . ¡ » de-América, ha mandado dicho supremo tribunarse le cite y Real decreto radicando la merced de título de Castilla en el emplace para que dentro de seis meses, contados desde .está publi hijo-primogénito yáuce…</t>
  </si>
  <si>
    <t>Carlos</t>
  </si>
  <si>
    <t>…tod'ó lói: gana tóricas y críticas, y nuevas tablas cronológicas desde los tiem dos menores, el vacuno y los pares de labor. j b ' pos mas antiguos hasta la muerte cfeUSétrot Rey D. Carlos nt, ' ' .'z . \ .. .- acudirán á recoger el tomo xix á las librerías de Perez,. calle de fe-■ * - Madrid 2f.de Elitro. ,É lis Carretas, frente a lá casa dé Cofréos j y'á la dé Orea’calle de* lá Montera, frente á S. Luis, dondeccontinúá abiéftá lá: suácUp"'SSi…</t>
  </si>
  <si>
    <t>…res del Rey.—La Cuotidiana, mal hu dias, que terminan hoy, las estatuas en mármol de sus augustos morada con. la Estrella , después de embestirla broncamente, pon Padres los Srcs. D. Carlos rv y Doña María Luisa de Borbon. dera la impresión que debe hacer en ios hombres itnparciales y Ambas se han ejecutado en Roma; ¡a primera por el escultor de literatos la resolución espontánea de la primera corporación li .Cámara D. Ramón-.Barba , y la segund…</t>
  </si>
  <si>
    <t>Cárlos</t>
  </si>
  <si>
    <t>…os de hacerlo igualmente en bre el estado de la Nación,y sobre la necesidad de elevar al Tro la actual proposición. En Portugal, dice, tenemos un ejército no ai Scrmo. Sr. infante D. Cárlos.” El cual concluye asís ,,Hé en •'pie4, yes muy-'regular que pronto tengamos otro en América, aqui lo que os deseamos en Jesucristo,Nos los miembros de esta ca á causa del estado-de irritación actual, proveniente de lo delica tólica federación i con el favor…</t>
  </si>
  <si>
    <t>…á conocer que.esta cuestión excita que se dignaron presenciar todas las evoluciones. Habiéndose en la Cámara muchas animosidades. . avistado SS. AA. RR. los Sermos. Sres Infantes D. Carlos y -.Mr. Canning manifestó á la Cámara de los Comunes el i.° da D. Francisco, durante la marcha al Real Sitio, los regimiento» Marzo las mudanzas que el Gobierno ingles se propone hacer en formados en dos líneas, tuvieron también la honra de saludarles las ley…</t>
  </si>
  <si>
    <t>…o de la justa causa de la:Nación, cupo en el primer extracto de la glorioso del paternal Gobierno de nuestro augusto Soberano el&lt; de este dia k Dofia María Teresa Calafat, hija de D. Carlos, te Sr. D. Fernando vii. niente de fragata de la Real Armada, muerto en acción de guerra. La importante comunicación de Granada con Málaga por CAMBIOS DEL DIA 28. Loja y Alfarnate, permite ya el paso de carruages, trasportan Lóndres...........................…</t>
  </si>
  <si>
    <t>Gaceta de Madrid n.º 74</t>
  </si>
  <si>
    <t>…Seraskier, quien contaba con estos convoyes. das para el logro de tan importantes objetos, resolvió mi glo Todas estas noticias han irritado extraordinariamente al rioso Abuelo el Sr. D. Carlos m en Real decreto de 14 de No Divan y al Sultán. viembre de 1787, dirigido al expresado mi Consejo de la Cáma También se asegura por otra parte que ha salido para lo* ra , que en ejecución y debida observancia de. dicha Real cédula Dardanelos un correo con la…</t>
  </si>
  <si>
    <t>…personas que dirigen talleres ó fábricas, explicado en el P^cal consiguió con la exposición de su vida, burlando por fortuna las conservatorio de artes y oficios de Paris, por el barón Carlos diligencias de los franceses que lo buscaban con fuerza armada, y Dupin &amp;c, y traducido del francés por D. Juan López de Pa logrando i duras penas llegar i Sevilla, donde estaba la Junta ñal ver y la Torre. Esta traducción se ha hecho de orden de Central. En…</t>
  </si>
  <si>
    <t>…s que aspiren á esta plaza dirigirán su solicitud El 9 del corriente á las cinco de, lá mañana el Sermo. Sr. In al P. Procurador del expresado monasterio en el término de 2o fante D. Carlos, acompañado dé su augusta Esposa, se digny días, contados desde esta fecha. EN Í.A IMPRENTA REAL.</t>
  </si>
  <si>
    <t>guuEl tinado mejicano lia decretado la separación de todos los Retrato del Rey D. Carlos ív, pqrBruneti, 8-r»,-: empleados españoles, inclusos obispos y curas. Se han encontra Dos estampas de la obra del Salu'stio, por Carmona: cada do en poder de varios soldados del batallón núm. 9 varias me una 3 rs. ¡ :-/r '■„.por Selm? i Sj;rs., ; dallas de e…</t>
  </si>
  <si>
    <t>…erdadero objeto de estas lecciones es pro en la bahía de Algeciras: á D. Antonio Navarro, patrón del mís porcionar un estudio metódico de las propiedades físicas y me tico Infante D. Carlos, la de cabo del resguardo de Cádiz: á Don cánicas "de los cuerpos, exponer los principios y reglas, cuya Francisco María Huertas, escribiente, la de fiel de fechos en lis aplicación se hace continuamente en las artes, acompañándolos escampavías, con sueldo y…</t>
  </si>
  <si>
    <t>Carlos'’Velssco</t>
  </si>
  <si>
    <t>…, sé obser gieron ert ademan de batirme, el bergantín contrabandista nom vó que era inútil continuar extrayéndola. Se trató de examinar^ brado el Pagúete', dé pabellón ingle*, su capitán Carlos'’Velssco, deten ¡endo el movimiento de la bomba, si se aumentaba el agua, armado cofl dos culebrinas de á 11, ocho carroñadas de ídem, 7 en efecto «e notó que crecia por grado» y sin intermisión. Al dos Ídem de ¿ 4, y. demás armas'de chispa 7 blanca correspon dia sigu…</t>
  </si>
  <si>
    <t>Carlota, María Luisa</t>
  </si>
  <si>
    <t>María Luisa Carlota</t>
  </si>
  <si>
    <t>…los jornales que remi El d*a 25 del corriente á las siete menos cinco minutos de 1» ten las justicias por las faltas del número de peones, con que ca tarde, ls-Serma. Sva. Infanta Doña María Luisa Carlota dió fe da pueblo se ha obligado a concurrir á las obras, Los presidia lizmente á luz, en el Real sitio de Aranjuez, una hermosa y ro rios, á quienes se instruye en los varios -oficios necesarios para busta Infanta', que fue bautizada á las doce y media del di…</t>
  </si>
  <si>
    <t>Carrasco</t>
  </si>
  <si>
    <t>…osos, •o á unas 40 personas, habiendo huido varios, entre otros el coro hizo noche dicho ayudante de campo general junio al valle de nel Vidal, el maestro de escuela Requena, y el diputado Carrasco. Dahli-Peremeshty, y se le reunió una partida de 600 tártaros y Los presos mas distinguidos son: los generales Correa y Nicocliea, armenios de caballería, en virtud de la invitación que le» babia los coroneles Prieto, Tur, Pedernera, Soroa potros oficiales; e…</t>
  </si>
  <si>
    <t>Carrasco, Joscf García</t>
  </si>
  <si>
    <t>Joscf García Carrasco</t>
  </si>
  <si>
    <t>…fel 7,'de Novietilbré eí paso del Araxes por Burgos............ . Sres. Puente y hermano. los rióos, y los reíilitíidds Favorables Ijue debía producir esta au Cáceres.....;..... . D. Joscf García Carrasco é hijos. daz determinación. Parece que los persas se han replegado á los Cádiz............. D. Prudencio Hernández Sta. Gruí, monté» y rocas inmediatas a su frontera , y qiie se han atrinche Cartagena........ Sres. Ferro y Rolandi. rado en aquellas posiciblie…</t>
  </si>
  <si>
    <t>Carratalá</t>
  </si>
  <si>
    <t>…facción revolucio capitaneando 300 hombres, fue deshecho por una fuerza infe naria que trastornando la constitución del Estado, oprimió á rior, mandada por el capitán Losada; ye! general Carratalá al S. M. desde 1820 á.1823. recomendar el buen comportamiento de' dicha fuerza, nombra ; Cómo se concibe la ¡dea de que el Rey nuestro Señor se honoríficamente entre ella álos voluntarios Realistas de Igualada. halla oprimido? Restablecido en su soberanía: la…</t>
  </si>
  <si>
    <t>Carrion, J.</t>
  </si>
  <si>
    <t>J. Carrion</t>
  </si>
  <si>
    <t>…las sesiones, para cuya publicación están facultados, in Pavón, Coruña D. R. Calvete, Granada Sr. Gómez Moreno, serten los discursos íntegros, como el Monitor; permitiéndoles Jaén D. J. Carrion, Málaga D. J. Martínez de Aguilar, Mur fojamente en otro caso, dar un bolctin de las seoones, con la cia D. J. Benedicto , Oviedo D. G. Longorfa, Salamanca D. V. mera indicación de los asuntos discutidos, los nombres de los Blanco, Santander D. P. Martínez, S…</t>
  </si>
  <si>
    <t>Carrion, Joaquín</t>
  </si>
  <si>
    <t>Joaquín Carrion</t>
  </si>
  <si>
    <t>…consolidados.............................. 8. —Por providencia del Sr. Galindo, teniente corregidor de esta villa, refrendada por el escribano de número Gaona, y á ins tancia del Sr. D. Joaquín Carrion, ministro togado de S. M , ANUNCIOS. vecino de esta expresada villa, y heredero del Excmo. é linio. Sr. D. Josef Carrion, obispo que fue de Cuenca ydeTrujillo, en el Perú, y últimamente abad de Alcalá la Real, se ha man Continúa el Catálogo de las estampas qu…</t>
  </si>
  <si>
    <t>Carrion, Josef</t>
  </si>
  <si>
    <t>Josef Carrion</t>
  </si>
  <si>
    <t>Gaceta de Madrid n.º 6</t>
  </si>
  <si>
    <t>…o el doctor Ha- Sánchez Matas, Obispo de la Paz en el Perú , para la abadía de mel, agregado al Gobierno de Moscou por el ramo de la indus Alcalá l»! Real, vacante por renuncia de D. Josef Carrion y tria (abril, que se familiarizasen nuestros fabricantes de porce- . Marfil. lana y de telas pintadas con una sustancia tan útil para ellos, ha CAMBIOS OBI DIA Ií. adquirido á su costa cierta cantidad, que les repartirá gratuita Lóndret...............;......…</t>
  </si>
  <si>
    <t>…ada por el escribano de número Gaona, y á ins tancia del Sr. D. Joaquín Carrion, ministro togado de S. M , ANUNCIOS. vecino de esta expresada villa, y heredero del Excmo. é linio. Sr. D. Josef Carrion, obispo que fue de Cuenca ydeTrujillo, en el Perú, y últimamente abad de Alcalá la Real, se ha man Continúa el Catálogo de las estampas que se hallan de venta en la dado que toda corporación, ó pestona, que haya recibido, ó Calcografía de la imprtnta Real. Gr…</t>
  </si>
  <si>
    <t>Cartagena, Alfonso de</t>
  </si>
  <si>
    <t>Alfonso de Cartagena</t>
  </si>
  <si>
    <t>…aría, el P. Diego Lainez, Fr. Gesozia.—Alfaro. Trigo 28: cebada £: vino,cántara 9I ¡acei- -rónimoGracun, D. Josef-de!Campillo, el Cardenal D. Fian te, arroba 36. cisco de Mendoza, D. Alfonso de Cartagena. , Calahorra. Trigo 32 : cebada 9: vino 12.1 aceite 40. 18. D. Pedro Fernandez de Velasco, Juan Sebastian del C17 Logroño. Trigo 27 &amp; 29; cebada y * 9, vino 12 á 14: acei- no, Fr. Melchor Cano, el P. Alfonso Salmerón, D. Bernardo te 52 4 36. .1. : de Va ¡buen…</t>
  </si>
  <si>
    <t>Carvajal, Tomas González</t>
  </si>
  <si>
    <t>Tomas González Carvajal</t>
  </si>
  <si>
    <t>…de ser sacerdotes , ó en aptitud d* notas é ilustraciones sacadas délos mejores intérpretes antiguos y ordenarse pronto, dirigirán sus memoriales al síndico de dicho modernos: por D. Tomas González Carvajal. Un tomo en 8.° ayuntamiento, en el término de 39 dias contados desde esta aviso. EN LA IMFRENTA REAL</t>
  </si>
  <si>
    <t>…e pa to y los trenos ó lamentaciones de Jeremías , traducidos del cas sado sin verificarlo, sin mas citarles ni emplazarles, se sustancia- tellano tn verso y prosa, con notas, por D. Tomas González Carvajal , continúa abierta por ahora y hasta que se dé aviso á íán en su ausencia y rebeldía. — Por providencia del Sr. Cutanda, alcalde de la Real casa y los suscripiores de estar pronta la entrega, la cual por una falta corte, se cita y emplaza á los que tengan der…</t>
  </si>
  <si>
    <t>Cas, Miguel de</t>
  </si>
  <si>
    <t>Miguel de Cas</t>
  </si>
  <si>
    <t>…7 y 11 de Agos Orden española de Carlos tu, se cita y emplaza á D. Miguel de to de 1815 , expedidos con motivo del escandaloso movimiento Lucas, D. Josef Gutiérrez, D. Blas Bayou, D. Miguel de Cas insurreccional, de que fue uno de los principales agentes D. Jor tro, los señores viuda é hijos deOurango, y á los señores Balge Bessieres; pero para que nadie ignore su contenido, y que seré maseda é hijos, tenedores que fueron de un vale de 600 pesos, infle…</t>
  </si>
  <si>
    <t>Casado, Mateo</t>
  </si>
  <si>
    <t>Mateo Casado</t>
  </si>
  <si>
    <t>…Bilbao D. M. García, Burgos ayer. D. R, Villantieva, Cádiz Sres. Hortal y Compañía, Cáceres Mr. de laBoessiere propone que todos los diarios en la relar D. L. Burgos, Ciudad Real D. Mateo Casado, Córdoba D. M. cion de las sesiones, para cuya publicación están facultados, in Pavón, Coruña D. R. Calvete, Granada Sr. Gómez Moreno, serten los discursos íntegros, como el Monitor; permitiéndoles Jaén D. J. Carrion, Málaga D. J. Martínez de Aguilar, Mur foj…</t>
  </si>
  <si>
    <t>Casal, Plácido Martin</t>
  </si>
  <si>
    <t>Plácido Martin Casal</t>
  </si>
  <si>
    <t>…gratuita de ganaderos (de que se hizo indicación en el Bautista Dutari. Por Soria; de D. Josef Hidalgo, y suplente articulo 3.°), la cual estará autorizada para tomar Jas medidas D. Plácido Martin Casal. Por Cuenca; de D. Juan Sierra, y su que juzgue convenientes en averiguación de la verdad de los plente D. Ramón Franco. Por Segovia: de D. Tomas Perez Es hecho». tala, y suplente D. Andrés Gil Herran. Por León: de D.Bcnito 16. El propietario ó mayoral que fi…</t>
  </si>
  <si>
    <t>Casanova, Ramón de</t>
  </si>
  <si>
    <t>Ramón de Casanova</t>
  </si>
  <si>
    <t>…o catártico, cestroauriculado, y cesalpiniaZappan, cultivadas en este jardin botánico, con muestras de pieles, lana, algodón é hilo, pintados de varios colores con jugos de ellas. D. Ramón de Casanova explicó en su discurso sobre la ro ANUNCIOS. tación ó cambio de las cosechas las teorías de aquellos órganos y funciones de las plantas; demostrando que por su forma distin Mercurio de España: Octubre de 1817. Véndese á 10 rs. en ta , por ejemplo, de las raíc…</t>
  </si>
  <si>
    <t>Cascaras</t>
  </si>
  <si>
    <t>…noche pre Guatemala, desde donde pide el restablecimiento de las antiguas senta un agradable recreo con la luz de multiplicados fanales, autoridades. El presidente, acompañado del general Cascaras, y colocados sobre elevados pedestales de piedra. Y lo que mas es de un cuerpo da (5oo hombres con 9 piezas de artillería, ha sali de admirar en esta jobra es la velocidad con que se hizo, y la do esta mañana de la capital. Esperamos de un momento á otro econ…</t>
  </si>
  <si>
    <t>Castañeda', Josef Romero y</t>
  </si>
  <si>
    <t>Josef Romero y Castañeda'</t>
  </si>
  <si>
    <t>…os y demas; el de encajeta, ó el modo y por fallecimiento de D. Joaquin Lorenzo Cisneros , á D. Il de ejecutar todo género de encajes, blondas y calados; el de ha defonso Abálos , D. Josef Romero y Castañeda', D* Josef Mar cer alfombritas, tapetas, y cualesquiera obras de cañamazo y tínez Alarcon , D. Bonifacio Ortega, D. Juan del Marmol , y Don felpa , los bolsillos de punto ó de malla , ridículos &amp;c.; el punto Manuel Ruiz y Castro: para la maestrescolía de;4a ig…</t>
  </si>
  <si>
    <t>Castaño, Joaquina Serra y</t>
  </si>
  <si>
    <t>Joaquina Serra y Castaño</t>
  </si>
  <si>
    <t>…dor de esta villa, á ins tancia de uno de los acreedores á Jos bienes proindi visos pertene No habiendo tenido efecto el primer remate del suministro cientes á la testamentaría de Doña Joaquina Serra y Castaño, de pan, cebada y paja para las tropas y caballería estantes y muger que fue de D. Agustín Simón de Zaido, ha señalado para transeúntes en el distrito de esta capitanía general de Castilla la celebración de junta de aquellos el dia 22 del corriente alas ocho…</t>
  </si>
  <si>
    <t>Castaños, Francisco Javier</t>
  </si>
  <si>
    <t>Francisco Javier Castaños</t>
  </si>
  <si>
    <t>…ambos hacia la espalda, presenta su mano con nueve dedos, que Real establecimiento titográfico. abierta se conoce ser un complejo de dos. Desde el húmero salen Retrato del Exento. Sr. D. Francisco Javier Castaños, Ca dos cuellos perfectos con sus cabezas; y las espaldas se ven sepa pitán general de los Reales ejércitos, litografiado del original que radas distintamente, continuando asi hasta las últimas vértebras acaba de pintar D*- Josef de -Madrazo," pintor de Cámar…</t>
  </si>
  <si>
    <t>Gaceta de Madrid n.º 139</t>
  </si>
  <si>
    <t>k pu*', el nuevo tamal en 1816 bajo los auspicios del Excelentí con ellos hasta largas distancias las carreteras que conducen á los simo Sr. D. Francisco Javier Castaños, Capitán general del pueblos inmediatos; en el Real de la Barceloneía se aumenta el Principado en aquella ¿poca, 7 suspendida la obra durante les Vecindario cpn nuevas casas que siguen el mismo orden y unifor trastornos y agitaciones de los años de ao al 23 ,…</t>
  </si>
  <si>
    <t>Castañy, Jacinto</t>
  </si>
  <si>
    <t>Jacinto Castañy</t>
  </si>
  <si>
    <t>…gastar tiempo en hablar de ella. ('Echo du Midi.) fuga; añadiendo haber recogido las armas de Ja partida que man ..Entre los objetos últimamente expuestos en las salas del Lou- dó D. Jacinto Castañy en Olot, á quien recomienda no solo vre, nos es muy satisfactorio el dar señaladamente á conocer una por haber hecho su sumisión en el momento que llegó á su noti columna de azúcar de remolacha, que. ha llamado muy particu cia la alocución de S. M. de 28 de S…</t>
  </si>
  <si>
    <t>Castellá, Ignacio</t>
  </si>
  <si>
    <t>Ignacio Castellá</t>
  </si>
  <si>
    <t>…cursos de la nación. En seguida se votó el presupues* comiende á la soberana consideración de S. M., asi como á su lo que asciende á 970,894 libras esterlinas. segundo el teniente coronel D. Ignacio Castellá , y demás gefes, FRANCIA. oficiales y tropa que han sobrevivido á tan gloriosa defensa, pu blicándose desde luego la inocencia del brigadier Coppinger en la’ A jarcio 20 de Enero. orden general del ejercito. Enterado S. M. de todo, y conforme La corbeta del R…</t>
  </si>
  <si>
    <t>Castellanos, Manuel</t>
  </si>
  <si>
    <t>Manuel Castellanos</t>
  </si>
  <si>
    <t>…rigió con fecha de 26 de Abril último, reo : en Talavera casa de D. Eugenio García Cerbíno, y en Mon* resolvió que se le invitara para que en obsequio del Estado, de dejaren la de D. Manuel Castellanos. _ Igualmente se halla en loe la conveniencia pública y particular de esta provincia, escribie mismos sitios el Calendario para la provincia de Extremadura, ra una cartilla7, en la que recopilando sus observaciones prácti con arreglo al meridiano de'Badajoz.…</t>
  </si>
  <si>
    <t>Castelló, Pedro</t>
  </si>
  <si>
    <t>Pedro Castelló</t>
  </si>
  <si>
    <t>…ran número de individuos Cámara D. Bartolomé Piñera, D. Agustin Frutos, D. Marcelo que se habían detenido demasiado por salvar sus bienes. Hasta Reboto, D. Josef María de Turlan , D. Pedro Castelló , y Don ahora van sacados de entre los escombros mas de yo cadáveres. Manuel Damian Perez como secretario con voto; quedando su E! príncipe apenas tuvo tiempo de salvarse por una puerta fal primidas las particulares de cada una de dichas facultades, sin sa: l…</t>
  </si>
  <si>
    <t>Castigüone</t>
  </si>
  <si>
    <t>Gaceta de Madrid n.º 41</t>
  </si>
  <si>
    <t>…terminada. Fabvierhaza , y ie la impuso á :todos los concurrentes: después ¡celebró el bia probado dos veces abrirse paso con los suyos, pero inútil santo sacrificio de la misa el cardenal Castigüone, como Peni mente, pues Solo logró perder algunos de sus mejores oficiales. •&gt;,, tenciario'mayor, y pronunció un discurso en latín él P. Ventu Una carta de Stnirna del i ;° de Febrero añadía que Mr. ,de ra , 'procurador general de los teatinos. El viernes 'int…</t>
  </si>
  <si>
    <t>Castillo, Miguel del</t>
  </si>
  <si>
    <t>Miguel del Castillo</t>
  </si>
  <si>
    <t>…para Alejandría. Aunque esta ro: para otra de la catedral de Plasencia, por casamiento de Don noticia necesita confirmarse mas.es cierto que se mantiene hace Julián Santistéban, á D. Miguel del Castillo: para otras tres de mucho tiempo retirado en Modon, donde se halla sitiado en la colegial de Covarrubias, en el arzobispado de Burgos, vacan cierto modo, y con un ejército debilitado por los frecuentes tes por promoción de D; Joaquín Bustamante, D. Valentín.…</t>
  </si>
  <si>
    <t>Castillo, Pedro</t>
  </si>
  <si>
    <t>Pedro Castillo</t>
  </si>
  <si>
    <t>…tablecimiento................................... . 5,000. S:Felipe, diócesis de Valencia, vacante 'por muertedcD. Josef Aj'administrador de la casa de Niños Expósitos de la Rico á D. Pedro Castillo, canónigó- doctoral de la colegiata de , misma ciudad................................................ ......... i.. $,ooo&lt; Pardea. ■ ’ ': ¡ i - ■ A Ja junta de la casa de Misericordia de la ciudad de Precio/ á que han estado los tabaco/ de todas slqses en la…</t>
  </si>
  <si>
    <t>Castlereagh</t>
  </si>
  <si>
    <t>…hay duda que dará lugar á una viva carnes. Putney-Henth ha sido el lugar del combate. Lord Yarreclamación por parte del Gabinete ruso contra la Puerta oto mouth era el padrino de- lord Castlereagh , y Mr. Ellis (hoy lord mana. Sanford) el de Mr. Canning.Dada la señal,se hicieron fuego los Dicen las mismas cartas que los 400 hombres del regimiento dos campeones á la distancia de unos ao pasos. No habiendo ha de granaderos de Moscow, que tomaron parte ¿n…</t>
  </si>
  <si>
    <t>…ha hecho mas servir los empleos secundarios del Ministerio en tiempo del lot'd que obedecer cuando se le ha llamado. Si se opone este partido Liverpool. Al tiempo de la muerte de lord Castlereagh era presi al Ministerio que se forma, y en el que ya no hay Canning, ha dente de la junta del comercio, y habiendo sido -creado Mr. blará al Rey en los propios términos: „No elegiréis mas que á Vansitiart, lord Besley, le sucedió Mr. Robinson como can nosotro…</t>
  </si>
  <si>
    <t>CastleSe</t>
  </si>
  <si>
    <t>…recibió á balazos, por cuyo mo India. El 16 de Marzo de 1822 se le nombró gobernador general tivo tuvieron que volverse á Argos. de la ludia ; mas habiendo ocurrido la muerte del lord CastleSe han cometido grandes desórdenes en varias islas. Los va rcagh antes de partir para aquel destino, pasó á ocupar el puesto gabundos y desertores se han entregado en todas partes á las ma de este estadista como Ministro de Negocios extranjeros. yores violencias…</t>
  </si>
  <si>
    <t>Castque</t>
  </si>
  <si>
    <t>…ódicos en referir las principales circunstancias de su vida, y en Cartas de comercio de TiHis anuncian que corrían voces de tre otras hacen mención del desafio que hubo entre él y lord Castque en el cuartel general de Paskewitz, comandante del cuerpo de lcteagh. Hé aquí cómo los papeles de aquella época publicaron eatt ejército del Cáucaso, se había recibido aviso de que el príncipe acontecimiento. persa Abbas-Myrza, y el bajá de Alkalziki (Georgia…</t>
  </si>
  <si>
    <t>Castró, Josef Rodríguez de</t>
  </si>
  <si>
    <t>Josef Rodríguez de Castró</t>
  </si>
  <si>
    <t>…lgunas mucho mayores que huevos, qué'asoló dias, contados desde esta publicación , se presenten ante el juez del todo la campiña y áíboUdó, y destruyó los tejados de tai de letras D. Josef Rodríguez de Castró, vecino de la villa de casa s. La piedra’ cubría él ¡ suelo aun palmó' de altura, después .dé Luarca, á usar del derecho que crea asistirle en el juicio de par pasada la ,témp¿stad.t Los destrozos ya ttteñció'nádos de la'tardé tición de bienes quedados por fa…</t>
  </si>
  <si>
    <t>Casuso, Josef María</t>
  </si>
  <si>
    <t>Josef María Casuso</t>
  </si>
  <si>
    <t>…Se apoyan estos cálculos Para la vara de alcalde mayor de Búrgos á D. Gerónimo en varias operaciones de la bolsa: cierto especulador que negocia Agüero: para la de Cietnpozuelos á D. Josef María Casuso: para mucho, y que según dicen está en relaciones con personas de lá ■la de Canaria á D. Manuel Isidro Robledo y Alvarez: para la corte, ha venido á la bolsa mientras que los fondos se hallaban del Carpió de Montalban á D. Josef Meliton Izquierdo: para la enf…</t>
  </si>
  <si>
    <t>Caters, Juan Luis</t>
  </si>
  <si>
    <t>Juan Luis Caters</t>
  </si>
  <si>
    <t>Gaceta de Madrid n.º 112</t>
  </si>
  <si>
    <t>….............................. 22-558-3* 620..12 serán castigados, con-arreglo, á la ley mas suave. . . D. Simón Permanchan, de Olor» &gt;n. 13.786.. 2 2 379- 4 CAMBIOS . OBI DIA I/. D. Juan Luis Caters, de Gante- I4.O48.. 17 386..10 Londres................. ............ ••••••'....................... S6!»*- Doña Isabel Valcárcel, viuda de Pan*........................ -............................... . &gt;5 9- D. Román, de id..................... 11.763.. i a…</t>
  </si>
  <si>
    <t>Cathcart</t>
  </si>
  <si>
    <t>…ANCIA. austríaco lia sido que en el &lt;ouyite diplomático que dió el Mi París 0.1jde Enero., nistro de Austria al príncipe de MetternicV en su último viagef fue excluido tan solo el lord Cathcart,,quien en virtud de ór • Bolsa de antes de ayer. Cinco por roo á 99 30. Obligacio denes de su forte salió,repe.n.t¡namente de Francfort. 1 nes de. la ciudad 1465. Acciones del bancq- iooo. Empréstito Se asegura que el Gobierno austríaco ha procurado calmar el…</t>
  </si>
  <si>
    <t>Caula</t>
  </si>
  <si>
    <t>…nducto fidedigno que el embaja Ministerio de la Guerra. dor francés estaba negociando en Constantinopla para obtener una composición entre la Grecia y la Puerta, y que ya había El general Caula, encargado interinamente del gobierno de las „propuesto la suspensión de hostidades.” • irmas de AJentejo , participa el 8 del corriente que esta provin _E1 Corresponsal de Nurembcrg anuncia con fecha de las orillas cia continuaba en perfecta tranquilidad, y…</t>
  </si>
  <si>
    <t>Caula, Federico de</t>
  </si>
  <si>
    <t>Federico de Caula</t>
  </si>
  <si>
    <t>…o'un excelente cupo para no y D. N. Acevedo y al coronel D. Rodrigo Pinto; y en la ds 1 5 ó io9 hombres, enseñoreando la parte superior de la provin Alentejo al inariscaL de campo D. Federico de Caula. cia , y dominando de estotro lado las gargantas de la frontera. Tiene la Beíra 753 leguas cuadradas de superficie, estéril en su mayor parte. ~ ' NÍCROIOCIA. Viniendo al departamento del Mediodía, se encuentra pri El dia 6 del corriente, á los 76 años, ro me…</t>
  </si>
  <si>
    <t>Cavarga, Josef Ramoft de</t>
  </si>
  <si>
    <t>Josef Ramoft de Cavarga</t>
  </si>
  <si>
    <t>…. Ma aquel término del dia i:°de Mayo, sin manifestar su voluntad nuel Miranda á U dignidad de prior y canónigo de la misma, de desistir de él, renunciando el derecho adquirido. i D. Josef Ramoft de Cavarga. 6. a Que los remates de dichos tres calendarios con separación te han de celebrar el dia 28 del corriente á las doce en la sala de a iva. justicia del Real y supremo Consejo de la Guerra, á presencia La Junta di gobierno del hospital Real y general de nues d…</t>
  </si>
  <si>
    <t>Cavia</t>
  </si>
  <si>
    <t>…e esta corte de D. Esteban Drovilhet y compañía, para el Junes 9 de Julio próximo á las 12 (1) Esta corbeta llamada general Santander y él bergantín en punto de su mañana, ante el Sr. Cavia, alcalde de la Real casi •ran buques pasados á Manila de los insurgentes de Costa-firme. y corte, por la escribanía de provincia que despacha Montoya. EN LA IMPRENTA REAL.</t>
  </si>
  <si>
    <t>…caso, á fin de que por sí ó ban Drovilhet y compañía, de esta corte, celebrada en 17 de por apoderado se presenten en la referida capital con los recibos Julio de este año ante el Sr. Cavia, alcalde de la Real Casa y originales ó certificaciones, que deben ser rescatados; en el con Corte, por la escribanía de provincia que despacha Montóya, se cepto de que (i no fuesen los primeros acreedores á cuyo favor ha autorizado y nombrado liquidador de l…</t>
  </si>
  <si>
    <t>Cavia, Alfonso</t>
  </si>
  <si>
    <t>Alfonso Cavia</t>
  </si>
  <si>
    <t>…n de la falta de previsión de este que de otra cosa , en el que falsa to nos apresuramos á desmentirla» para advertir á los incautos, 7 calumniosamente inculca ai alcalde de coitc D. Alfonso Cavia, 7 prevenir su influencia.</t>
  </si>
  <si>
    <t>Cavia, Vicente</t>
  </si>
  <si>
    <t>Vicente Cavia</t>
  </si>
  <si>
    <t>…cular muy necesita secretaría primera de Gobierno de la expresada Real hermandad da de dicho Reino........................................................ 300. que está á cargo de D. Vicente Cavia, en el término de 20 dias que por segundo se .jes señala, ,mediante á que no se han presenti Total............... 133,177. do en el primero , donde se les enterará de las obligaciones y de más circunstancias. Navarra. A la casa inclusa de Pamplona.......... 4…</t>
  </si>
  <si>
    <t>Ccderstroem, Skioeldebrand y</t>
  </si>
  <si>
    <t>Skioeldebrand y Ccderstroem</t>
  </si>
  <si>
    <t>…e respectó de la Irlanda. La Irlan nisterio. Según el periódico tituladp la Conversation, los conse da es 4 un tiempo el brazo y la pierna derecha de Inglaterra; y jeros de Estado conde Skioeldebrand y Ccderstroem deben salir la Inglaterra no quiere recibir este brazo y esta pierna derecha del consejo; los Secretarios de Estado Dankward , Skognia.nn y bajo el techó común, porqué son papistas. (Aplausos.) Pues qué! Nordín, igualmente que el presidente Loewenkoeld, dejar…</t>
  </si>
  <si>
    <t>Cclubi, Antonio</t>
  </si>
  <si>
    <t>Antonio Cclubi</t>
  </si>
  <si>
    <t>Gaceta de Madrid n.º 143</t>
  </si>
  <si>
    <t>…as. Aquí no podrá estar mucho tiempo, se cantase otra pieza de música, que ejecutaron los señores Don pues se quiere que esté en Lisboa para fines de Diciembre. Ven Juan Gispert y D. Antonio Cclubi; lo cual concluido se dispu drá acompañado del conde de Bombelle, general austríaco, del so el baile, repartiéndose á cada una de las señoras nombradas conde de Metternich, pariente del Minisíro, y de un hermano para él un ramo de flores con un lema que decía…</t>
  </si>
  <si>
    <t>CCoce</t>
  </si>
  <si>
    <t>…ervantes de la. Serén* se, pronunció un elocuente dis y al abate Desmazures se je aguarda en Francia de un dia a otro. curso, en elogio. de lis inmórtáíes Yirtudes (jeLREY nuestro Señor CCoce/te de Frunce.) y de su augusta Esposa; patentizjindo, ta,gratitud que deben con servar los colonos al particúlarbencficioquéschan dignado dis Pañí ¿de Agosta. pensarles, y la fidelidad y.respeto que por los preceptos divinos Solees de hoy. Cinco por ióo conso…</t>
  </si>
  <si>
    <t>Ccspedes, Julián'Martínez de</t>
  </si>
  <si>
    <t>Julián'Martínez de Ccspedes</t>
  </si>
  <si>
    <t>…el uniforme de Guardias de Infantería sino los que Pamplona........ Sres. Aranalde, Gainza y compañía. habían sido Capitanes de los Regimientos de Españolas ó Wa- Salamanca....... D. Julián'Martínez de Ccspedes. lonas, por corresponder en carácter á los que habían sido en ¿1 Santiago.......... Sres. D. Josef Andrés García y compañíaEjército Coroneles ó tenido el mando de Cuerpo , se ha dignado Santander......... D. Joaquín Gutiérrez. declarar por punto general, que…</t>
  </si>
  <si>
    <t>Ce, Antonio</t>
  </si>
  <si>
    <t>Antonio Ce</t>
  </si>
  <si>
    <t>…China, Ben de y D. Aniceto Sánchez. En trigonometría, esférica D. Josef gala y vuelta á Francia. Teniendo ya la mayor parte de su car Martínez. En cosmografía el mismo Martínez y D. Antonio Ce gamento, no tomará líete sino para dos puntos de América; pe peda. En geometría práctica los tnismps Martínez y Cepeda. En ro admitirá pasageros que estarán perfectamente mantenidos y navegación D. Josef Arias, yen álgebra D. Ventura Rodríguez alojados. Este…</t>
  </si>
  <si>
    <t>Cedrón, Juan Vila y</t>
  </si>
  <si>
    <t>Juan Vila y Cedrón</t>
  </si>
  <si>
    <t>…os Ojos á D. Isaac Bachiller: mes y en la misma habitación que.Mr. Fox; ambos á la edad de para la de Ecija á D. Fernando López y Villen: para la de Agui 57 años. jar de Córdoba i D. Juan Vila y Cedrón: para la de Granadi FRANCIA. lla á D. Bonifacio'López Mateos: para la de Estremera á Don Félix María de Guerra; y para la de S. Lorenzo de la Parrilla á París za de Agesto. “D. Manuel'Muñoz y Luzuriaga. Salsa de hoy. Cinco por roo consolidados á 103 fr. 80 c.…</t>
  </si>
  <si>
    <t>Celles, Antonio</t>
  </si>
  <si>
    <t>Antonio Celles</t>
  </si>
  <si>
    <t>…as estampas qué se hallan de venta en la En el dia hemos leido en el diario de Barcelona un excelente Calcografía de la imprenta Real. artículo sobre el particular, á pesar de que D. Antonio Celles, su autor, solo se limita á la parte relativa á las nobles artes. JEn pliego de marca imperial. Jacob bendiciendo á los hijos MDesgraciadamente, dice, por espacio de algunos siglos parece dejoscf, pintado por F. Barbieri, y grabado por ;R. Esteve, que las cár…</t>
  </si>
  <si>
    <t>Center.del</t>
  </si>
  <si>
    <t>…solamente descubrirlas y manifestarlas'á los Fieles pata qúe se adonde hace-ánimo de trasladar el gobierno. preserven de.ellas, sino también usar desú autoridad para apar ^Por él capitán Center.del bergantín Laura , llegado últimatarlas y removerlas. Conociendo este grave cargo que tenían so mente-de Nueva-Yorck desde.Lima , se sabe que esta ciudad se bre sí los Romanos Pontífices'ndestros Predecesores, velaron sin hallaba á su salida en la mayor conste…</t>
  </si>
  <si>
    <t>Cerbíno, Eugenio García</t>
  </si>
  <si>
    <t>Eugenio García Cerbíno</t>
  </si>
  <si>
    <t>…que aquel habia desplegado librería de Perez, calle de Carretas, frente al agujero del cor en la memoria que la dirigió con fecha de 26 de Abril último, reo : en Talavera casa de D. Eugenio García Cerbíno, y en Mon* resolvió que se le invitara para que en obsequio del Estado, de dejaren la de D. Manuel Castellanos. _ Igualmente se halla en loe la conveniencia pública y particular de esta provincia, escribie mismos sitios el Calendario para la provincia de Extr…</t>
  </si>
  <si>
    <t>Ch</t>
  </si>
  <si>
    <t>…ores que el viernes restablecido ya enteramente de una herida que le habia ¿«tenido jg sé discutirla: indudablemente el nuevo bilí concerniente á la por espacio de dos semanas. El coronel Ch. Hetdiger, encargado importación de los granos. del bloqueo de la isla F.ubea, ha hecho un desembarco' en Oro Mu'chi parte' dé Íí sesión de Ja Cámara de los Gomurie* «e pas, donde ha cogido al enemigo tres cañones y gran cantidad empleó en dar parte de las ex…</t>
  </si>
  <si>
    <t>Chacón, Martin Cortés y</t>
  </si>
  <si>
    <t>Martin Cortés y Chacón</t>
  </si>
  <si>
    <t>…bridad, y aun gran Bolsa de hoy. Tres por 100 69 f. 60. Obligaciones de la ciu parte de Jas funciones, fueron costeadas por los comandantes dad 1510. Empréstito Real de España 59. D. Martin Cortés y Chacón y el marques deCampo de Aras ce — El miércoles 7 del actual se voló á cosa de las seis de la tarde lebradas con una multitud de versos, que se han impreso, y fes una máquina de vapor establecida en el tinte de Mr. Dumas, en tejadas con el mas puro gozo de los…</t>
  </si>
  <si>
    <t>Chadoíi, Juan</t>
  </si>
  <si>
    <t>Juan Chadoíi</t>
  </si>
  <si>
    <t>…persiga á Jos que expendan ó retengan el li la Mi»,.lucimiento de gracias para Ja. confesión, y comunión: belo que se cita. (ídem ) gcjzo'i'y'ófrecíinieritos fdeí rosario &amp;c; por D. Juan Chadoíi, caOtra sobre la conducta del gobernador y oficialidad dél cas fiónigo' de la santa iglesia de Avila. Ser Káltárá'én láimprenta de tillo de S. Juan de Ulúa. (Núm. u8.) ' '[■ Dá irilé, cálle de Birrfonuevo, yen las librerías de Si’nz y Pérez, Otra para que los…</t>
  </si>
  <si>
    <t>Chaix, Esteban</t>
  </si>
  <si>
    <t>Esteban Chaix</t>
  </si>
  <si>
    <t>…ubren parte del cuerpo, las pier D. Mariano Roca, y por su aplicación á la música, accésit Don nas y los brazos. Ambas figuras son de tamaño y medio del Pedro Girón. Música premio D. Esteban Chaix, y por sus pro natural. gresos en el ingles, accésit D. Máximo Ortiz de Zárate. Clase de Tal es por mayor su disposición y actitud. Por todos puntos baile premio D. Antonio Villafranca, accésit D. Amalio Ai- presentan una composición elegante, contrastada , a…</t>
  </si>
  <si>
    <t>Chamochin, Antonio</t>
  </si>
  <si>
    <t>Antonio Chamochin</t>
  </si>
  <si>
    <t>…el orden cuan,do están Gregorio Earraicoa: para la vara de alcalde mayor de la villa de causando desórdenes grandísimos! ¡Piensan afirmar la autoridad, Reus, de nueva creación, á D. Antonio Chamochin: para la de del R«y cuando la e$,tan socavando hasta los cimientos1. ¡Pien la villa de Monovar á D, Josef María Roalcs: para la de la san, ó dicen que piensan, ponerlo en libertad por losmedios villa de Buñol á D. Joaquín Guerau de Arellano y Ussei: para mas…</t>
  </si>
  <si>
    <t>Cháverri, Pedro</t>
  </si>
  <si>
    <t>Pedro Cháverri</t>
  </si>
  <si>
    <t>…y ascenso'de D. Josef M i- putados de Francia. . ría Aldasoró á canongía dé ia misma, á D; Josef María Díaz-y Sesión del £ de Marzo. Después de una lares contienda so Yanguas y á D. Pedro Cháverri; y para una canongía de la de bre explicar'*) adicionar los últnnos artículos aprobados, que no Palencia, por'muerte de D. Julián Nicanor Recuero, árD.'*P¿- produce resolución alguna, se’pasa á discutir el artículo 13 de la dro Alvarez Caballero; cura párroco…</t>
  </si>
  <si>
    <t>Chaves, Antonio López</t>
  </si>
  <si>
    <t>Antonio López Chaves</t>
  </si>
  <si>
    <t>…tos era, según dijimos al principio, una conspiración de los antiguos Ministros para intimidar y NECROLOGIA. contrariar al Rey. Pero S. M. ha desplegado mucha energía en El Excmo. Sr. D. Antonio López Chaves, Mariscal de Cam esta ocasión; bien que no es solo energía lo que se necesita. «Ha po de los Reales ejércitos, caballero gran cruz de la Real y mi tomado la marcha conveniente para asegurar una victoria defini litar orden de San Hermenegildo, que falleció en…</t>
  </si>
  <si>
    <t>Chaves, Francisco García</t>
  </si>
  <si>
    <t>Francisco García Chaves</t>
  </si>
  <si>
    <t>…os fondos, .mas luego re1* audiencia de.Canarias á D. Josef de Santo Domingo*, para otra cobró su calma restableciéndose en su curso ordinario. también de oidór de la de Sevilla á D. Francisco García Chaves; Todo lo que sé pregunta ahora es, quién será primer Minis y para dos plazas de alcalde del crimen del mismo tribunal á tro. Los habitantes de la City convienen todos en que ninguno de D. Juan Nepomucéno Muñoz y D. Indalecio de Almansa y los Ministros antiguo…</t>
  </si>
  <si>
    <t>Cherif, Josef María</t>
  </si>
  <si>
    <t>Josef María Cherif</t>
  </si>
  <si>
    <t>…dos los puntos amenazados. tranquilizar al público. ESPAÑA. Ptimtr parte. Madrid y de Enero. Yendo S. M. á tus ocupaciones acostumbradas tuvo la des El Rey se ha servido nombrar á D. Josef María Cherif para gracia de caerse por Ja escalera que conduce á su gabinete; de una plaza de oidor de la audiencia de Sevilla. cuya caída resultó quebrarse ios dos huesos de la pierna derecha. CAUJIOS OES DIA 3. La situación de S. M. no debe causar inquietud. (Siguen las…</t>
  </si>
  <si>
    <t>Chico, Josef</t>
  </si>
  <si>
    <t>Josef Chico</t>
  </si>
  <si>
    <t>…eales disposiciones vigentes. mismo modo que los diferentes tejidos que están en su composi ción. Parece á la verdad que el conocimiento de las simpatías es Badajoz............... D. Josef Chico. tuinamente útil en la práctica de la medicina: cuando te quiera Barcelona........... . D. Mariano Figueras y Pop.</t>
  </si>
  <si>
    <t>Chicoy, Josef</t>
  </si>
  <si>
    <t>Josef Chicoy</t>
  </si>
  <si>
    <t>…descubrimiento de la virtud antielmin* gaño del,público yen honor de los buenos profesores del arte tica del berro; pues aunque as una de las mejores plantas que se de curar, por D. Josef Chicoy, catedrático de clínica de la uni-¡ emplean en la medicina, y ios autores convienen en que es diu-, versidad de Valencia.Diálogo entre el médico y el maestro del rética, antiescorbútica , aperitiva , y aun útilísima en ciertas en lugar del tio Tofol sobre Ja…</t>
  </si>
  <si>
    <t>Chodkiewicz</t>
  </si>
  <si>
    <t>…s pueblos ; que en estexoncepto ofrecía, la só- sionados rífeos que cesasénide mantener relaciones políticas con ciedad rusa al estado polaco su antigua independencia, y estaba el conde Chodkiewicz, y que si les preguntaba sobre lo que se dispuesta á emplear todos los medios que estuviesen á su alcance había tratado en la junta le dijesen, que después de haber estado para arrancar las raíces de un odio tan antiguo. A esto contestó' reuñidfts^battante t…</t>
  </si>
  <si>
    <t>Chtirch</t>
  </si>
  <si>
    <t>Gaceta de Madrid n.º 126</t>
  </si>
  <si>
    <t>…a francesa las S. M. podrán mandar recoger el cuaderno 9,0, y adelantar el im mas atroces é infames calumnias. porte del io.° en su establecimiento, calle de Alcalá, Real alma „E1 general Chtirch manda (tal es su expresión) á la guarni cén de cristales.ción de la ciudadela que capitule. Los sitiados reclaman la me __Principios de Retórica y Poética', por D. Francisco Sánchez, diación del almirante francés. Este no escuchando sino los inte un lomo en 8…</t>
  </si>
  <si>
    <t>Churc</t>
  </si>
  <si>
    <t>Gaceta de Madrid n.º 125</t>
  </si>
  <si>
    <t>Grecia dice, que la decisión de la Turquva es de muy paca im Llama la atención del Gobierno sobre las casas de juego, y pide portancia. El general Churc, añade este periódico , se ha apode Ja supresión de la lotería, y la represión de la mendicidad ( Anú rado de los puntos únicos por donde podría pasar un ejército á de ¡a Reí.) la Morea; y le será imposible á la escuadra turca acercarse á las — El Consejo gen…</t>
  </si>
  <si>
    <t>Church</t>
  </si>
  <si>
    <t>…presuraron á escucharle. F.l gados de víveres que halló abandonados de su tripulación. Que honorabilísimo Ministro tocó también , como Mr. Peel, la cues .habia llegado á Grecia el general Church , destinado sucesiva tión de los católicos: dijo que su ascenso debia producir mucho mente al servicio de Inglaterra y de Ñapóles, y que estaba dedi bien á la causa de estos; ñus asi como él espera la venida .-del sol cado copel lord Cochrane en sofocar las d…</t>
  </si>
  <si>
    <t>…que reina en el Gabinete, en todos los par lord Cochrane habia sido nombrado Gran Almirante, y Gene tidos, hasta en los jurisconsultos de la corona de Irlanda y de la ralísimo el general Church. (Gazette d' Attgsbuurg.) de Inglaterra respecto á la cuestión católica. El honorable exMinistro, añade, que en vista de lo que se ha oido relativo á INGLATERRA. ' Jos males que provienen de la ..división entre Jos que gobiernan Uniré s y de Mayo. un pais, no…</t>
  </si>
  <si>
    <t>…he, en medio de la mas brillante y nume lar, en el que se dice que Colocotroni, Níkitas y Zabeilas de rosa concurrencia, en continuas aclamaciones de Viva el Ruy. bían reunirse al general Church para marchar todos á socorrer á Varias señoras deseosas d« contribuir á la satisfacción general de Atenas. Las últimas noticias siguen pintando á esta fortaleza eu aquel día dispusieron de repente un baile frente del arco, con los una situación bastante lasti…</t>
  </si>
  <si>
    <t>…todos los Realistas de España. las últimas noticias todavía ocupaban las alturas de Phalero aS) Por la tarde se formó el batallón, y después de varias evo griegos mandados por el general Church. El 16 de Mayo, es de luciones militares se procedió al religioso acto del juramento, cir, 10 días después de ¡a sangrienta derrota de los griegos, aun que se hizo con la mayor ternura, tamo de parte de los Volun se sostenía el Acrópolis. tarios como de los c…</t>
  </si>
  <si>
    <t>…uido en París , para que concluya su tratado de geografía, Mr. Leblanc marchó á Phalero para participar el asunto al de que publicó ya su primer volúmen en el reinado de Selim. El general Church. Este, aunque se resintió de la conducta del lord Gobierno ha autorizado á estos dos escritores para que se pro en no haberle dado parte de él, no se atrevió sin embargo á re porcionen los auxiliares que necesiten, á fin de que les ayuden probar el paso. El 9…</t>
  </si>
  <si>
    <t>…o horas después con El 13 por la mañana envió á Phalero Mr. Leblanc esta con 14 días de v¡age La goleta Montaque estaba cargando harina, testación negativa para hacérsela saber al general Church . quien y debia salir el dia siguiente para Kingston. El paquete iba á al ver que la fortaleza habia sido muy vivamente atacada en la salir el jueves. Cartagena se halla en un estado de desorden noche del iz al 13, habia ya inferido que la guarnición no ha co…</t>
  </si>
  <si>
    <t>…, habiéndose reunido cir. C Quotidienne.j Escriben de Triestre que las cartas de Sira del 23 de Mayo en la fonda del Navio-viejo con el objeto de examinar los me aseguraban que el general Church pudo todavía reunir.cn el Pi dios que se habian de emplear para hacer útil en Brighton la di rco hombres, en donde se ha atrincherado; y ha enviado cha invención en el trasporte de pasageros y efectos. Y habiéndo fuera de estos á los desfiladeros naos 5$, par…</t>
  </si>
  <si>
    <t>…ei, y despojos mortales del general Karaiskaki. Poco antes de espirar probablemente en todos los demas adonde no alcanza la influen este valeroso caudillo , hallándose rodeado del general Church , de cia de Bogotá, hay un grande entusiasmo en su favor y una con lord Cochrane y de algunos otros generales griegos, les recomen fianza ilimitada en sus intenciones. Dentro de poco tiempo sa dó sus soldados, á quienes legó todos sus bienes ,, que subian á b…</t>
  </si>
  <si>
    <t>…embarcados en los bajeles franceses y aus pues que aquel tuvo la audiencia con el gran Visir. Sin embar tríacos. go de esto ayer 14 le dió el Gran Señor la audiencia solemne. A El general Church, que con las pocas tropas que le quedaron la verdad el Embajador no hubiera podido dispensarse de asistir después del combate de 6 de Mayo conservaba aun la posición á ella sin atropellar todas las formalidades, tomando al mismo de Fhalere, la abandonó el í8…</t>
  </si>
  <si>
    <t>…de la Grecia, concluido entre Inglaterra, Francia El suplemento á la Gaceta general de la Grecia del ?8 de y Rusia, cuyo tenor es como sigue: Mayo contiene el parte siguiente del general Church, dirigido á ,,En nombre de la Santísima é indivisible Trinidad. la contision reprísentativa del Gobierno sobre la evacuación de „S. M. el Rey del Reino-unido de la Gran-Bretaña y de Ir Falero. landa; S. M. el Rey de Francia y de Navarra, y S. M. el Em Sal ami…</t>
  </si>
  <si>
    <t>…dia 9, entró ayer en el puerto con pliegos extra VEANCIA. ordinarios de Corfú para Lóndres: hé aquí un extracto de las carias particulares que ha traido. Sreteuil no de Julio. „E¡ general Church ocupaba, según las noticias de Zante, la posición de Dervania: Colocotroni y otros caudillos griegos se El pueblo de Villers-Vicomte cerca de Breteuil ha sido casi mantenían en diferentes puntos hácia las inmediaciones del istmo enteramente quemado esta noche…</t>
  </si>
  <si>
    <t>…a miserable en el oprobio y la escla to de su patria; que en esta inteligencia debia la Sociedad patrió vitud.” tica , que existia en Polonia, concertarse con la suya por medio El general Church continúa en la isla de Egina , y aguarda el de individuos designados por cada una, y autorizados para tra primer movimiento dé Heschid-baja: entre tanto permanece en tar definitivamente; que si los polacos se unian á los rusos, po esta isla por ser el punto m…</t>
  </si>
  <si>
    <t>…ia.' bre los disturbios de Nápotes de Romanía :„ha sucedido lo ritrsá que remitan muestras de sus géneros y artefactos ; añadiendo - mo que hablamos previsto.; apenas descubrió/el general Church al enviarlas sus observaciones propias sobre el- estado deadelan- la conspiración urdida'para entregar á Nápoles á Ibrahim-bajá, tamiento ó decadencia de cada ramo* y sobre los medios mas Cuando los dos partidos tomaron el aspecto mas hostil, dispuestos fácil…</t>
  </si>
  <si>
    <t>…á esta parte, y se halla ya burgos—Aran Ja de Duero. Trigo superior 24 á 30: infe restablecida la tranquilidad. rior 15 á 20: centeno 10 : cebada 8: averia 6 á 8: vino, cántara El general Church ha podido conseguir que los leales ocupa 8 á 10. sen el fuerte de Palatnides, y ha nombrado-comandante de dicha Ha sido muy corta la cosecha de granos por la falta de aguas fortaleza al coronel Hcideck, uno de los individuos de la comí* en los últimos meses-…</t>
  </si>
  <si>
    <t>…é ataque. El Siiltan ha manifestado la mas violenta indignación de particulares á sus riesgos y peligros, sin que en caso de pérdi cuando supo el desembarco dellord Cochrane y del general Church da ó perjuicio en la ejecución puedan pretender ninguna indem en la isla de Scio. Acusa á tos ingleses de haber favorecido esta nización ó intervención de parte de los buques armados para la expedición , de que se lamenta mucho mas que del combate de protecci…</t>
  </si>
  <si>
    <t>Churctr</t>
  </si>
  <si>
    <t>…sobre los medios mas Cuando los dos partidos tomaron el aspecto mas hostil, dispuestos fáciles de fomentarlos * oyendo antes á ios mismos interesados.i ya árvenir á las manos. El.general Churctr, al frente de los par Por el bueno' mal desempeño de este encargo merecerán sin duda tidarios del Gobierno provisional, entró el día 9 en la ciudad é el aprecio ó el desagrado de S- M., y el aplauso ó vituperio del" i n ti tiró al capitán délos suliotas que e…</t>
  </si>
  <si>
    <t>Chureh</t>
  </si>
  <si>
    <t>…Julio siguiente. rina deberían obedecerle ciegamente ; y solo después de haberlos 28. Concluido el primer remate se publicara en igual forma verificado daría parte de ello. Que el general Chureh habia sido «1 segundó y último, con expresión de los precios en que hubiere nombrado comandante superior de las fuerzas de tierra , aunque quedado.cada artículo,, y en él se admitirá cualquiera rebaja ó nó"por-unanimidad , pues algunos capitanes griegos se ha…</t>
  </si>
  <si>
    <t>Ciarería, Narciso</t>
  </si>
  <si>
    <t>Narciso Ciarería</t>
  </si>
  <si>
    <t>…2 navios, 4 fraga do la duda que ocurría á la Diputación general de Guipúzcoa tas, 18 corbetas y 17 buques de menor porte, sin contar los con motivó de haber solicitado pasaporte D. Narciso Ciarería, trasportes. Quedarán aquí una fragata y una corbeta argelina, Capitán de Artillería, impurificado en segunda instancia, sobre á consecuencia de las noticias que se han recibido de Argel. Las tropas de desembarco.ascienden á 4:) hombres, y el caudal de lasi á…</t>
  </si>
  <si>
    <t>Cid</t>
  </si>
  <si>
    <t>…ia delJó» prebostazgos de ejército^ conocerá^» de todos ,Íqs delito» nysmo. , ,, , V cometidos en losnancosó retaguárdiá'pórlo» sargentos , cabos,’ -t».En virtud «^providencia del Sr. Cid,Miranda, alcalde de la, saldados y empleados de tercera cfaséj tanto en el, caminó, como Real Casa y Corte, por la esc/ibaní» de.García Hue;t». ,sc cita, fuera de'su puesto sin licencia; por^Ip^yivanderosjy 'déinas que. y,,emplaza a todas .las, personas' qué…</t>
  </si>
  <si>
    <t>Cienfuegos, Bartolomé</t>
  </si>
  <si>
    <t>Bartolomé Cienfuegos</t>
  </si>
  <si>
    <t>…o con las nuevas correcciones, era supertluo en la guez Rico, obispo de Teruel; y para el de Mondoñedo, por el legislación presente, que solo permite los procedimientos por dis de D. Bartolomé Cienfuegos, á D Francisco López Borricón, famacion á solicitud de la parte ofendida. —El articulo del pro canónigo de la iglesia metropolitana de Burgos. yecto, con las enmiendas admitidas se desechó) casi por unanimi dad. Üna agitación viva y prolongada sucede á esta d…</t>
  </si>
  <si>
    <t>Cienfuegos, Josef Alvarez</t>
  </si>
  <si>
    <t>Josef Alvarez Cienfuegos</t>
  </si>
  <si>
    <t>…o, á D. Diego y reunirse al comandante Macri, quien ha entrado ya en Ura- Andrés de Teruel: para otra de la de Almería, por promoción covi, distante seis leguas de Missolonghi. de D. Josef Alvarez Cienfuegos al priorato de ella, á D. Anto Los turcos se hallan con grandes rczelos en Arta; pues temen nio Lanfranco: para una ración de la misma , por muerte de Don el movimiento inesperado que ha dado aliento á la Grecia, su Mateo Galvez, á D. Francisco Antonio Aguila…</t>
  </si>
  <si>
    <t>Cipo</t>
  </si>
  <si>
    <t>…la mitad. pas del Atica. Ha estallado la guerra civil entre lo* griegos. To 7.0 Que no se admitan posturas de personas que al hacerlas dos los partidos aspiran al poder, y aun el conde Cipo d’lstria no presenten fianza efectiva á satisfacción del Juez de la subasta. no llegará sin trabajo ;i sofocar los resentimientos, y á restable 8.° Que subsistan los arrendamientos pardales hechos por la cer el orden y la tranquilidad. Real Hacienda con arreg…</t>
  </si>
  <si>
    <t>Cirios</t>
  </si>
  <si>
    <t>…a de Apolo (año 3.0) pasarán do va realizar una carretera, que compita con las que se hicie á recoger el segundo cuaderno del primer trimestre: contiene la ron en el abundante del Sr. D. Cirios m. El zelo del Excmo. cavatina del segundo-’acto del Posto Abbandonatto, música del Sr. Capitán general D. Josef Ignacio Alvarez Campana en pro maestro Mercadante, cantada por la Sra. bpontoní, para amo mover esta grandiosa obra, y la inteligencia del ingenie…</t>
  </si>
  <si>
    <t>….................................. 800. el tirano Napoleón. Comprende los principales sucesos del reinado A la casa de caridad de la villa de Reus........................ 600. del Sr. D. Cirios iv , y los ocurridosdesde 1807 hasta que entró A la de niñas huérfanas de la ciudadde Manresa.......... 600. &lt;n Madrid el Sr. D. Fernando vn el 13 de Mayo de 1814. Cua A la casa de refugio de la de Barcelona.................. ...... 600. tro tomos. Se vende á…</t>
  </si>
  <si>
    <t>Ciscar, Gregorio Mayans y</t>
  </si>
  <si>
    <t>Gregorio Mayans y Ciscar</t>
  </si>
  <si>
    <t>…esente mayor número de dis blemática' ¡Je oro de dos onzas ó iO rs. vn., al autor del mas cípulos , guardada proporción con los que actualmente concurran digno elogio histórico de D. Gregorio Mayans y Ciscar, socio de á la escuela, que merezcan la aprobación en Jas tres clases seña númeroique fué, cóú una noticia bibliográfica de sus obras im ladas. presas é inéditas. En el reverso de la medalla se grabará y acuña También se adjudicará otro igual al antecedente á…</t>
  </si>
  <si>
    <t>Cisneros, Joaquin Lorenzo</t>
  </si>
  <si>
    <t>Joaquin Lorenzo Cisneros</t>
  </si>
  <si>
    <t>…, y la de punto de gancho para so de Bonilla , por ascenso de D. Joaquin de Vargas Machuca, elásticos, bolsillos , gorros y demas; el de encajeta, ó el modo y por fallecimiento de D. Joaquin Lorenzo Cisneros , á D. Il de ejecutar todo género de encajes, blondas y calados; el de ha defonso Abálos , D. Josef Romero y Castañeda', D* Josef Mar cer alfombritas, tapetas, y cualesquiera obras de cañamazo y tínez Alarcon , D. Bonifacio Ortega, D. Juan del Marmol , y Don…</t>
  </si>
  <si>
    <t>CJainvilíiam</t>
  </si>
  <si>
    <t>…an depositados en el Real —'Eictiben de Berlín, con fecha 2 de Junio, que la cantarína Hen- conservatorio de artes; habiéndosele expedido por el supremo ziqueta Sotang se casa con lord CJainvilíiam, embajador de In Consejo de Hacienda la Real cédula de dicha gracia. glaterra en la corte dé Frusia. S. M. B. ha dado ya su consentí-: miento; la madre de M.N« Sotang ha dado también el suyo , pe- En los dias 7 y 8 de Noviembre último experimentaron las zo.el…</t>
  </si>
  <si>
    <t>Cjiurch</t>
  </si>
  <si>
    <t>….° Los gobernadores dé plazas y.cas-r dirigiéndose á Ñapóles de Romanía , en donde va á establecer el tillos que muéstren poca vigilancia., ó debilidad en la conserva Gobierno. El general Cjiurch está en Salamina organizando un ción y seguridad de jos .puntos,' que mandan, seran iñmediata- ejército para intentar uña operación sobre el Negroponto. El co tpente destituidos de sus gobiernos., Art. 2.0 Los qué no Tos de ronel Fabvier se halla en Methana,…</t>
  </si>
  <si>
    <t>Clapperínn</t>
  </si>
  <si>
    <t>…os francos, y aun quizá con algunos individuos del consejo rio navegable, es el suelo ingrato y estéril, y el clima inso del Vi rey. (Gaceta de Lausana.') portable. INGLATERRA» El capitán Clapperínn ha comunicado varios pormenores LSndres 1de Enero. que no dejan duda de que el Niger atraviesa casi toda el Afri Fondos públicos. Tres por 100 consolidados: 3 por 100 al ca , y viene á desaguar en el Océano en Bight of Benin. Este pa contante 8of. rece pues e…</t>
  </si>
  <si>
    <t>Claudel, Andrés</t>
  </si>
  <si>
    <t>Andrés Claudel</t>
  </si>
  <si>
    <t>…á 30 fanegas de grano , por Ceuta, por promoción de D. Nicasio de la Concepción Pirez á enseñar á cuatro expósitos , ó hijos de pudre, pobres; advirtiendo otra de la de Málaga, á D. Andrés Claudel: para una ración de que en el dia hay *6 estudiantes, los cuales contribuirán al pre la de Avila, por muerte de D. Juan Jiménez de Marcos, á Don ceptor con 4 rs. mensuales, siendo hijos del pueblo, y siendo fo Félix Alonso Luis: para una media ración de la de…</t>
  </si>
  <si>
    <t>Claudino</t>
  </si>
  <si>
    <t>…uerto á los rigores de la hermosa y enemigo por el flanco izquierdo, al mismo tiempo que otra co dura Marcela. No es una mera traducción, sino un pequeño tra lumna dirigida por el general Claudino, compuesta de los bata tado en que se examinan las bellezas singulares de este episodio, llones 4.0 y 13.° de infantería, y sostenida por la caballería de y se cotejan las dos célebres traducciones de Jarvie y Smollet, los regimientos i.°, 3.0 y 4.'', y algun…</t>
  </si>
  <si>
    <t>Claudio</t>
  </si>
  <si>
    <t>…1450. Acciones del banco 2018 75. Emprés en premio una medalla de plata de la Sociedad; y ademas á ios tito Real de España 48^. de agricultura la obra del tratado de la Huerta, de D. Claudio — El Príncipe de Polignac, nuestro Embajador en Inglaterra, ha Boutelou. llegado á París; y esto lo ha podido muy bien hacer, porque Mr. El segundo dia se dió principio con una alocución dei curaCanning se fue por un mes á Brighton, y en 15 dias que el Prín .…</t>
  </si>
  <si>
    <t>Cleerens</t>
  </si>
  <si>
    <t>…arroz que se trataba de do Peste! la inacción de la sociedad polaca, suponía que podría enviar á Djocjokarta. ; esta atraerlos &lt;í su partido, y ayudar á subir al trono de Rusia El coronel Cleerens ha hecho una pequeña demostración en á S. A I. cuando estallase la revolución, con el objeto de obtp7 la residencia de Kadoe, de cuyas resultas varios gefes han ofre ner en lo sucesivo la independencia de su patria, ó de elegirle cido su sumisión. El caudillo…</t>
  </si>
  <si>
    <t>Clemente</t>
  </si>
  <si>
    <t>…se de de su muge/ Dona Paula Repetí, natural de la ciudad dé Cha- lo determinado en la junta de acreedores del concurso de Portoban, instituyendo á esta heredera, y en el quinto á D. Clemente carrero, celebrada en 16 de Diciembre del año último. Antonio y Doña María Mogeardini, sus hermanos; entre los — Por el juzgado de bienes mostrencos, vacantes y abintestatos cuales, para el caso de no existir ya dicha sú madre, hizo cierta de la ciudad de Alc…</t>
  </si>
  <si>
    <t>Clemente, Simón de Rojas</t>
  </si>
  <si>
    <t>Simón de Rojas Clemente</t>
  </si>
  <si>
    <t>…ns, distrito de JRiMBCXOIOCIA. berac, para obtener de su inagotable bondad los medios de pro veer á los reparos urgentes de su iglesia, se ha dignado S. A. R. El sabio naturalista D. Simón de Rojas Clemente murió en mandar remitir á este efecto la suma de 300 francos al caballero esta corte el dia 27 de Febrero último. Cuando llegó á nosotros Meinard, consejero del tribunal Real.de París. la noticia de una pérdida tan sensible para los amantes del saber, S. A. R…</t>
  </si>
  <si>
    <t>Clifdcn</t>
  </si>
  <si>
    <t>…uería. Pero la escuadra eficacia la emancipación-de los católicos: entre otros se cita al griega' no daba zelos al Gobierno, y asi es que siempre se man marques de Landsdoavn y al lord Clifdcn. tenía á sir devoción y muy favorecida. Lo mismo sucedia son el cuerpo-táctico, el cual nada hacia; mas con este cuerpo pensaba FRANCIA. el Gobierno avasallar algún dia á los capitanes, por cuyo mo París ao de Diciembre. tivo se le sostenia y pagaba bien Bols…</t>
  </si>
  <si>
    <t>Clinton</t>
  </si>
  <si>
    <t>…0 Idem. den mas que á 3750823 duros. Desde el n6m.° 83,779 al 83,828 Idem. Consta por un mensage dirigido al congreso de Nueva-Yorck Desde el núm.° 83,829 al 82,878 Idem. ' por el gobernador Clinton, que las rentas del canal Erie han su Desde el núm.9 94&gt;5’9 al 94,566 Idem. bido en 1815 á la suma de óoo0 pesos., no obstante i\o haber Desde el núm.9 95.774 al 95.S*3 Idem. principiado hasta el 4 de Noviembre la navegación seguida dea- Desdeel núm.9 95.9*4…</t>
  </si>
  <si>
    <t>…la repugnancia jjjie tienen, los'ma tropas en Irlanda , será, npiiibi'ado teniente general de artillería hometanos al vino, apuró esta vez el vaso’córi un motivo tan en lugar del general Clinton; pero no se dice quién reemplazará plausible. Después brindó á la salud del general de infantería á Murray en Irlanda. {Mor&gt;tin¡&gt; Chronicle.') Essen , á la de su familia , y óltiinamente^olvió a-brindar 'á la Nos-han* informadodice él Gíu/'z and Travtllev, qu…</t>
  </si>
  <si>
    <t>Cliurch</t>
  </si>
  <si>
    <t>…errarse en esta forta Jenkinson, actual conde de Liverpool. Luego que Mr. Canning leza, cuyo mando ha tomado. recibió el diploma de bachiller en artes, se incorporó en la socie El general Cliurch, que desde los sudesos del mes de Mayo dad de Medie Temple á fin de estudiar el derecho; pero parece perdió toda su opinión entre los griegos, se halla en Egina en que se dedicó poco á la jurisprudencia. Hizo conocimiento con donde proyecta otros nuevos plane…</t>
  </si>
  <si>
    <t>Clive</t>
  </si>
  <si>
    <t>…seguido reforman blaron sucesivamente sir Knarchbuli en'f vorv y en con.tra,el do la disciplina de las universidades y liceos; y sobre el espíritu Canciller y Mr. Peel. Satisfecho lord Clive de las aclaraciones de aplicación que parece reinaba ahora desde que por las sabias que le ha dado la discusión, declara que retira su propuesta-, y la medidas de los gobiernos se extirparon en ellas ios gérmenes Cámara se forma en comisión general. M- C Gran…</t>
  </si>
  <si>
    <t>Cnchrane</t>
  </si>
  <si>
    <t>…érselela vela la expedición, antes de dos ó tres meses. ;Y el enemigo El kharatch ( encabeiamiinto) , que en 182 j se subió desde durante este tiempo se descuidará? Se teme que el lord Cnchrane 14 á 2j;* piastras, acaba de aumentarse hasta gó: ademas se in intente dar á nuestro puerto un golpe de mano con sus brulotes. quieta á los cristianos por sus trastes para obligarles á que tomen, Si liega á verificarse, serán incalculables los daños, v la eno…</t>
  </si>
  <si>
    <t>Co</t>
  </si>
  <si>
    <t>…los Dardanelos algunos bajeles griegos , con el objeto sin du pedir esta tarde en la Cámara de los Comunes se nombre una co da de observar la escuadra otomana. Linos dicen que el lord Co misión para averiguar el estado de los armamentos de la marina chee ha debido hacer una expedición contra Oropo y Negro- mercante, haga de manera que la Cámara se pronuncie sobre es ponto, y otfos que se hallaba én las agua, de Candía aguardan ta materia por…</t>
  </si>
  <si>
    <t>…ajá. Que temían mucho los griegos la llegada de las tropas regi místicos del resguardo Infante D. Cáelos, D. Francisco de Pau mentadas de Codstantinopla al campo-del Seraskier. El lord Co— la y el Feliz, al man^o del alfgtez d$ fragata graduado D. Fran chrane iba á bordo de su góleta al Pireo á tomar noticias; y hí- cisco Serafin , ios que han conducido un buqué contrabandista, bia mandado partir seis buques griegos, pero se ignoraba su des pr…</t>
  </si>
  <si>
    <t>…de la escuadra y del ejercito, ha sido nombrado lizmente á Navarino. Miaulis vicealmirante de la escuadra, habiendo vuelto á tomar De Esinirna escriben , con fecha 3 de Mayo, que lord Co *1 mando de la fragata Helias ■. que Sachturi también ha sido chrane estaba muy ocupado en organizar el gobierno griego por nombrado contralmirante; Tombasi director del arsenal, y el el sistema europeo, asi como en poner término á las pirateras. conde Porro…</t>
  </si>
  <si>
    <t>Gaceta de Madrid n.º 151</t>
  </si>
  <si>
    <t>…se ha tarda Sir Edward Codrington, despuas de haber comunicado con el do en conocer los daños inmensos que ha ocasionado en él. No padre se encargará de una comisión distinta del almirante Co es posible describir los que han acaecido en el camino Aprutino, drington, con la cual este no podía cumplir á no acumular dos sobre el litoral del Adriático. Nadie pudo al principio penetrar cargos. (Times.) en él; pero después se han reconocido casas arruin…</t>
  </si>
  <si>
    <t>Co'ando</t>
  </si>
  <si>
    <t>Gaceta de Madrid n.º 40</t>
  </si>
  <si>
    <t>…a cesitadas de uno y otro sexo, y á diferentes familias indigentesGuardia Real, que formado en escalones por batallones, y dede'dentro y fuera de la corte, verificada por el limo. Sr. Co'ando á su izquierda la! artillería, avanzó á su frente al armé misario apostólico general de ¡a Santa Cruzada , con el plausi { •lanca y paso de’carga.,El segundo ataqué fue figurado por el‘2.® ble motivó de los felices-dias de la Reina nuestra Saltera Doña (1) Re…</t>
  </si>
  <si>
    <t>Cobbet, Guillermo</t>
  </si>
  <si>
    <t>Guillermo Cobbet</t>
  </si>
  <si>
    <t>….................................... 500. ANUNCIOS. Total..... ............. 89,438. Los suscriptores á la historia de la Reforma protestante en In glaterra é Irlanda &amp;c., obra de D. Guillermo Cobbet, traduci Calahorra. Al reverendo Obispo de esta diócesis da del ingles al castellano por D. Alfonso Chalumeati de Vercon destino á los expósitos de la misma............. 50,000. neuil, obra que los editores de la Biblioteca de Religión han re A la casa de exp…</t>
  </si>
  <si>
    <t>Cobley</t>
  </si>
  <si>
    <t>…ontinuar del mismo koff. Las langostas marchaban en 14 columnas devastando todas modo hasta el número de jo que deberá formar la calle nueva las mieses; á vista' de esto reunió el general Cobley los labrado de la Rondilla. En cada una de ellas ha tenido á bien la piedad res de su posesión y los de las campiñas inmediatas hasta el nú de S. M. beneficiar con 1 rs. á la casa santa de Misericordia, mero de 500, y armados todos de haces, palos, tambores,c…</t>
  </si>
  <si>
    <t>Coburg, Leopoldo de Sajonia</t>
  </si>
  <si>
    <t>Leopoldo de Sajonia Coburg</t>
  </si>
  <si>
    <t>…31 o níafrimoniós,!443 de yjüqoVjy Ayer después de misa recibió el Rey en audiencia partjcular 474 de viudas que han'viiilto á casarse. El qúpjero.de ios'.matxj- k S.jArjft*!.-ej: príncipe Leopoldo de Sajonia Coburg, yernq déí monios es 4 la población como 1 es á.fe.ofVé ‘Iq¿. njicijíqi,Wí Rey de Inglaterra. El barón de Damas, Ministro de Negocios sív,. , - * 'j:• • ■ .-i* e ...Je *»ír¿v ct SJí,t,r.l,l9¿5r9!2jlc9.M1pañó'.4S. A. R. . .... .. .. .i-ciíc</t>
  </si>
  <si>
    <t>Cocbrane</t>
  </si>
  <si>
    <t>…le mucho, en marcha para Corinto con 89rhombrc*/ El coronel Fabvier se y al mismo tiempo tenia los ojos cerradas.como si quisiese apar halla en Megara con t9. Según dicen de Naxia lord Cocbrane se tar la vista por no ver las angustias de la víctima que ¡ba á des bailaba hace ocho dias en las agidas de Candía. Hace algún tiem pedazar. Gert en esta terrible posición hizo señal á su compañe po que llegó á Sita consignado al cónsul francés un bergantín…</t>
  </si>
  <si>
    <t>Cochra</t>
  </si>
  <si>
    <t>…losión producida por el gas tan fuerte que rompió todos los Fdig.j vidrios del taller, y quemó bastantes efectos de los contenidos —Todos los periódicos han citado una proclama de lord Cochra en él. . ne á los albaneses, incitándoles á sacudir el yugo de los turcos, —El cantón de San Gall se ha convenido con el concordato con y á unirse á los griegos insurreccionados. Esto vale decir que los cluido entre la Cerdeña y varios otros cantones de la Su…</t>
  </si>
  <si>
    <t>Cochranc</t>
  </si>
  <si>
    <t>…ó mucho si era necesario y aun 'Egipto, el cual debía. ponerse á bordo de la fragata liaron para conveniente dar este puesto á S. G.; pero S. M. tuvo á bien salir al encuentro del lord Cochranc, á quien se proponía abrir preferir el duque de Wellington á su propio hermano el duque de arriba abajo con su gran fable. .Mehemet-Ají se halla muy de Cambridge, que también fue propuesto para el mismo empleo. 'apurado por el mal estado da W hacienda ; pero…</t>
  </si>
  <si>
    <t>…ivos se hacen lentamente y con uatofjo. X&gt;M' irticu- i Corfú 24 de Julio. los han tomado algún giro, el algodón y el azúcar: los desNada de cierto se sabe acerca de los planes del lord Cochranc cufehtos están al 4 por 100.</t>
  </si>
  <si>
    <t>Cochrane</t>
  </si>
  <si>
    <t>…ulos en las conferencias de Ackerman entre- nosotros y los Plenipotenciarios otomanos. "Ñápela de Romanía ig de Ocluiré. En su consecuencia &amp;c. ut supra. Fecha en Ackerman á 25 El lord Cochrane no se ha detenido en Malta , ni aun ha de Setiembre de 18 tó.^zEl conde de bVoromsrai.—Ribeaupierre. desembarcado. Había llegado el 11 de Setiembre bajo el nombre La presente acta separada ha sido también ratificada por S. M.I. de Campbell, 4 bordo de la frag…</t>
  </si>
  <si>
    <t>Gaceta de Madrid n.º 7</t>
  </si>
  <si>
    <t>…o al modo del que hay en las Islas contravención será castigado el impresor con una multa de 33 Jónicas. francos., quedando suprimida y destruida Iaimpresion. _ .Se asegura que el lord Cochrane. ha escrito desde Malta á Jos ’ Él art. 8.° dispone que no podrá publicarse ningún.'diario ó iltriirantes, vicealmirantes y capitanes griegos, invitándoles á escrito periódico sin haber hecho previamente una declaración qúe"ériiórpezcan con'sus veleras naves…</t>
  </si>
  <si>
    <t>…l de es te-cuerpo de observación se establecerá sobre el Pó. Ginebra 29 de Diciembre. •.La última guerra.con los aschantis en Africa ha llamado ds Las explicaciones que ha dado el lord Cochrane sobre las cau nuevo la atención del Gobierno ingles acerca de sus estableci sas que han retardado su expedición, no dejan ninguna duda d$ mientos en aquella parte del mundo. El teniente coronel Denhatn la lealtad de sus miras y de su firme resolución en dedic…</t>
  </si>
  <si>
    <t>66</t>
  </si>
  <si>
    <t>…al comer ter de la reunión , contrayéndose á decir: que las últimas noti cio, absteniéndonos de toda reflexión. cias recibidas en esta capital habían llenado de sentimiento á „E1 lord Cochrane se halla en St. Tropez, donde arma un todos los habitantes ,■ y producido aquella agitación que es conse ber gantin de 400 toneladas, que ha comprado en 160S) francos. cuente á la meditación de tremendos males: que todos los ciu Este bajel lleva piezas de art…</t>
  </si>
  <si>
    <t>…epresidente la sostendrá con constan (Correspondencia particu'ar.') ,,Los griegos ya no dudan de la cia , y sacrificará sus' bienes y vida en su defensa. En otra parte llegada del lord Cochrane. El 11 de Enero desembarcó en Milo de la respuesta dice: ,,á todas las razones alegadas en las actas Mr. Hesketh, conocido como fileleno, el cual va en calidad de de Guayaquil &amp;c., debo añadir de parte del Gobierno, que el ayudante de campo del lord. Inmediat…</t>
  </si>
  <si>
    <t>…gratificación. ció continuaría dispensando á tan piadosos asilos su Real pro ^La Gaceta de Florencia anuncia, pero sin salir garante de la tección y munificencia. noticia, que el lord Cochrane ha llegado á las aguas de la Mo tea , y que Atenas está libre de los turcos. VARIEDADES ESTADISTICAS DEI REINO. _En el mes de Febrero •último nació en las inmediaciones de Precios de frutos en este mes.Compiegne un niño que sobre un solo cuerpo tenia dos cabe…</t>
  </si>
  <si>
    <t>…personas butan los mayores elogios al zelo y á los esfuerzos de los bávaroi. que han impedido se levantasen dificultades por miras personales. El de Marzo llegó por fin á Poros el lord Cochrane, en ¡Cuándo se hajristoen un negocio cualquiera patriotismo mas donde le recibieron los griegos con un entusiasmo inexplicable y desinteresado í con la mayor solemnidad. Pasados pocos días partió coa el ber „En semejantes circunstancias ¿podremos esperar que…</t>
  </si>
  <si>
    <t>Gaceta de Madrid n.º 56</t>
  </si>
  <si>
    <t>…u Nosotros avanzamos hacia una gran crisis, producida idéntica-, tenticidad sale garante. mente por las mismas causas que abortaron la espantosa revolu El primero es una .caria de lord Cochrane al Gobierno grieción de Francia. (Aplausos.) Aquí existe la. misma anomalía de ' go poco antes de su partida , en la que anuncia su próxima lle riquezas y de una miseria siempre progresiva » y necesariamente gada en uno de los bajeles que las comisiones europ…</t>
  </si>
  <si>
    <t>…que su ascenso debia producir mucho mente al servicio de Inglaterra y de Ñapóles, y que estaba dedi bien á la causa de estos; ñus asi como él espera la venida .-del sol cado copel lord Cochrane en sofocar las disensiones intestinas: para disipar las tinieblas, sin acelerar empero el curso de este cuer se cree que tenga mucha influencia con los gefes griegos, cuya po celeste, asi también espera que el buen juicio del pueblo ingles mayor parte han ser…</t>
  </si>
  <si>
    <t>…extracto de las cartas que ha zan con súbditos de sus respectivas naciones algunos actos de recibido de la Grecia. jurisdicción que de ningún modo les competen- y que olvidan ,,EI lord Cochrane fue recibido con las mayores demostrado en otras ocasiones que la misma ley y la Real orden de 7 de cione» de júbilo._El 12 de Marzo escribió á los individuos del Febrero de 1757 designan circunstanciadamente el carácter y re Congreso de la Grecia establecido…</t>
  </si>
  <si>
    <t>…é principios convendrá obrar? Mr. Peel pasa después d Viaro Capo d’lstria para que tomase la presidencia, y que el hablar de ia división que reina en el Gabinete, en todos los par lord Cochrane habia sido nombrado Gran Almirante, y Gene tidos, hasta en los jurisconsultos de la corona de Irlanda y de la ralísimo el general Church. (Gazette d' Attgsbuurg.) de Inglaterra respecto á la cuestión católica. El honorable exMinistro, añade, que en vista de l…</t>
  </si>
  <si>
    <t>…ndencia de Valencia en virtud de la Real cédula de 1 puesto á su hermano Viaro Capo d’Istria. Dícese también que &lt;je Setiembre de 1771, asi por ser este el espíritu de la referida lord Cochrane ha sido nombrado grande almirante, y el general Real orden, como .por exigirlo el fomento de la industria en to Church generalísimo. (paceta de Augsbourg.) da la Monarquía. De orden de S. M. &amp;c&lt; Madrid rf.de Mayo INCIATBMA. de i8i7.=BaUcsterps. ' LSndtes 8 de…</t>
  </si>
  <si>
    <t>…ado á adoptar la imi un correo extraordinario, y -despachó al sigüienté otro para Vie ta medida qúe estaba' á sil'alcánce, abriendo una suscripción vonta. Después de la llegada de lord Cochrane á Grecia, se ha inco luntaria , como lo verificó en aquella fecha. Al efecto excitó modado mas la Puerta-con jel Embajador ingles. Se asegura, qtw pérsonalmente á todas las personas pudientes'de la ciudad, y con jos griegoj.antentan bloquear á Alejandría, c i…</t>
  </si>
  <si>
    <t>…todo temor , cuando el viernes 18 a las seis cha de ío de Abril, dicen en sustancia: de la tarde, á tiempo que los trabajadores estaban ocupado-, en Que habiendo llegado á Grecia lord Cochrane con un ber una extremidad de la mina, observaron que el agua se filtraba de gantín , una goleta mayor de guerra , y unos yoo-3 francos que masiado, y á poco rato, desprendiéndose un terraplén , se preci recibió de. los filhelenos franceses, declaró á la asamb…</t>
  </si>
  <si>
    <t>…ha encargado de la administración hasta que llegue el conde de t’urcos de distinción. Dice, con referencia á las noticias que le Capo de Istria, electo presidente dé la Grecia. El lord Cochrane hhn comunicado ios ¿Apitañes y generales que ócupatl las pro-ha sido nombrado Grande-Almirante; y declarados propiedad vincias fuera del istmo, que la Grecia continental se baila toda nacional todos los buques de guetra griegos, habiéndose señalado con las ar…</t>
  </si>
  <si>
    <t>…ación de 1» Intendencia que veri rin se habían confiado las riendas del Gobierno á solas tres per fica la subasta , y en los periódicos de la corte y demas capitales sonas. Que el lord Cochrane habia sido nombrado por unanimi dad gefe de todas ¡as fuerzas navales griegas, con la condición de en que los hubiere. , 27. Empezará á correr el término de la subasta el día t.° de que nunca se le habia de obligar á que comunícase los proyectos Mayo de cada…</t>
  </si>
  <si>
    <t>…te ¿ en el que tuvo cinco muertos el mencionado ber na, perteneciente al virey de Egipto: é instruido del Hecho el gantín , se rindió á la fuerza. Ayer detuvieron sobre el Terrón, lord Cochrane dió orden inmediatamente á'un bergantín griego 2 leguas ¿ la mar, al místico ingles Invencible, capitán Antonio para marchar á Grabuti, y escoltar á la corbeta hasta papóles - Romero,,que habiendo salido de Gibtaltar para Bayona con de Romanía (■&gt; tabaco y ro…</t>
  </si>
  <si>
    <t>…de Abril de 1717, y órdenes comunicadas en su consecuencia al lis , que tan valerosamente seguía defendiéndose. Consejo de la Cámara y al de las Ordenes, se prescribió el modo El lord Cochrane se hallaba en las inmediaciones de Poros, de asegurar la debida y puntual exacción de las Medias anatas y habia comprado 40 buques griegos, á los cuales armaba de co correspondientes á las nuevas sucesiones de las Grandezas y Tí hetes incendiarios y otros med…</t>
  </si>
  <si>
    <t>…En efecto, esta caba TURQUIA. llería se dirigió sobre Erivan, y tuvo algunas escaramuzas con las Constantino fila n de Mayo. tres compañías mencionadas. . £a pomposa proclama del lord Cochrane, fecha en ra del A la una de la tarde el ayudante de campo, general Benkeity anterior, ha causado, por las expresiones que contenía contra el dorff, encontró á los kurdas en número de iS&gt; caballos, manda Sultán, una gran sensación, habiéndose visto precisado…</t>
  </si>
  <si>
    <t>…también haber llegado pocos dias antes al puerto jtaua. de Poro *m bergantín americano y una goleta inglesa, cargados Florencia 26 de Mayo. de víveres y municiones por cuenta del lord Cochrane. Que to La Gaceta de esta ciudad contiene el siguiente artículo: davía aguardaban alli otros 14 buques con igual cargamento. Se ,,Za&gt;fte 9 de Mayo__La comunicación con lo interior de la htn destinado para el bloqueo de Negroponto el barco de vapor Morea está…</t>
  </si>
  <si>
    <t>…exclusión del clero dé todos los empleos políticos y advertir que S. G. no era mas que primer Ministro titular. administrativos (1). .Se ha recibido de Esmirna una proclama que el lord Cochrane 4.0 El nombramiento de cinco individuos agregados á la co ha dirigido al primado y habitantes de Samos, excitándolos i misión encargada de terer las leyes: estos son Zograffo.Tricupi, que se defiendan valerosamente caso de ser atacados: en ella les Poliroidi,…</t>
  </si>
  <si>
    <t>…almacén (Carta dt un ingles.) Se ha extendido por esta capital la si de víveres para un roes. El objeto de su expedición es establecerse guiente proclama que parece ha dirigido el lord Cochrane á Lo-- en la provincia de Erivan, y formar en ella el bloqueo de la for gotheti, gobernador de Sanaos, y á los habitantes de esta isla. taleza ínterin llega la artillería de grueso calibre para realizar, ,,E1 entusiasmo que reina actualmente en toda la Grecia…</t>
  </si>
  <si>
    <t>…atacaron , y la derrota de los griegos fue hor Ldndres 16 de Junio. rorosa; de modo que de 22 filhelenos murieron 18. Cuando se le preguntó á Mr. Canning por que’ no había in , El lord Cochrane llegó á nado y con mucho trabajo á jun tervenido para impedir la entrada da las tropas francesas en Es tarse con una embarcación, y al replegar sus tropas ti general paña, asi como lo había hecho para evitar la invasión de que Church estuvo á pique de ser hec…</t>
  </si>
  <si>
    <t>…s libros nece sarios para la instrucción de la juventud. En lo sucesivo ningún Viena io de Junio. otomano podrá obtener emplao civil ó militar si no sabe leer jr Antes de dejar el lord Cochrane las aguas de Atenas para escribir. . regresar á Poros, persuadido sin duda de que la caída del Acró El Negil-effendi, historiógrafo del imperio, ha recibido or polis debía ser la infalible y próxima consecuencia de los suce den para continuar hasta la época a…</t>
  </si>
  <si>
    <t>…de diferentes nacio daciones de mar. Mr. Constant Prevost ha sido de diferente nes, pidió en Poros su parte de botín , con arreglo á la contrata Opinión. hecha en Marsella con el lord Cochrane; pero habiéndosela ne El autor, al paso que admite con Deluc, Buckland y Cu gado este, dejaron el servicio de los griegos, y desembarcaron vier como cosa atestiguada por los hechos, que en una época re en Sira. Ibrahim-bajá continúa sus devastaciones á lo lar…</t>
  </si>
  <si>
    <t>…Rusia y la Turquía. Los consolidados han bajado de 8ó| á paso; pero Fabvief se había quedado en ella. También dicen que 85J. Después han subido á 86$. La subida de los fondos fran lord Cochrane había atacado y batido uña división de la escuadra ceses ha producido buen resultado en el mercado. turca; bien que todos estos rumores necesitan confirmación. Los __ Hoy se han recibido noticias directas de Constantinopla dei mismos corresponsales anunciaban…</t>
  </si>
  <si>
    <t>…ridad. Una conscripción de un hombre por cada diez, á mas de los que quie proclama de Paez, fecha en Valencia el 3 de Mayo dice: ,.Nues ran alistarse voluntariamente. El almirante lord Cochrane se ha tra patria recobrará su dignidad bajo un sabio Gobierno (el d« encargado de poner en ejecución esta orden. Nada mas se nos di Bolívar);” y nada habla "de la dimisión del Dtertador; Omisión ce de este marino; de modo que no sabemos donde se halla ac que…</t>
  </si>
  <si>
    <t>…o de la carta en que se fundaba nuestro ar tículo , y por ella se verá que no hay ningún motivo para temer El 5 de este me» S. S., acompañado de la nobleza de su ca la captura del lord Cochrane. sa visitó dos de las basílicas mayores y otras cinco iglesias de Comtaiitinopla jr de Mayo. „Varios capitanes que han lle la capital. Fue la primera la de S. Pedro, y dijo misa en la ca gado de ¿ante, refieren haber encontrado á la altura de Cerigo pilla del…</t>
  </si>
  <si>
    <t>Gaceta de Madrid n.º 85</t>
  </si>
  <si>
    <t>…NICAS. , ' faltar á las reglas del.honor y de la nobleza, empleando la fuerza contra el débil. Corfú i.° Jet Junio. La cónte*t*(ipn que dio e] Duque de Brunswick es como sigue: El almirante Cochrane se presentó el /i 1 de Mayo en las ,,L* publicación del Ministerio del Gabinete hanneveríano, aguas de Zante: la escuadrilla griega que está á sus órdenes , se con fecha 7 de Junio, inserta en el número 45 de los Anuncio* compone de la fragata Helias, del baf…</t>
  </si>
  <si>
    <t>…r á los travesía de tres meses. Habiendo permanecido por espacio de otros infelices habitantes de esta ciudad, víctimas de la última inunda tres en Grecia después de la llegada de lord Cochrane, y servi ción del Garona, acaecida el 11 de Mayo último. S. M. se ha do en clase de oficial á bordo de su fragata, he sido testigo pre servido conceder 120 francos al departamento del alto Garona: sencial de todo cuanto ha pasado en toda esta época. 1&gt;. A. R.…</t>
  </si>
  <si>
    <t>…ncia* 11,791.... 400........................... Madrid. se, reunieron con buena armonía el * de Abril, en Damala. 9,811.... 400............... ....... Murcia. „Lq primero que hizo lord Cochrane fue .marchar sobre la 3,110.... 400............... ............. Madrid. ciudadeía.de Atenas para' sitiarla y libertar al valiente F.ibvíer.é 5,077.... 400............................. Santiago. hizo cuanto pudo á-fin de conseguirlo con el auxilio del gene 9,…</t>
  </si>
  <si>
    <t>…de Au¿sburgo.') ■ y lo hizo tan precipitadamente, que abandonaron los griegos seis. PRUSIA, cañones de grueso calibre colocados en las trincheras. Las noticias de Smirna dicen que lord Cochrane se hallaba Berlín 28 de Junio. detenido en Spezzia á primeros de Junio con toda su inútil ex El último número del Boletín de las Leyes publica un de pedición dirigida al mar Jónico. creto del a de este mes, que contiene las disposiciones reservadas iara el du…</t>
  </si>
  <si>
    <t>…e la causa de este de de Corinto, para oponerse, si era posible, á la niarcha de Ibrahim. sastre: 58 casas han sido presa dé las llamas en el espacio de tres ..Corren voces de que lord Cochrane, al frente de la escua horas: los caballos, los ganados,' los pastos, y casi todos los dra griega, en número de yo velas, ha dispersado en las aguza muebles de los infelices habitantes han quedado reducidos á ceni de Candía la «cuadra egipcia, compuesta de 11…</t>
  </si>
  <si>
    <t>…e las oraciones un tratado de nombres anómalos: gocios de la Grecia, de donde no se tiene ninguna noticia sino otro de partículas castellanas con sus correspondientes latinas, que lord Cochrane ha tenido un encuentro con los turcos. Aun muy conducentes par3 el adelantamiento de la juventud; y otro que esta noticia no se confirma de un modo auténtico, no deja de notas magistrales autorizadas para confirmación del tratado de tener algún crédito.” de o…</t>
  </si>
  <si>
    <t>…siones que se exige de ella, y que está haciendo los preparativos'posibles para resistirse. Longevidad. Mr. Neumark, de Ratisbona , ha publicado un __El 16 de Junio se presentó el almirante Cochrane con 13 tratado curioso sobre los medios de llegar á una edad muv avan buques delante de Alejandría, é incendió con dos balas de ca zada. Los ejemplares que anota de personas que han vivido entre ñón un brick turco que cruzaba delante del puerto, y habia en lo…</t>
  </si>
  <si>
    <t>Cochrané</t>
  </si>
  <si>
    <t>…os de su fuerza, Vuelto á entrar en Navarino, habiendo dejado el campo libré 5. M., resuelto á no sufrir que la Violencia usurpe, la autori á.los cuatro bergantines griegos que el lord Cochrané habia apos dad legítima, y á que se aclame su augusto nombre para sojuz tado para cerrar la entrada del golfo de Corinto, gar su soberanía .'decidido á mantener la pureza de los sentimien tos monárquicos y los beneficios de la restauración, preserván INGLATER…</t>
  </si>
  <si>
    <t>…ecutar esta disposición, protectora una especie de sed insaciable de innovaciones. del reposo público. Tendráse entendido en el Consejo, y se dis De la Grecia solo se sabe, que el lord Cochrane había apre pondrá su publicación sin la menor demora.=Está rubricado de sado algunos buques de guerra turcos; pero que fueron inútiles la Real mano.” todos sus esfuerzos para reanimar el ardor guerrero en la marina Publicado en el Consejo pleno de este día el…</t>
  </si>
  <si>
    <t>…ema se pondrá en vigor en el mes de Setiembre, época en cios para proteger el convoy. Esta es pues la escuadrilla que ata que debe haber una quinta de 18S) hombres. {Gatette de có lord Cochrane. Los pocos pormenores del combate y de la France). captura de la goleta y corbeta, convienen con los que hemos _El Courier ingles de 23 de Agosto dice, con referencia á una publicado ya con referencia al Observador austríaco. (Idem.) carta de Viena, que está…</t>
  </si>
  <si>
    <t>…iotas sttl respetar el sexo ni la edad, cesó el fuego , y NOTICIAS EXTRANJERAS. se propuso Un armisticio. Los principales gefes de los suliotas, algunos individuos del Gobierno, y lord Cochrane pasaron á TURQUIA. bordo de¡ navio Asia. En el se.acordó que los. suliotas conser Constantinopía 10 de Agosto. varían el botin para indemnizarse del sileldo que se les debía , y Se confirma la noticia de la insurrección de la Albania. Este que el Gobierno pro…</t>
  </si>
  <si>
    <t>…e celemines , 28.'infe , ,ÉI barco de vapor que salió de Zante el 3 de Agosto nos ha rior , ídem 17: centeno 13; cebada 1 1 : arroz, arroba 26: ju traido la noticia oficial de que lord Cochrane ha apresado una días, ¡dem 1(5: aceite 36: vino, cántaro 7texcelente corbeta de 24 cañones y una goleta.* Zaragoza. Trigo, fanega de Aragón, 13 á 15: cebada 4: El conde Capo d’Istria añade luego: 8a rbanzos, arroba 40 á 44: arroz, ídem 32 a 34:orino, cánta ,,…</t>
  </si>
  <si>
    <t>…l Archipiélago, donde las escuadras combinadas han que corresponde á su clase. de componerse de 100 velas. Se espera mañana á la Emperatriz con motivo de ser víspe Se ha dicho que lord Cochrane ha abandonado la causa de los ra de los dias de su augusto esposo. S. M. ha mandado que no se griegos; pero esta noticia carece de fundamento. Lo último que hagan regocijos públicos, y solamente permite que se iluminen se sabe es que este marino se hallaba en…</t>
  </si>
  <si>
    <t>…midi.) __Se temia que Se repitiese en el Senegal la escena del 4 de Trieste 6 de Octubre. Setiembre de 1826 que refirieron los periódicos, y en donde pe La conducta enigmática de lord Cochrane después de su llega recieron en un combate contra los negros una compañía del 16 da á la Grecia parece puede explicarse desde que ha comenzado de ligeros y dos oficiales; pero habiendo ocurrido lo siguiente el la intervención de las Potencias. Después de habe…</t>
  </si>
  <si>
    <t>…ando en cuando el bergantín que manda el duzca por las mismas causas, creemos útil prevenir á los comer ciantes para que no se expongan en circunstancias semejantes (1).sobrino de lord Cochrane. El 23 al amanecer se presento a la vísta de la costa parte de la escuadra turca, y cómo se hallase Se habia pulverizado mecánicamente una porción de cobalto ó polvo de moscas, y la materia, al tiempo de hacer esta operaaqui á la sazón el contralmirante ingle…</t>
  </si>
  <si>
    <t>…urarse que jamas ha ofrecido nuestra ciano Bonaparte,el cual hace ya mucho tiempo había ¡doá Gre marina al Estado una situación mas satisfactoria. Toda la po cia con el sobrino de lord Cochrane , se había muerto casualmen blación de las costas de Francia , cuya extensión gira á 400 le te el dia anterior á bordo de la fragata Helias, al querer des guas, está empleada en gran parte en nuestra navegación maríti montar una pistola de dos tiros, que sedi…</t>
  </si>
  <si>
    <t>…pos de estado de la escuadra turco-egipcia en la Morea, y el boletín de la Mesta é interino del ayuntamiento; y enterado S. M., confor una victoria conseguida por Tahir-bajá sobre lord Cochrane, mándose con el dictamen del Consejo supremo de Hacienda en quien parece se ha fugado. Las noticias de la Grecia nada dicen consulta de 6 de Setiembre último, se ha servido declarar libre de esta supuesta victoria, y se cree que solamente se ha esparcido ál i…</t>
  </si>
  <si>
    <t>…eñores primados, á citar ante los Coiren voces eu la £*ty de que ss ha prevenido al Gcbiirno representantes de la nación , en virtud del art. 85 de la consti griego mande llamar á lord Cochrane, á fin de llevar á todo su tución, al Secretario de Estado del Interior y de la Policía Anas efecto el armisticio, suspendiendo las operaciones navales con tasio Loudó, por haber firmado una orden contraria á las leyes tra los turcos. constitucionales de mi p…</t>
  </si>
  <si>
    <t>…a contestación á sus malvados y criminales sarcasmos, á lo El día 6 se recibió la noticia de que Fabvier, sostenido pot menos mientras se permitan tratar á su propio Gobierno con. lord Cochrane había desembarcado en-,la isla de Scio, y que el más encono é impudencia que los mismos extrangeros. Bajá y los turcos se habían visto .obligados á retirarse. La noti Pero si nos dispensamos honrar tales mentiras con una lige cia de este acontecimiento, en el…</t>
  </si>
  <si>
    <t>Cochrantí</t>
  </si>
  <si>
    <t>…s archivos, debiendo ánimo y resolución de Una muger recluida, llamada Eulalia Lanllegar á Zurich el mismo día. glois, la cual ayudada de dos compañeras suyas logró preservar _ El lord Cochrantí y su esposa llegaron á Ginebra el 14 del ac á este infeliz de una muerte cierta,echando al suelo la puerta del tual : se dice que pasa á Italia para reunirse con sus.hijps, que la tendedero que estaba llena de hilos y estopas ardiendo, é intro dy Cochfar.c ha…</t>
  </si>
  <si>
    <t>Cochratie</t>
  </si>
  <si>
    <t>…e reunido .con su vanguardia lle goletas, dirigiéndose al norte para atacar la escuadra griega, que gó á la orilla del Tchirtchir, 15 verstas de Maranda, donde los ajas,órdenes de lord Cochratie había amenazado á Vassilari, y ancianos de esta ciudad y los de los pueblos inmediatos se,presen cortado la comunicación de este fuerte con Missolonghi. • taron á ofrecerles sus servicios. , . „ . . , Luego que el almirante Codrington, qíie se hallaba en Zant…</t>
  </si>
  <si>
    <t>Coctiranc</t>
  </si>
  <si>
    <t>…jeles armados los dragomanes turcos sin poder atioar en la causa de su triste con pabellón griego, exceptuando empero las naves de guerra za. Tambicu se ha esparcido la voz de que lord Coctiranc había que obrenen virtud de las órdenes de los encargados de ejercer quemado la escuadra turco-egipcia en el puerto de Navarino; los poderes del Gobierno griego. pero como esta noticia proviene de los griegos merece muy poco ,, En su consecuencia, ba tenido á…</t>
  </si>
  <si>
    <t>Codrigton</t>
  </si>
  <si>
    <t>…idad estaba colocada una campanilla, Esta misma mañana ha llegado la fragata Armide á la es para comunicarse con los asistentes. Permaneció dos horas en cuadra francesa y á la del almirante Codrigton con pliegos de esta posición , y al cabo de este tiempo fue desenterrado, sin Constantinopla para Mr. de Rigny. Parece que el Sultán aun no haber padecido la menor alteración su salud. Se observó que se ha dicho sí ni no á las proposiciones que se le han hech…</t>
  </si>
  <si>
    <t>…Negocios extranjeros pli#Idem jo. gos de Constantinopla con fecha 5 del corriente, y e! almiran Se esperan con impaciencia noticias del Archipiélago. La no tazgo los ha tenido del almirante Codrigton desde Zante, con ta comunicada el 31 de Agosto por los tres Ministros tiene siem la del 11. Hasta este tiempo nada se habia adelantado sobre la pre en inquietud á la Puerta, y la declaración de que, caso de cuestión griega: el Sultán manifiesta siempre un gra…</t>
  </si>
  <si>
    <t>Codrington</t>
  </si>
  <si>
    <t>…comisario Mr. Chapusa du Bousquet con el capíreconquistado las ruinas de la inmortal Missolonghi. tan del puerto , llevando embarcaciones, áncoras y toda clase de Mientras que el almirante Codrington bloquea á Navarino, auxilios. En el primer dia se logró salvar una parte del carga Cochrane principia al fin su guerra y esparce el temor en las cos mento; pero habiéndose abierto el navio en el siguiente, arrojó tas enemigas. Patrás, aunque abastecida, se ha…</t>
  </si>
  <si>
    <t>…se previene. Navarino 27 de Setiembre. De Real orden &amp;c. Madrid ro de Noviembre de 1827.:= Deseando probablemente Ibrahim averiguar la conducta que Zambrano. con él observaría el almirante Codrington .mandó salir el 19 una NOTICIAS EXTRANGERAS. división de la escuadra turca al mando del capitan-bey. A vista de este movimiento despachó una fragata el comandante ingles TURQUIA. para invitar al gefe turco á que se volviese al puerto, añadiendo Smirrta 2£ de…</t>
  </si>
  <si>
    <t>…trada de esta escuadra en Navarino, te empeñó el combate. 4 consecuencia de la segunda intimación hecha á Ibrahim por el Es de observar que casi al mismo tiempo que sucedía esto 4 almirante Codrington, á quien había encontrado cerca de Patrás, la entrada, el almirante ingles Codrington enviaba una embar so han cesado las tropas de este bajá de continuar una especie cación hácia el navio otomano almirante, y el piloto ingles fue de guerra mas exterminado» q…</t>
  </si>
  <si>
    <t>…itch fue bajando por la orilla derecha del do entre tas tres Potencias confederadas', debo declarar que des Araxes, é hizo alto á yo verstas de Etchmiadzine, frente de pués que el almirante Codrington me comunicó la carta que ha Davalon, con ánimo de retirarse mas todavía en la dirección bía tenido el honor de escribir 4 V. A., mientras me bailaba yo de Khoi. detenido por la calma á pocas millas de aqui, hemos creído con El general Paskewitch resolvió atac…</t>
  </si>
  <si>
    <t>…r el camino de Choja , habiendo abandonado los Al considerar que á esta fecha ha debido saberse ya el caño •atrincheramientos que tenia sobre las alturas. Su cabañería, en neo del almirante Codrington en la altura de Zante, y la vuelta número de to9 hombres, permaneció con 4 cañones en la orilla forzosa de Ibrahim á Navarino, y que no obstante los Embaja derecha del rio, desde cuya posición hizo fuego sobre ia nuestra; dores de Francia, Inglaterra y Rusia…</t>
  </si>
  <si>
    <t>…Monarcas, ni Consejo de .ocular del combate,:y'despees de concluido pasó el 21 de Octu Ministros, ni publicista alguno en el mundo civilizado que no se bre á bordo del tiavío del almirante Codrington para pedirle conforme plenamente con esta doctrina, dictada por el amor á dictamen acerca de continuar su viage; pero como el almirante la justicia y á la humanidad. Ahora bien, ¡deque manera se té hallase muy ocupado á la sazón, no pudo el capitán hablarle,…</t>
  </si>
  <si>
    <t>…n producido aqui bastante sen te ministerio de Hacienda: que García Llamas no ha debido di sación. rigirse á la Cámara con quejas del intendente sobre negocios de A invitación del almirante Codrington han levantado los Hacienda, y sí hacer sus gestiones á las autoridades competentes griegos el bloqueo de Scio y suspendido las hostilidades en aquella; de este, que para cortar de raiz iguales acontecimientos, y ci aguas. (Gaceta de ¿dugsturgo.) mentar la uni…</t>
  </si>
  <si>
    <t>…El editor del diario griego el Independiente, Pandelí.” Navarino. Suponiendo, sin pmbargo, que tales temores sean funr (Observador austríaco.') dados, debe tenerse presente que el almirante Codrington expi ITAUA. dió inmediatamente á Esmirna la corbeta inglesa la Rosa con plie gos para nuestro Embajador en Constantinopla: de aquella ciu Ancana 3 de Noviembre. dad saldrán sin detención un correo que los conducirá, de modo Ayer á las siete de la mañana entró…</t>
  </si>
  <si>
    <t>…ianos de esta ciudad y los de los pueblos inmediatos se,presen cortado la comunicación de este fuerte con Missolonghi. • taron á ofrecerles sus servicios. , . „ . . , Luego que el almirante Codrington, qíie se hallaba en Zante, El i $ desfilaron nuestros soldados en bpén orden ^travesando tuvo.; noticia de la salida de las dos divisiones de ■ la escuadra la ciudad de Maranda delante de una niuchedutnbre de habltan- turco-egipcia, díó la vela en su persecuc…</t>
  </si>
  <si>
    <t>Gaceta de Madrid n.º 158</t>
  </si>
  <si>
    <t>&lt;**Por otro la^Q salicmos que ,un. oficial juperíor.dela nparipa ■seno; pero la necesidad de la iglesia ¿np se lo,, permite,^suplica ' inglesa ha'sido enviado últimamente al almirante Codrington .pa £' Vi M. con el.‘mas profundo respeto se dj^ne disimularle que jo ra informarse menudamente de f(odas las ocurrencias del puerto - haga «tn este papel. de Navarino. ¿Será que. la Inglaterra quiere hacer creer por este • Dios guajde lji. ca,tólica Real Per…</t>
  </si>
  <si>
    <t>CodringViena</t>
  </si>
  <si>
    <t>…n de dulcemente, sin experimentar el menor dolor. ún buque jónico. El sin duda trata de llevar á cabo las medidas mas extrema AUSTRIA. das; pero serán impotentes sus esfuerzos. El almirante CodringViena $ de Noviembre. ton , que está reparando en Malta y Zante tres navios, detiene Hoy se ha celebrado en el palacio imperial de Hetzendorf el todos los buques destinados para los Dardaneios , y les aconseja casamiento del Príncipe de Metternich, con la asistenci…</t>
  </si>
  <si>
    <t>Colector</t>
  </si>
  <si>
    <t>…el cual conservaba su dentadura ción de premios hecha por el Excmo. y Rmo. P. general de San completa, se hallaba sumamente ágil, montaba á caballo, ma to Domingo, y por el limo. Sr. Colector general de Expólios, nejándose con destreza, y trabajaba en el campo, alternando en añadieron nuevo lucimiento á estos actos, propios para excitar las, labores de 'esfe con los hombres' mas robustos y vigorosos. la emulación de los discípulos, dignos del zelo…</t>
  </si>
  <si>
    <t>611</t>
  </si>
  <si>
    <t>…yan concluido, se prevce bastante por lo inútil de sos de! fondo pío beneficial, y que atiende con esmero el limo. los pasovde Mr. d'Ottenfels cual será el resultado. Por lo demas Sr. Colector general de este ramo y del de Espolios y Vacantes: la Puerta ha asegurado al mismo tiempo que se tomarán todas que habiendo acudido muchos padres pudientes solicitando dis las medidas que sean necesarias para proteger á los francos, y que frutar de esta venta…</t>
  </si>
  <si>
    <t>Colladoacordó, Mariafio Antonio</t>
  </si>
  <si>
    <t>Mariafio Antonio Colladoacordó</t>
  </si>
  <si>
    <t>…" J“ tirado de-las-cuerdas con que. estaba amarrado, temiéndose, que '■ Péñétrado de esta tiecestdád.el intendente jde Policía de*esta sucediera.alguna desgracia...., , provincia' D. Mariafio Antonio Colladoacordó en 23 de Fe j_fieiTiOs recibido noticias de Constantinopla hasta!.el . 10 de brero último socorrerles diariamente con el. qlimento proporcioAbril.' F,l..internuncio austriacP y el Embajador francés han-tea ñado á sus necesidades^ y, bqjo las bajes mas económi…</t>
  </si>
  <si>
    <t>Collar, Josef</t>
  </si>
  <si>
    <t>Josef Collar</t>
  </si>
  <si>
    <t>…M., teniente primero de Corregidor, dada por la escribanía de del pellejito y las espinas, y cuando el líquido ha tomado el pun Sierra, á instancia de los síndicos del concurso de D. Josef Collar, to de conserva se deposita en un bote. El color de este almíbar se cita y emplaza á todas las personas que tengan derecho con «ra hermoso y convidaba á comerlo; pero al probarlo le percibi tra los bienes que ha dimitido, para que en el preciso y peren mos ci…</t>
  </si>
  <si>
    <t>Collet</t>
  </si>
  <si>
    <t>Gaceta de Madrid n.º 157</t>
  </si>
  <si>
    <t>…tubear en hacer lo uno ó lo otro. No du co 1965. Empréstito Real de España Ó64. damos que nuestros Ministros se hallarán cuando sea necesario Se han recibido noticias directas del comandante Collet con en disposición de hacer cuanto pueda reclamar la causa de ¡a des fecha 22 de Noviembre. Habia sido reforzada su escuadrilla con graciada nación griega y el honor de nuestra nación. La marina Ja fragata Astrea y varios bergantines de 20 cañones, y esperaba…</t>
  </si>
  <si>
    <t>Colmenero, Florencio García</t>
  </si>
  <si>
    <t>Florencio García Colmenero</t>
  </si>
  <si>
    <t>624</t>
  </si>
  <si>
    <t>624 ta Iba n 4 D. Florencio García Colmenero: para la de Oro tara á 12.130.... 500....................... Madrid. D. Francisco Villa verde y Rey: para la de Arroyo del Puerco' 190....* 500........... Mataró 4 D. Manuel Alejo Izquierdo: para la de Salas de los Infantes á 9.149.... 500........... Madrid.…</t>
  </si>
  <si>
    <t>Colocotroni</t>
  </si>
  <si>
    <t>…os lida quería Tbrahim evitar el combate, porque se sentía mas dé comisarios rusos y otomanos. bil que el enemigo; peto habiendo conocido los griegos su inten ción, escribieron al general Colocotroni juntase sus fuerzas y aibkania; ' corriese á reunirse con ellos. En su virtud el z8 de Octubre al Orillas del Danubio l£ de Diciembre. medio dia cayeron losgriegos sobre los árabes, que estaban á 5 le Se dice que en virtud de la' intervención del Embajador de…</t>
  </si>
  <si>
    <t>Coloma, Marques de Santa</t>
  </si>
  <si>
    <t>Marques de Santa Coloma</t>
  </si>
  <si>
    <t>…re y Segura (rios), Segura de la diversa cada uno de estos dias, la de la Real Aduana, la de la Sierra , señorío de Molina-, Setubal, Sevilla (provincia y ciudad), casa del Excmo. Sr. Marques de Santa Coloma, la de la Real Siero, Sierra-Morena,.sierras y montes de Portugal, Sigíienza, Audiencia, Real -casa de Correos, Duque de Medinaceli, Baile Simancas, Solan de Cabras., Somaen, Soria (provincia y ciudad), general del Real Patrimonio, sin excluir la del Estado m…</t>
  </si>
  <si>
    <t>Colon, Cristóbal</t>
  </si>
  <si>
    <t>Cristóbal Colon</t>
  </si>
  <si>
    <t>…ecio 20 de sú seno la abundancia y prosperidad' de que disfrutó, mien reales vellón. —Juego de do* carta*, con las derrotas que siguió tras dominó en ella la religión catótica. el almirante D. Cristóbal Colon en sus cuatro viages al descu Esta ligera ¡dea que damos de la obra podrá bastar para que brimiento del Nuevo Mundo: la Carta núm. i°. comprende to al público juzgue algún tanto de tu mérito, y de la utilidad que do el Océano Atlántico septentrional, y manifi…</t>
  </si>
  <si>
    <t>Comercio, Sebastian Herrero y</t>
  </si>
  <si>
    <t>Sebastian Herrero y Comercio</t>
  </si>
  <si>
    <t>…e Gón- En buques extran- &gt; 52.003,26^ gora: para una ración de la colegial de Jerez de la Frontera, en el geros................ 45.203,2974) arzobispado de Sevilla, por ascenso de D. Sebastian Herrero y Comercio extrang. Morís á canongía déla misma, á D. Josef Perez y Sánchez; y para dos capellanías, tituladas de D. Lope, en la iglesia metro En buques espa politana de Santiago, vacantes por promoción de D. Diego Mos ñoles............... 2.82i,4524&gt; quera y D. Baltasa…</t>
  </si>
  <si>
    <t>Cometo, Joaquín</t>
  </si>
  <si>
    <t>Joaquín Cometo</t>
  </si>
  <si>
    <t>…tarios Realistas de no, D. Antonio Olivares, D. Francisco Fidalgo, D. Josef Mi Agreda, siempre Jleles £Dksji al Rer. Se celebró la ceremo randa , D. Isac Nuñez, D. Luis Gutiérrez, D. Joaquín Cometo, nia de Ja bendición, con una solemne misa en la iglesia.de padres E&gt;- Josef Duelas, D. Ceferino Fernandez, D. Luis Angulo, agustinos que dijo el Sr Arcipreste del cabildo eclesiástico, áque D. Gregorio Romero, D. Julián Otal, D. Antonio Arrom, Concurrieron t…</t>
  </si>
  <si>
    <t>Comi</t>
  </si>
  <si>
    <t>…nto, y mucho mas sencillo de los que hasta ahora se han co nocido. 13. Barco para baños de mar y ríos. Sobre las ventajas de ■Continuación de las 'limosnas aplicadas por el Excmo. Sr. Comi poderse trasportar al punto en que se quieran tomar los baños sario general de Cruzada para el alivio y consuelo de varios es con la comodidad que presentan 22 cuartos con sus bañeras y tablecimientos de Beneficencia, comunidades religiosas y fami ventanas, y…</t>
  </si>
  <si>
    <t>…falta hacían , particularmente la del muelle para la provisión de Jos buques. En 7 de Enero de 1825 se puso en Moneada la pri Continuación de las limosnas aplicadas por el Excmo. Sr. Comi mera piedra, y en 1 2 de Febrero de 1826, con la pompa y so sario general de Cruzada, en celebridad del cumpleaños del Rkt lemnidad propia de un suceso tan memorable, en medio de las nuestro Señor. aclamaciones de un pueblo venturoso y agradecido, en presenci…</t>
  </si>
  <si>
    <t>Comisario</t>
  </si>
  <si>
    <t>…l dicen sé va arruinando. En celebridad de los dias de nuestra augusta Reika Doña Nada tengo que deciros de Ibrahim, si no que se mantiene María Josefa Amalia de Sajonia, el limo. Sr. Comisario apostó encerrado en las plazas fuertes, y que á pesar de la indolencia de lico general de la santa Cruzada ha distribuido y librado á fator los peloponeses y de Colocotroni, que apenas sale de las monta- de Varios establecimientos piadosos del reino, y al soc…</t>
  </si>
  <si>
    <t>…................................................. i pérdida. Valencia..................................................... •i beneficio, Continrian las limosnas dadas por el limo. Sr. Comisario apostólico Murcia............................................................. j-é pérdida. ‘ general de Cruzada con el plausible motivo de los felices dias de Barcelona á pesos fuertes.............................. i-J beneficio. la Rzixa nuestra Sesíora. Za…</t>
  </si>
  <si>
    <t>…asión y dulzura; d« FRANCIA. modo que parecia querer disminuir sus males, tomando parte en ellos. Socorrió á cada una con un escudito de oro por mano del Parir X4 ¡le Atril. limo. Sr. Comisario general de Cruzada , Consiliario de la Real Bolsa de ayer. Cinco por too á roo. 10. Obligaciones de la juma y otro vocal eclesiástico de la misma; y ademas se las su ciudad 148^. Empréstito Real de España 5;-$. ministró un cuarto de gallina, (extraordinario q…</t>
  </si>
  <si>
    <t>…s noches en un sillón; estaba baldada de pier formidad de sus piadosos y paternales deseos, ha resuelto el nas y brazos; estos los tenia agarrotados contra el cuerpo, y por Excmo. Sr. Comisario general de la santa Cruzada, en uso de un efecto de la contracción progresiva daba con las rodillas en el sus facultades apostólicas, aplicar la cantidad de 1.177,576 rs. pecho. El estado de esta joven era ciertamente deplorable, aña veilon al alivio y consue…</t>
  </si>
  <si>
    <t>…yo dia se verificará, haciendo tránsito por Castellón de la Plana, Alcalá de Chisvert, Vinaroz, Tortosa, Perelló y Tarragona , adonde Concluyen las Umosnai.aplicadas for *1 Excmo. Sr. Comisario ge llegarán SS. MM. el dia 24. neral de Cruzada, en celebridad del cumpleaños del Rey núes. tro. feñor. . . ... .......... Los Scrmos. Sres. Infantes contitoúin 'coa la mas. perfecta salud. . í.b C' .. : ' -1J Rs. vn. res-.t .............................. ———…</t>
  </si>
  <si>
    <t>…octrina, leer, escribir, contar, gramá Igualmente manifestó que con las limosnas facilitadas por el Ex tica castellana y labores de todas clases, bordar en oro, plata, celentísimo Sr. Comisario general deCruzada, se había aumentado blanco y, negro, habiendo obtenido cuatro premios las del primer el número de niñas pobres que se educan en las escuelas gratuitas •ñor, diez tas del segundo, do» la» del tercero, y ademas el extra-</t>
  </si>
  <si>
    <t>Compañe, Francisco Luis</t>
  </si>
  <si>
    <t>Francisco Luis Compañe</t>
  </si>
  <si>
    <t>Gaceta de Madrid n.º 58</t>
  </si>
  <si>
    <t>…f i beneficio ciudad de Santiago, seservirán pasar, á récoger este tomo y lo* Valencia............................ ....... ........................ -i ídem., siguientes á casa de D. Francisco Luis Compañe!, dei comercio Murcia.............................. . 1 á 1 i pérdida. , de libros de dicha ciudad, por haber cesado de este encargo el se Barcelona á pesos fuertes.....,......................... : al beneficia. ñor administrador de correos. ' , Zaragoza.....…</t>
  </si>
  <si>
    <t>Con, Rodrigo</t>
  </si>
  <si>
    <t>Rodrigo Con</t>
  </si>
  <si>
    <t>…r. Francisco Jiménez de Cisneros, Vasco Nuñez de Valboa, D. Josef Carrillo de Albornoz, Hernando de Alarcon. Real Escuela de Veterinaria. 11. Juan de Torquemadá, Hernando de Soto, D. Rodrigo Con arreglo á lo prevenido en la Real orden de 15 de Enero Jiménez, Santo Tomas de Vilíanueva, Diego García de Paredes, de este año, se saca á oposición la cátedra de materia médica, Francisco Pizarro. vacante en dicho establecimiento por impurificación de D. Fra…</t>
  </si>
  <si>
    <t>Conde, Francisco Aguilar y</t>
  </si>
  <si>
    <t>Francisco Aguilar y Conde</t>
  </si>
  <si>
    <t>…dados....á......................... 34-4 é íg. ('contestar al trásTádo'que le está conferido de la solicitud hechaIdem no consohdadc'S....;........................... 94 » 10. por D. Francisco Aguilar y Conde , comandante que fue del res guardo general de la1 citada ciudad en los autos sobré él-verdade ro delator de 14S) pesos fuertes, aprehendidos á bordo'de la pola- ANUNCIOS. ' - - ' - - — 1 ■ * ------ T~— — - - - ■ era otomanaS. Conítdntino y Sta.1 Helena’, ape…</t>
  </si>
  <si>
    <t>Consejero, Secreta</t>
  </si>
  <si>
    <t>Secreta Consejero</t>
  </si>
  <si>
    <t>…ción. responsabilidad de éste, corno antes sucedía, creemos que no ha brá ningún Ministro del Rey que refrende semejante decreto, ni . Habiendo dado cuenta al Rey nuestro Señor el Sr. Secreta Consejero de la Corona que tal persuada á S. A ,, pues se violaba rio del Despacho de Flacienda de ¡o manifestado por la Direc la Carta , que concede los empleos públicos á solos los ciudada ción general de Rentas en 21 de Diciembre próximo, acerca del nos portugueses,…</t>
  </si>
  <si>
    <t>Consejo, Decano del</t>
  </si>
  <si>
    <t>Decano del Consejo</t>
  </si>
  <si>
    <t>…tuvo noticias del tra El Rey nuestro Señor con fecha del día de ayer en S. Ilde tado de intervención solo piensa en tomar una actitud imponen fonso se ha dignado dirigir al limo. Sr. Decano del Consejo el te. En todas las ocasiones que se presentan se indica á los En Real decreto siguiente: viados de las. tres Potencias contratantes que el Sultán no teme ,,Desórdenes que amenazaban turbar la tranquilidad de una ningún rompimiento , y que antes por el contra…</t>
  </si>
  <si>
    <t>…r á aquella ciudad bre de 18 27-=Luis López Ballesteros. cuando se ponga al fíente de su ejército. ■ Sé envían tropas y municiones i Silistria para poner en estaOtra comunicada al Sr. Decano del Consejo por' el Sr. Secretario ■ del Despacho de Gracia y Justicia en i g de Noviembre, para do de defensa las fortalezas del Danubio: se abandonan los Prin cipados por no ser susceptibles de protección. que no se den certificaciones de curtos, privados, como se pre…</t>
  </si>
  <si>
    <t>ConsEn, Juan Pablo</t>
  </si>
  <si>
    <t>Juan Pablo ConsEn</t>
  </si>
  <si>
    <t>*5» Comercio extrang. Rs. *»«. dia combaten lo* enemigos de ambos: obra que para la pública utilidad desea dar á luz su autor el doctor D. Juan Pablo ConsEn buques espa tans, antes arcediano de Alpuente, en la catedral de Segorve, y ñoles................ ahora mayor de la de Vich: su mérito está recomendado; por los En extranjeros... i varios censores que la han revisado, y encomiado como un ver Depósito. — dader…</t>
  </si>
  <si>
    <t>Constantino</t>
  </si>
  <si>
    <t>…una sesión archeológica, celebrada en la galería de anti del banco 1985. Empréstito Real de España 52^. , güedades egipcias de Mr. Fassalacqua, con el objeto de examinar — El gran duque Constantino salió de Petersburgo el 28 de Fe una momia que se creía fuese de mucho ínteres por las pinturas brero después de haber estado alii 1 a dias. Este Príncipe iba muy y dorado de la caja. á menudo, en el poco tiempo de su permanencia en la corte, á la Entre las p…</t>
  </si>
  <si>
    <t>Contreras, Manuel Díaz</t>
  </si>
  <si>
    <t>Manuel Díaz Contreras</t>
  </si>
  <si>
    <t>…ico, pasó i manifestar varios acei síndicos nombrados en la misma junta D- Gregorio Cruzada, tes de puntas.cruciferas, el alcohol de madroño,7 el té de Espa D. Juan de Guardamino, D. Manuel Díaz Contreras y D. Agus ña, criadas todas en este jardin botánico. . tín de Trevilla , con el fin de que las incluyan y sirvan de au La Ríal junta de Comercio, satisfecha del desempeño de es mento á la masa común: en inteligencia que si alguno desprecia tos jóvenes que han competido…</t>
  </si>
  <si>
    <t>Cook</t>
  </si>
  <si>
    <t>….... Visitaré el golfo de laticipase de la gloria que había adquirido la de nuestros rivales Carpentaría y toda la costa occidental de la Nueva-Holandacon los descubrimientos de» capitán Cook, extendiendo al mis ha,ía la1 tierra de Dienten'; p'eró de modo que pueda llega/ almo tiempo su» miras sóbrelas ventajas que debían resultar en lo Norte lo mas pronto qué Sea posible, para volver á la isla desucesivo a nuestro comercio. Desde luego se formó u…</t>
  </si>
  <si>
    <t>Cooper</t>
  </si>
  <si>
    <t>…¿ la misma causa. Los periódicos de Bo mineral en bastante abundancia para emplear 500 personas muy gotá se lamentan amargamente del Perú, é insisten en la necesi bien pagadas. El doctor Cooper ha reconocido el oro, y lo ha dad de hacer partir inmediatamente un grueso ejército, á fin de declarado de la mayor pureza: el que se ha sacado de las minas castigar al Perú por haberse negado á pagar las sumas estipuladas de la Carolina del Norte ha valido y…</t>
  </si>
  <si>
    <t>Cop</t>
  </si>
  <si>
    <t>…na!. línea de lo sublime y heroico en el duro trance en que se halla Parece que el mar quiso mostrarse con un aspecto terrible ea 1a ron: resolviendo S. M. al propio tiempo que al brigadier Cop primera salida que hizo aquella juventud, destinada á arrostras pinger se le atienda para sus ascensos. todos sus peligros. ( L’Etoile.') Paris 21 de Febrero. NOTICIAS EXTRANGERAS. Falsa de hoy. Cinco por too á 101 40. Acciones del banco RUSIA. 199a. Emprésti…</t>
  </si>
  <si>
    <t>Cop-, Josef</t>
  </si>
  <si>
    <t>Josef Cop-</t>
  </si>
  <si>
    <t>…o* Clarence. motivos que produjeron la entrega del castillo de b. Juan de Ulúa — Sir H. Hardinge pidió que la Cámara se constituyese en co á los disidentes de Nueva-España, por el brigadier D. Josef Cop- misión de subsidios para votar el presupuesto de artillería. Mr. pinger, gobernador interino que era del mismo, y de la senten Maberley hizo presente, que convenía saberantes el estado en que cia pronunciada por el consejo de guerra de oficiales generales ce…</t>
  </si>
  <si>
    <t>Coppinger</t>
  </si>
  <si>
    <t>…segundo el teniente coronel D. Ignacio Castellá , y demás gefes, FRANCIA. oficiales y tropa que han sobrevivido á tan gloriosa defensa, pu blicándose desde luego la inocencia del brigadier Coppinger en la’ A jarcio 20 de Enero. orden general del ejercito. Enterado S. M. de todo, y conforme La corbeta del Rev la Gloriosa, mandada por el capitán de fra con el parecer de su Consejo supremo de la Guerra, se ha servi gata Mr. de Villéneuve-Bargemont, fondeó e…</t>
  </si>
  <si>
    <t>Coppinger, Josef</t>
  </si>
  <si>
    <t>Josef Coppinger</t>
  </si>
  <si>
    <t>…n el triste cuadro que ofrece de lebrado en esa plaza, por la que se le declara libre de todo cargo los recursos de Inglaterra, cree que el Canciller se ha equivocado al expresado brigadier D. Josef Coppinger, habiendo no solo en sus cálculos. E^te contestó, refiriendo varios pormenores, que cumplido el deber de gobernador interino de dicho castillo, sino no se había engañado, y que r.o eran tan miserables como se su héchose acreedor por su firmeza, Valor y consta…</t>
  </si>
  <si>
    <t>Cordido, Josef Cao y</t>
  </si>
  <si>
    <t>Josef Cao y Cordido</t>
  </si>
  <si>
    <t>…tomo contiene n discursos sóbrelas siguientes importantísimas de Mondoñedo, por muerte de D. Félix Ortega Delgado, á materias que el autor ha tratado con su acostumbrada solidez y D. Josef Cao y Cordido: para otra de S. Marcelo de la catedral con una elegancia y delicadeza poco común. Tolerancia: incredu de León, por haberse posesionado del curato de Cerezal y Pra lidad de ¡os jóvenes: hombres ilustres del cristianismo: incrédulos do, en el mismo obispado, D…</t>
  </si>
  <si>
    <t>Córdoba</t>
  </si>
  <si>
    <t>…póles capital.................. *4&gt;9°3- 12,602. 3,182. los Ministros de Suecia , Dinamarca, Prusia, Hannóver , Ho Nápoles provincia............. 14,162. 8,718. 1.430. landa , y el Sr. Córdoba que lo es del Rey de España en Copen Tierra de Labor................. *3.°47- 15.838- 4,164. hague. * Principado ulterior........... 16,886. 9-793- 2,75°- Entre los ingleses se hallaron los marqueses de Londonderry, Basilicata........................... 20,3;…</t>
  </si>
  <si>
    <t>Gaceta de Madrid n.º 118</t>
  </si>
  <si>
    <t>…orresponde, mediante hallarse purificado; y asimismo algunos de sus mejores oficiales comprometidos en la trama. El de lo consultado por el Consejo de Hacienda en su razón, y acer general Córdoba , que había ¡do á Lima de orden de Sucre, ha si ca de si los empleados de los juzgados de Rentas que obran en do preso y desterrado á Guayaquil con Jas dos damas de Bolívar, virtud de títulos del superintendente general de Real Hacienda, FRANCIA. deben consid…</t>
  </si>
  <si>
    <t>Cordon, Antonio Toribio</t>
  </si>
  <si>
    <t>Antonio Toribio Cordon</t>
  </si>
  <si>
    <t>…cada dos dias há por los periódicos Castellón del Duque, á D. Francisco Javier Trapiclia; y para la sobre la derrota que sufrieron los holandeses en la isla de Java , de Planes, á D. Antonio Toribio Cordon. , fl i.° de Octubre.-Parece que esta noticia se funda en una,cqúi- Y en atención á los muchos y distinguidos méritos y servi. vocación de fechas,, tomando á Octubre por Agosto, en cuya . cios de D. Hemeterio López y Blanco, alcalde mayor mas antiguo época se…</t>
  </si>
  <si>
    <t>Cordón, Juan Joscf</t>
  </si>
  <si>
    <t>Juan Joscf Cordón</t>
  </si>
  <si>
    <t>…Nautes y en El RbyN. Sr. se ha servido presentar pára la Iglesia y Obispa Burdeos, se ocupa particularmente en hacer nuevas ediciones de do deGuadix, vacante por fallecimiento de D. Juan Joscf Cordón, las obra* mas sobresalientes de nuestra literatura, después de ha ■ 4 D, Joifcf Uraga , arcediano deVaronceli, dignidad de la iglesia berlas expurgado de aquello» pasages que contienen máximas con catedral de Orense: para una ración de la santa iglesia metro…</t>
  </si>
  <si>
    <t>Corfcuera, Santos</t>
  </si>
  <si>
    <t>Santos Corfcuera</t>
  </si>
  <si>
    <t>…es'SpdeUcqrriénte-- nr; da , vacante por promoción de D. Ramón Aguiriano á la maes‘ ' - * - ’ 1 ■ • i’í J'-‘ .* I ii..í * wq \ . ii.1'# .- &gt;’J ... , ! ,! trescpl.ía de la misma, á D. Santos Corfcuera; y para una capella- ,¡: 1 Cphformíndosé'el Rey K Sr. con-lo-expuesto pov la, Direc nía deSres. Reyes :míevos de la ciudad de Toledo, por muerte de ción general de Rentás . je'ha servidomafidarqueloiqsirecioide D. PiO Rafael Sánchez de León, á D. ,Manuel Hern…</t>
  </si>
  <si>
    <t>Cormjer</t>
  </si>
  <si>
    <t>…s, D. Pedro Martínez y Don cobre y de superior andar, saldrá de Burdeos á fines de Setiem Angel Guerra y Morello, En geometría y trigonometría plana bre próximo, bajo el mando del capitán Cormjer, para un viage D. Venancio Portal, D. Ramón Üzbero , D. Joaquín Bahamon- al rededor del mundo, por el Perú, los inares de la China, Ben de y D. Aniceto Sánchez. En trigonometría, esférica D. Josef gala y vuelta á Francia. Teniendo ya la mayor parte de su car…</t>
  </si>
  <si>
    <t>Corral, Andrés</t>
  </si>
  <si>
    <t>Andrés Corral</t>
  </si>
  <si>
    <t>…oja de una comarca Cid de Ribera, á D. Patricio Julián Vivas; y para una me vuelven á parecer en otra con mayores fuerzas. Es claro que no dia ración de la de Calahorra, por el de D. Andrés Corral, á llegará á sofocarse la insurrección con algunas ligeras escaramu D. Faustino Marroquin. zas, con algunos ataques parciales solamente. ¡Qué acción de Asimismo , y en virtud de Reales decretos, ha tenido á bien importancia ha habido en los 10 años que están…</t>
  </si>
  <si>
    <t>Correa, Josef</t>
  </si>
  <si>
    <t>Josef Correa</t>
  </si>
  <si>
    <t>…ado de las fortalezas que defienden sus pasos. La "de Artgéjá y D. Guillermo Stubbs, y bajo sus órdenes al briga ciudad de la Guarda , colocada al Sudoeste de Almeida , y por dier D. Josef Correa dé Mello, á los coroneles D. Josef María tanto mas al interior, ofrece de aquel lado un puesto mas á pro de Moura, D. N. Zagailtó, y á otros dos que comandan cuerpos pósito para defender á Lisboa. Está situada al pie de la sierra de sueltos: en la de Beira á…</t>
  </si>
  <si>
    <t>Corregidor</t>
  </si>
  <si>
    <t>…osales» en la de Monge; á razón de 7 rs. Cada entrega en Madrid , y de carrera de S. Gerónimo. 8 en las provincias, entregando al tiempo de recibir la primera —Por providencia del Sr. Corregidor de esta heróica villa, re su importe, y adelantando el de la segunda, y asi sucesivamente. frendada del escribano del número Villa y Oller, se cita, llama CAMBIOS DBL DIA 8, y emplaza á los que tengan censos ú otros créditos contra una Lóndres...,............…</t>
  </si>
  <si>
    <t>…a, objeto-dulce del amor y de Doña juana Mora y Granados, cuya testamentaría pende en munificencia del Rey. Entrados en la iglesia del hospicio, se can el jugado del Sr. G’alindo, teniente Corregidor de esta muy he tó un solemne TV Deum\ y los niños, conducidos á un gran sa roica villa, y escribatiía de Seco , para que en el perentorio tér lón , autorizado con el retrato de S. M.,' fueron entregados al di mino de 15 dias comparezcan ante dicho Señor, por…</t>
  </si>
  <si>
    <t>Cortea, Josef María</t>
  </si>
  <si>
    <t>Josef María Cortea</t>
  </si>
  <si>
    <t>…ustinos que dijo el Sr Arcipreste del cabildo eclesiástico, áque D. Gregorio Romero, D. Julián Otal, D. Antonio Arrom, Concurrieron todo el clero secular y regular, ayuntamiento y D. Josef María Cortea, D. Josef Rodríguez, D. Ildefonso Quipersonas de primera distinción. Por la tarde se tuvo en las casas rós, 13. Lorenzo Millana, D. Manuel Tobia , D. Josef Travancapitulares un frugal refresco, y por la noche una cena ,costeado co, D. Ignacio Lorente, D. Ramó…</t>
  </si>
  <si>
    <t>Coruña</t>
  </si>
  <si>
    <t>…... 2 á ai beneficio, rencia &amp;c. Adición. -r . Zaragoza..................................'•........................ 4 á $ ídem. En carta, que acabamos de ver del'mismo Sr. capitán general Coruña................................................................ 1 pérdida. Ricafort, venida por la fragata Sabina, que arribó á Santander Deuda consolidada con ínteres.................... 25 valor. el r 3 del pasado en 156 días de dicho Manila , se lee lo sig…</t>
  </si>
  <si>
    <t>Costa, Josefa</t>
  </si>
  <si>
    <t>Josefa Costa</t>
  </si>
  <si>
    <t>…las Carretas, á 3 cuartos, y puede ir en carta. roba, 43 ¿58. (Se concluirá.') a¿. Se cita y emplazá por término de 10 dias á Doña Rita Costa y á Agustín Fernandez, como marido de Doña Josefa Costa, Indice deylos Reales decretos y órdenes que se han publicado en este -muger que fue en- primeras nupcias de Migue), ambas hijas de periódico cu Codo el mes de Noviembre último. - Doña Josefa Fpn’t y de D. Jaime Costa y Espicl, para que com parezcan, ó sus he…</t>
  </si>
  <si>
    <t>Costa, Rita</t>
  </si>
  <si>
    <t>Rita Costa</t>
  </si>
  <si>
    <t>…18: maiz 31 á 32: habichuelas 37 á 44: aceite, ar de las Carretas, á 3 cuartos, y puede ir en carta. roba, 43 ¿58. (Se concluirá.') a¿. Se cita y emplazá por término de 10 dias á Doña Rita Costa y á Agustín Fernandez, como marido de Doña Josefa Costa, Indice deylos Reales decretos y órdenes que se han publicado en este -muger que fue en- primeras nupcias de Migue), ambas hijas de periódico cu Codo el mes de Noviembre último. - Doña Josefa Fpn’t y de…</t>
  </si>
  <si>
    <t>Creziotes</t>
  </si>
  <si>
    <t>…ONIA. han enviado á fagina. Ha dcsembaicado cerca de Megara una di Varsovia 11 de Junio. visión de las tropas que habia delante de Atenas; los gefes de es te cuerpo han enviado al general Creziotes á Panourias: éste Continúa el informe de la comisión de pesquisa. guarnece ahora la ciudad de balona y paite de la Livadia; el ge Al mismo tiempo no se mostraba la Sociedad patriótica en neral ¡vacos ocupa lo restante de Ja provincia. general mas activa en Vo…</t>
  </si>
  <si>
    <t>Criado, Luis</t>
  </si>
  <si>
    <t>Luis Criado</t>
  </si>
  <si>
    <t>…el. Real consulado, bajo la presidencia puesto en práctica en la villa de Arganda , cuatro leguas de tita del limó., ¡Sr. Asistente, ante un distinguido y numeróse» con corte, por D. Luis Criado, maestro de vidriero y hojalatero, y curso. .. ; !; ; constructor de los mismos aparatos. En e( primer dia fueron examinados 37 discípulos de priftte.- Este infatigable artista , no contento con los felices resultados xas letray ¿n el catecismo , ortología y…</t>
  </si>
  <si>
    <t>Cris</t>
  </si>
  <si>
    <t>…ña Manuela Águirre, natural de Óñale, vecina antes de .Fam—' habitantes del distrito que ocupa el ejército, ni á los payagerosj piona, y últimamente de Alcalá de Henares, viuda de D. Cris qne viajaren con pasaportes reconocidos por las autoridades del' tóbal del.Poitjllp,,, para que en el térmtno de go dijis perentopaís. ' (;. " " ]; * ■ rios , contados &lt;|esde el,de este anuncio . comparezcan, an te dicho. ' La policía militar se ejercerá por…</t>
  </si>
  <si>
    <t>Crodington</t>
  </si>
  <si>
    <t>…nzia y el de las turco-egipcia , después de haber porfiado inútilmente por ganar á Minas de cobre. Después de haberse separado este del capitán Patrás, se ha visto obligada por el almirante Crodington á vol Frankün el 4 de Julio bajó por c¡ brazo orienta! del M.ickenzia ver toda ó la mayor parte á Navarino. Muchos d’as há que no se hasta el 7 del mismo, en cuyo dia, habiendo hallado que el rio habian visto navios de guerra en estas aguas. Una división grie…</t>
  </si>
  <si>
    <t>Cruz, Francisca Santa</t>
  </si>
  <si>
    <t>Francisca Santa Cruz</t>
  </si>
  <si>
    <t>…noticias recibidas de aquella capital debía el Infante ras Doña Francisca Longa, Doña María del Pilar Escudero y salir de alü del 20 al 25 del corriente, pasando por París, donde Doña Francisca Santa Cruz. Después se dignó S. M. mandar que se detendrá algunos días. Aquí no podrá estar mucho tiempo, se cantase otra pieza de música, que ejecutaron los señores Don pues se quiere que esté en Lisboa para fines de Diciembre. Ven Juan Gispert y D. Antonio Cclubi; lo…</t>
  </si>
  <si>
    <t>Cubillo, Alvaro</t>
  </si>
  <si>
    <t>Alvaro Cubillo</t>
  </si>
  <si>
    <t>…na generalmente en estos pueblos; importe del p.°, que se halla en prensa. Contiene este cuaderno y,se expresa igual de vino y aceite, excepto en Corella y San 8.° dos comedias de D. Alvaro Cubillo dé Aragón: Las. Muñe güesa, respecto de la última. cas dt Marcela, y la Perfecta casada. Continúa abierta la sus Sevilla —.Ecija. Trigo, fanega 24 á’30: cebada 9 &amp; 10: cripción en las librerías anunciadas en UGaccta.de 3 de Junio garbanzos 85 á 90: habas 18 á…</t>
  </si>
  <si>
    <t>Cuesta</t>
  </si>
  <si>
    <t>…scubre en el ción únicamente del valor, pero que no dejó de ser costosa á los modo de abrir y llevar los libros de cuenta y razón por partida enemigos. Organizó en unión con dicho general Cuesta, de quien doble, para todos los ramos de administración y recaudación de era segundo, algunos regimientos, con los cuales volvieron á la Real Hacienda; y también para los particulares» -que con presentarla batalla á los enemigos en Rioseco, y su pérdida, tan…</t>
  </si>
  <si>
    <t>Cuevas, Antonio</t>
  </si>
  <si>
    <t>Antonio Cuevas</t>
  </si>
  <si>
    <t>…villa, por pro CANSIOS SEL DIA JO. videncia de 16 del corriente, ha señalado para junta de acreedo Londres....»................................ ...;. gdi á *•/ res á los bienes de D. Antonio Cuevas , vecino y del comerció París.............................................. ..... 1419315. de esta corte, el domingo i.° de Abril próximo á las hueve de Cádiz...,............................ ........... ..... i beneficio. la mañana , en su habitación. Lo que…</t>
  </si>
  <si>
    <t>CUrainun.t, Miguel</t>
  </si>
  <si>
    <t>Miguel CUrainun.t</t>
  </si>
  <si>
    <t>…del Gobierno dd Rey nuestro Señor, sin cuyoxequisito y emplaza á todos los que se contemplen acreedores, á los/bienes no se.admitirán las instancias. quedados por fallecimiento de D. Miguel CUrainun.t, vccinp que_ ' Los que quieran solicitar la referida placa, acudirán i..la se fue de esta corte, para que en el término de treinta dias, sigtriencretaría. de gobierno de la insinuada Real hermandad, baila. el tes al 'de tste amihdo , acodan ante dicho Sr. jue…</t>
  </si>
  <si>
    <t>Custardoy, Josef</t>
  </si>
  <si>
    <t>Josef Custardoy</t>
  </si>
  <si>
    <t>…nvite el Embajador de Prusia, á que asis dád dé prior , primera silla de la colegial de Borja , diócesis de tieron los Ministros, Embajadores y demas principales diplo Tarazona, á D. Josef Custardoy, canónigo de la propia; y para máticos. . v la canongía magistral de la catedral de Ibiza , vacante por falle _ fcl Messager de Marsella inserta lo siguiente: cimiento de D. Jaime Antonio Lapuerta, á D. Juan Arabi. . „Lajunu de comercio de esta ciudad ha disp…</t>
  </si>
  <si>
    <t>Cutanda</t>
  </si>
  <si>
    <t>…ia- tellano tn verso y prosa, con notas, por D. Tomas González Carvajal , continúa abierta por ahora y hasta que se dé aviso á íán en su ausencia y rebeldía. — Por providencia del Sr. Cutanda, alcalde de la Real casa y los suscripiores de estar pronta la entrega, la cual por una falta corte, se cita y emplaza á los que tengan derecho á la herencia imprevista del papel se ha detenido mas de lo que se creía. intestada del Sr. D. Josef Ignacio Acaved…</t>
  </si>
  <si>
    <t>…in proporcionaran tantas ventajas en las artes, manufacturas é in haber comparecido, les parará el perjuicio que haya lugar. dustria como en el dia palpamos. ».Por providencia del señor Cutanda, alcalde de corte, se ha aeñalado para la junta de acreedores de Luis Vogel y det difunto (i) laureo método de hacer tot vinos mat licorosos^ de mayor Francisco CasauX, de ejercicio cafeteros «n esta corte, él dia 18 duración. Se vende en la librería de Cuest…</t>
  </si>
  <si>
    <t>Cuvier</t>
  </si>
  <si>
    <t>…: TV cia ; Mr. de Frehilly, individuo de la Cámara de los Diputados; soy el Señor nuestro Dios, y no tendréis otro Dios mas que á mí.. Mr. Olivier, idem; Mr. de Maquille, ídem; el barón Cuvier, Mas en el catecismo de Douai y en otros librosde devoción .y da consejero de Estado; Mr. de Guilhermy, presidente del tribunal piedad usados en Inglaterra,; se halla inserto con toda extensión de Cuentas, y Mr.de Btoé, abogado general del tribunal Real de el…</t>
  </si>
  <si>
    <t>Czernin</t>
  </si>
  <si>
    <t>…e Alcántara, provincia cipe de Metternich, siendo testigos el Príncipe de Hohenzollern, de Ñapóles. Nació el 18 de Octubre de 1680 en Colasca , en el el Príncipe de Esterhazy y el conde Czernin. ) Milanesado, diócesis de Novarra, y se llamó en el bautismo _Escriben de Varsovia, con fecha 30 de Setiembre, lo que si Juan Tojetti. Siendo joven fue á Roma, donde se ejercitó en el gue: El proyecto del Emperador Alejandro de facilitar las co oficio de moz…</t>
  </si>
  <si>
    <t>D, F.</t>
  </si>
  <si>
    <t>F. D</t>
  </si>
  <si>
    <t>…n de detenerse. 1. BAEBIUS. HERMA. U. El mismo periódico anuncia el paso á Francfort de un ofi V. *• OPTIMO. PATRONO. ciar persa de distinción, llamado Sare-Beg, qué iba:¿ Londres D. F. D. con una misión diplomática. — El noble duque de Wellington viaja en la actualidad por el Traducción castellana. norte de Inglaterra. Por todas partes es recibido con un extraor Lucio Bebió Hermes, uno de los seis varones del colegio audinario entusiasmo. A su…</t>
  </si>
  <si>
    <t>Gaceta de Madrid n.º 159</t>
  </si>
  <si>
    <t>…nta mas. L. BAEBIUS. HERMA. II. Para hacer la rectificación pasé á examinar la piedra acompa V. R. OPTIMO. PATRONO. sado de tras personas inteligentes,: á fin de evitar cualquiera D. F. D.« equivocación involuntaria, y la encontramos* sumamente mal Aunque el invento de esta inscripción biográfica se da por tratada. Su matar» es de.un mármol.blanco muy sólido. Su for tan reciente, no lo es -tanto que deje de tener mas de dos siglos ma no es de P…</t>
  </si>
  <si>
    <t>D, Rey</t>
  </si>
  <si>
    <t>Rey D</t>
  </si>
  <si>
    <t>…de mayorazgos, vínculos, patronatos y cape tablas cronológicas desde los tiempos mas antiguos hasta la muer llanías, cuyas acciones existen depositadas en el Banco, deberán te del Sr. Rey D.; Garlos m, acudirán á recoger el tomo 20 y presentar fe de vida, también legalizada y firmada por los mis último á las librerías de Perez y Orea. Habiendo resultado algu inos, sin necesidad de exhibir el reconocimiento de las acciones, nos tornos sobrantes de…</t>
  </si>
  <si>
    <t>…tran como una verdadera blasfemia. La historia de todos senado de Bolonia. Restituido á España en 1778 le aara'ió el los tiempos vendría n confirmar nuestra doctrina; pero por aho Sr. Rey D, Carlos ni (q. e. p. g.) con una plaza de Alcalde del Cri ra invitamos con el periódico citado á ¡0$ que sostienen que los men de la'ch'ancillería de Granada, yal cabo de siete años pasó á sentimientos religiosos debilitan el valor, y pueden dañar á los Oidor…</t>
  </si>
  <si>
    <t>Danque</t>
  </si>
  <si>
    <t>…midad que no existe políticamente. Se confia mucho en la impar 138. En cualquier estado que se hallen estos juicios, siempre cialidad y sabiduría del digno ministro de la justicia conde Danque se vea ó esté averiguada la verdad, podrán determinar y kelmann. sentenciar los negocios; y para descubrirla ó aclararla podrán también disponer de oficio los reconocimientos, exámenes de Alemania» testigos, juramentos de las mismas partes, y cualesquiera otr…</t>
  </si>
  <si>
    <t>Daoix</t>
  </si>
  <si>
    <t>…la piedad de S. M.: y se dieron salvoconductos, entreoíros, á otras personas , apoderarse del castillo , introducir el desorden y Bosech y Ballester, á Boffil, Dinat, Olivares, al capitán Daoix el robo fueron, en medio de la confusión de' las notteas, las pri «ce., y aun se otorgó el perdón al mismo Bussons, si lo implo meras reveladas por los que se descubrieron ó delataron. rase, á consecuencia de los anuncios que se hicieron de que lo Desde enton…</t>
  </si>
  <si>
    <t>Darnley</t>
  </si>
  <si>
    <t>…irigiese á restablecer la tranquilidad Señores:-el dia llegará en que os veréis precisados á opone'r en Irlanda. todos los recursos del imperio para hacer frente ál peder de un El conde Darnley declara que está persuadido de que ninguna Estado rival, de un Estado donde np se conoce ninguna diferen medida puede aliviar la Irlanda, mientras no se le conceda lá cia en las leyes que rigen.á los católicos y á los protestantes; y emancipación..El marqués…</t>
  </si>
  <si>
    <t>Daru</t>
  </si>
  <si>
    <t>…a 'materia 17.4871057 ple* ál qué se señalaba. (J&gt; concluirá.') pliegos. ¡ Y se dice que cunde la irreligión!’ Estos preciosos do Dll DIA 5.cumentos se deben ál ilustre par Mr. el conde Daru.—En el afio 1CAMBIOS 826 se han registrado 827$ obras diversas, cuya clasificación aun Lóndres................. ...................... .................. 34$ 4 f. no se ha hecho; pero es indudable que será igual á la» anterio París............................…</t>
  </si>
  <si>
    <t>Dasies</t>
  </si>
  <si>
    <t>…ahora su desempeño, según resulta del provocarle á.explicaciones sobre la conducta que le supoue con proceso seguido en el tribunal de Douai. El 20 de Abril, unido tra él. con el Sr. Dasies, su compañero en esta misión, y á la cabeza de El Fiscal le responde, que quien le acusa es el Ministerio pú una escolta de mamelucos, detuvo en el camino de Fossard á la blico. „Hemos, señores, (continúa) citado ante vosotros, es» Princesa de Westfalia, espo…</t>
  </si>
  <si>
    <t>Dávíla, Sancho</t>
  </si>
  <si>
    <t>Sancho Dávíla</t>
  </si>
  <si>
    <t>…ruinó enteramente lá^mieses dé trigo en los campos de las ante Saavedra, D.Josef Patino. iglesias de Yurreta , Gafáy , Abadiano, Berriz, Malla via, Ztl— 4. ?; D¿ Antonio Agustín , D. Sancho Dávíla, D. Juan de dua, y las villas de Dítrango y Eiorrio. Su peso en lo general Austria, D. Alvaro de Bazan, Antonio de Nebrija, Pedro Mo después de pasada la tormenta era'él de *eis' onxas, y algunas jí endez Aviles. hubo que correspondían al- tamaño y ♦¡¿urÉ -de…</t>
  </si>
  <si>
    <t>Dcbnay, Francisco</t>
  </si>
  <si>
    <t>Francisco Dcbnay</t>
  </si>
  <si>
    <t>…................................. 2 á ¿ beneficio. Hogger ycompañía, de Amsterdam. 3«-535" 5 1.059..24 Zaragoza................. ....................................... f pérdida. D. Francisco Dcbnay, de Amiens... 28.440.14 782.. 4 Bilbao....................... .......................................... Par. Freje y compañía, de Leipsick........ 26.5.94.. 7 742-22 Coruña.......................................... 1.................... pérdida. D. Juan Corn…</t>
  </si>
  <si>
    <t>De-Wrangel</t>
  </si>
  <si>
    <t>…ientras que ayu • 5.a Maridará támbiéta dicho General todos los voluntarios daba úiotros tres i.subir á la corbeta; - • Realista» de Cataluña qué necesite para el fin indicado. El barón De-Wrangel es aquel mismo isficcaí' distinguido 6.a Todos los voluntarios Realistas que no pbedezcan sus que acompañado del doctor Kyber «corrió la costa , todavía des órdenes, ó noconcurian á hostilizar k los rebeldé*/ por temor, conocida en aquella época, del nordeste…</t>
  </si>
  <si>
    <t>Deguili, Fidel</t>
  </si>
  <si>
    <t>Fidel Deguili</t>
  </si>
  <si>
    <t>…tación está prohibida, cada de las mejores canteras de granito situadas en Montorfacomo el aceite, jabón, sebo, cera, lanas, cueros, pieles de car no, las cuales se excavan por el Sr. Fidel Deguili, de Mergorzo, nero, hierro, plomo &amp;c., se ha estipulado que puedan pasar compropietario de ellas. Lo mismo que la primera, es de un solo por el Bosforo las naves de las tres naciones cargadas de dicho* pedazo, de 19 brazas y 7 pulgadas de largo; su diámetro d…</t>
  </si>
  <si>
    <t>Delgado, Félix Ortega</t>
  </si>
  <si>
    <t>Félix Ortega Delgado</t>
  </si>
  <si>
    <t>…tomo de dicha obra. Dicho jar á ración de ella , í D. Tomas Florez: para una ración de la tomo contiene n discursos sóbrelas siguientes importantísimas de Mondoñedo, por muerte de D. Félix Ortega Delgado, á materias que el autor ha tratado con su acostumbrada solidez y D. Josef Cao y Cordido: para otra de S. Marcelo de la catedral con una elegancia y delicadeza poco común. Tolerancia: incredu de León, por haberse posesionado del curato de Cerezal y Pra lidad…</t>
  </si>
  <si>
    <t>Delgado, Tadeo Manuel</t>
  </si>
  <si>
    <t>Tadeo Manuel Delgado</t>
  </si>
  <si>
    <t>…osesión de este título antes de la presentación de de justicia , se cita y emplaza á Doña Victoria Urguiano, viuda ,,!a ley, y que tengan ademas el de impresor, ejercido por 10 de D. Tadeo Manuel Delgado y sus hijos, para que en el térmi «años, sin haber sufrido alguna condena por ninguno deles dos no de un mes comparezcan en el expresado tribunal por medio de procurador á contestar una demanda instaurada por D. Ma«conceptos.” Mr. Humann añade: «En caso de co…</t>
  </si>
  <si>
    <t>DelgrdoSiesa, Juan</t>
  </si>
  <si>
    <t>Juan DelgrdoSiesa</t>
  </si>
  <si>
    <t>…i aera profeta i) Esos príncipes i»Mrro- á !■'. Real sociedad de Amigos del Pais-de la ciudad de León, ea „vtsados, cuya ceguedad llegase al punto de querer levantar'el utt¡on con D. Juan DelgrdoSiesa y Doña María Vailedor, su ,,trono sobre las ruinas de ladibertad, abririan su sepulcro?, mos éspósay para-rifir una Hacienda de la propiedad y pertenencia de trando i las .generaciones'.futuras, que antepusieron su ambi estos, quienes han cedido parte de su producto á la indicada…</t>
  </si>
  <si>
    <t>Deliege</t>
  </si>
  <si>
    <t>…en el Parlamento de Inglaterra en nas letras en el Ministerio del Interior. Marzo último sobre las pretensiones de los católicos, Mr. Peel, 5- ° El páse de la ¡unt3 se dará por el señor Deliege, á quien entonces Secretario de Estado del Interior, y uno de sus adver nombramos al efecto secretario de ia junta ó inspección de cen sarios mas acérrimos, pronunció un discurso, en el cual ridicu sura. lizaba la saña doctrina y las piadosas prácticas de los…</t>
  </si>
  <si>
    <t>Denhatn</t>
  </si>
  <si>
    <t>…las cau nuevo la atención del Gobierno ingles acerca de sus estableci sas que han retardado su expedición, no dejan ninguna duda d$ mientos en aquella parte del mundo. El teniente coronel Denhatn la lealtad de sus miras y de su firme resolución en dedicar su ex acaba de partir á bordo del Cadmus por comisión de S. M. Bri periencia y sus talentos en favor de la independencia dg ,1a Gre tánica, con el fin de tomar importantes medidas sobre esto cia. Las…</t>
  </si>
  <si>
    <t>Dénia, Gonzalo Fer</t>
  </si>
  <si>
    <t>Gonzalo Fer Dénia</t>
  </si>
  <si>
    <t>…cántaros, 54 á 56, pedimento de varios acreedores contra los bienes de la testamen ídem. Las demas especies como en el mes pasado. taría del difunto coronel retirado en esta plaza D. Gonzalo Fer Dénia. Trigo, fanega 51: cebada 22: maíz-33: arroz, idem nandez del Pozo, se cita y emplaza á todas las personas que se 70: habas 30: vino, arroba 9: aceite 34. crean con derecho á reclamar algunos créditos, para que en el paValencia. Trigo, cahiz de barchillas, 11…</t>
  </si>
  <si>
    <t>Despacho, Secretario del</t>
  </si>
  <si>
    <t>Secretario del Despacho</t>
  </si>
  <si>
    <t>…inarios y urgentes. dos con tuda la posible regularidad. 192. Le informará igualmente al fin del curso de los exáme nes que se celebren, del aprovechamiento manifestado por los Al Sr. Secretario del Despacho de la Guerra digo hoy lo que Alumnos, y calificación que por ellos y su conducta haya me sigue: He dado cuenta al Rey N. Sr. del expediente que V. E. recido cada uno, de'las medidas que deban tomatse para ocupar se sirvió remitirme en 9 de Setiembre último, q…</t>
  </si>
  <si>
    <t>…sado me ha comunicado la Real orden libras esterlinas, la mayor parte, según cree, en extravagancias, siguiente: mientras que en Inglaterra no se ve otra cosa que una población El Sr. Secretario del Despacho de la Guerra con fecha ío cubierta de harapos y muerta de hambre. del.mes anterior me dice de Real orden lo que sigue: Al Direc .En la reunión que tuvieron los católicos el 19del corriente tor general de artillería digo hoy lo siguiente: He dado .cuenta al re…</t>
  </si>
  <si>
    <t>…ey, que le corresponda por su despacho legítimo y clase en que se en que ha sido nombrado Seraskier de ella. tumiré. Tanto en Asia como en Europa se lleva adelante con rigor la El Sr. Secretario del Despacho de la Guerra con fecha 11 del formación de las tropas regladas En Andrinópolis se cuentan mes anterior me dice lo que sigue: He dado cuenta al Rry 3600 hombres , y en Broussa 1400 en disposición de marchar á de ia instancia que el Capitán general de Valencia…</t>
  </si>
  <si>
    <t>…icios de 'las órdenes re bierno* Hán nombrado tres diputados y un secretario para que gulares. :i vengan i esta capital: El muhurdar de Kosrew-bajá, ex-grande almirante , ha re A! Sr. Secretario del Despacho de-Gracia jr Justicia digo cibido las dos colas en premio del zelo con que ha trabajado en con esta fecha lo que sigue: Al Rey nuestro Señor elevó .por los nuevos ejercicios militares. esta Secretaría, del Despacho de mi cargo uná exposidon-el Vi El primer re…</t>
  </si>
  <si>
    <t>…a. se observe lo mandado. (¡Gazette de Fratice). - i;. --u. r . y v ■ ryiiji:. ■ &lt; _Se lee lo siguiente en el periódico.tit^ilado el Standard: Rusia. S.M. se ha servido dirigir al Sr. Secretario del Despacho de „Por la mala de Hamburgo hemos recibido esta mañana un ma Gracia y Justicia, con fecha de lo del corriente, el Real de nifiesto del Emperadoif'ite'Rusia-, pbr él qu¿ se ordena una leva creto que sigue: general de.dos reclutas por cada .quinientos, vasallos…</t>
  </si>
  <si>
    <t>…E 1827. ARTICULO DE OFICIO. que Ibrahim, que es el único que puede sostener la campaña con alguna ventaja, ha manifestado desde la toma de Missolonghi Real orden comunicada por el Sr. Secretario del Despacho de la 'una tibieza que en otras circunstancias le hubiese atraído la des Guerra al de Hacienda en 2g de Setiembre para que las juntas gracia del Gran Señor, y hay fundamento para temer que su de purificación Jijen la cantidad que deban percibir los indi poca…</t>
  </si>
  <si>
    <t>Detchegoyen</t>
  </si>
  <si>
    <t>…ue estas disposiciones se extiendan á los pnsionerps de Los Sres. Studen , de Paris............. 51 046 1.403..24 guerra, tratados como esclavos por.sóguna de las partes belige El Sr. Detchegoyen, de .París, id. idi 3^.270.. 14 1.080 rantes. ó.° Los extrangeros que cometan en el territorio ó á bor Portador de aceptaciones, que no do de los buques austríacos alguno de los expresados delitos, in ha/parecido,................................... 56.116, 7…</t>
  </si>
  <si>
    <t>DG, Q.</t>
  </si>
  <si>
    <t>Q. DG</t>
  </si>
  <si>
    <t>…a salir muy Aratijuez ya de Junio. pronto de los Dardanelos, é ir á Oropo. ,.Finalmente que acababan de llegar i Navarino dos fragatas En celebridad del fausto dia del Rey nuestro Señor Q. DG., egipcias procedentes de Alejandría.” el teniente general, conde de España, comandante genera! «a gefe de cuartel, dispuso, en nombre de la Guardia Real de in IMOtafBSSA. fantería, un arco intercolumnio de orden dórico, encima de la landres 29 dt Mayo. porta…</t>
  </si>
  <si>
    <t>DIA, Domingo Zu CAMBIOS DEL</t>
  </si>
  <si>
    <t>Domingo Zu CAMBIOS DEL DIA</t>
  </si>
  <si>
    <t>…de que escribió á una hermana suya , en el dia difunta. Los Tejada. que pudieren dar razón del citado Banfi y á quien se tiene que co municar un asunto interesante, se dirigirán á D. Domingo Zu CAMBIOS DEL DIA 20. bia Aguirre, subida de Sta. Cruz , tumi.0 2 , en Madrid. Lóndres......... .................................................... 35J 4 f. Nota. En Ja gaceta anterior, artículo de Madrid,en el pár París.............. .........................................…</t>
  </si>
  <si>
    <t>Díaz, Vicente</t>
  </si>
  <si>
    <t>Vicente Díaz</t>
  </si>
  <si>
    <t>…, del final de la ópera del Sr. Rossiní D. Manuel M.ilo de Molina.rD. Vicente Fages.esD. Santiago Matilde de Skabrán ó il Cor di ferro para piano y guitarra 4 rs., López Regañon.=D. Vicente Díaz de la Quintana. y flauta 3 rs. Se hallará de venta en la librería de Brun, frente á las Covachuelas, con otras varias piezas. REALES LOTERIAS. __ Teresa Aisa, natural de Peñíscola , se ausentó de Madrid en al año de 1814, siendo de edad como de 28 años, hallá…</t>
  </si>
  <si>
    <t>Diciembre, Juan Manuel Espinosa de</t>
  </si>
  <si>
    <t>Juan Manuel Espinosa de Diciembre</t>
  </si>
  <si>
    <t>…po de perfecta salud. EI.Rby nuestro Señor se ha dignado nombrar coronel del re _JLas' noticias de Blienos-Aires que se han recibido hasta el 5 de gimiento provincial de M.tlaga á D. Juan Manuel Espinosa de Diciembre, hablan muy siniestramente del estado de aquella los Monteros, marques de Monte Olivar, que lo era del de Bujprovihcial EL7papél: del Gobierno habia bajado á un descuento jalance: para esta resulta á D. Federico de Bernuy , coronel del Tuinoso: 290 duros'en p…</t>
  </si>
  <si>
    <t>Diebilstclt</t>
  </si>
  <si>
    <t>…o que tenia muy descontentos á los habitantes y ú las autoridades de fa provincia por la mucha arbitrariedad con -.; '•- VAIAQOIA. . que procedía; pero las mediá is tomadas por el general Diebilstclt, *' Sucharest 34 de Julio. , ayudante de campo de! Emperador, y por los nuevos empleados Un correo ingles que acaba de pasar por esta ciudad con di en provisiones enviados á las provincias del Cáucaso, han resta rección ¿Constantinopla, llevaba, según se dice…</t>
  </si>
  <si>
    <t>Diebitsch, M.</t>
  </si>
  <si>
    <t>M. Diebitsch</t>
  </si>
  <si>
    <t>Gaceta de Madrid n.º 5</t>
  </si>
  <si>
    <t>…en contrario , y ha pretendido que no mas de sus sueldos actuales , el aumento de media paga. habia derecho para suspender los impuestos existentes; porque La orden del día que el general M. Diebitsch dirigió á las era prohibir las leyes‘que son obra de ia representación nacional. colonias militares con motivo de estas nuevas ordenanzas, con Mr. Dotronge, de Bruselas, dijo: cluye con estas expresiones. «Mientras subsista el impuesto sobre los molinos no po…</t>
  </si>
  <si>
    <t>Diego</t>
  </si>
  <si>
    <t>…ha N. Sr. nombrar para una canonjía de la iglesia catedral de Jaén, pasado á Salona con ánimo de penetrar en la Grecia occidental, vacante por muerte de D. Josef Segundo Moreno, á D. Diego y reunirse al comandante Macri, quien ha entrado ya en Ura- Andrés de Teruel: para otra de la de Almería, por promoción covi, distante seis leguas de Missolonghi. de D. Josef Alvarez Cienfuegos al priorato de ella, á D. Anto Los turcos se hallan con grandes r…</t>
  </si>
  <si>
    <t>…e. Se trató Rdo. D. Simón de Guardiola; para el de Mondoñedo á Don de admitir en ella eu primer lugar, y sin excluir álos de las de Francisco López Borricón, y para el de Teruel á D. Diego mas clases, á los oficiales y á los empleados; proponiéndose por Carlon. objeto de esta asociación sostenerse mútuamente en todas cir Después de una corta alocución, S. S. ha creado y publicado cunstancias, trabajar para conservar el espíritu nacional, y el P…</t>
  </si>
  <si>
    <t>…te D Francisco, la propiedad de este destino: á D. Josef Fer con tal instrucción se mejoren las operaciones, y puedan hacerse nandez, escribiente del mismo místico, y al artillero D. Diego nuevas aplicaciones y adelantamientos, no solo por los que prac Diaz, plazas de dependiente del citado resguardo de Cádiz: al pa tican las artes, sino por los que sin practicarlas, podrán adqui trón D. Francisco Bayona, la de efectivo del mismo resguardo rir…</t>
  </si>
  <si>
    <t>…ar por la Rute i D. Vicente María de Cárdenaspara {a de Sabiote á huerta de Valencia, que es un jardin poblado y delicioso aun en D. Alonso Sánchez Pándo: para la de Barcarrota á: D. Diego los dias comunes, es ocioso explicar la perspectiva agradable y Alvarez Osorio: para, la de Motril á D.' Juan de Santa Cruz y singular que se presentaría eñ una ocasión' tañ extraordinaria y Molina: para la de Plasencia á D. León González del Camino: placente…</t>
  </si>
  <si>
    <t>…el dia 2 de Diciembre próximo á las nueve La Santa y Real hermandad del Refugio de esta corte hace sa de la mañana; en inteligencia que al que no concurriese, ademas ber-. que por D. Diego de la Peña y Doña Juliana Niso su mu de pararle el perjuicio que haya lugar, se le exigirá la mulla de jer se fundó un patronato Real de legos en la iglesia parroquial ioó ducados aplicado* i la Real Cámara de S. M. EN LA IMPRENTA REAL</t>
  </si>
  <si>
    <t>Dievitch</t>
  </si>
  <si>
    <t>…do S. M. la citada El informe de la comisión del bilí tan extrañamente c;.rrtp~ división. do en «la sesión de ayer, ha sido presentado y adoptado con _ El ayudante decampo general barón Dievitch, primer gefe asombro 5ener.1l en la Cámara alta . porque en su estado actual del estado mavot general del Emperador , ha llegado á esta capi era imposible llevarse á ejecución aun cuando se hubiese verifica tal de vuelta de su viage á Tillis. do su tercera, l…</t>
  </si>
  <si>
    <t>Diez</t>
  </si>
  <si>
    <t>…que les asista ; con aperci bimiento de que pasada les parará el perjuicio que haya lugar. Concluyéndose para últimos de Diciembre del corriente año __En virtud de providencia del Sr. Diez dePrado, tértíénte cor la contrata hecha por la Real Hacienda en favor de D. Juan Jo- regidor de esta heroica-villa, y por la escribanía de Agrá , se cita sef Arana para la conducción de sales de las fábricas de ban Fer- y emplaza á Miguel Lozano, calesero qu…</t>
  </si>
  <si>
    <t>Diez, Diego</t>
  </si>
  <si>
    <t>Diego Diez</t>
  </si>
  <si>
    <t>Gaceta de Madrid n.º 117</t>
  </si>
  <si>
    <t>…de guerra de una de las partes belige fuero militar, y uso del uniforme que les corresponde. rantes: 4.0 El trasportar ninguna propiedad perteneciente á tur Habiéndose constituido D. Diego Diez, Practicante que fue cos, griegos ó egipcios, y mucho menos objetos llamados con de Cirugía en la guerra de la independencia, en la obligación de trabando de guerra: 5.0 En su consecuencia los capitanes de ba servir al Rey nuestro Señor donde fuese necesario,…</t>
  </si>
  <si>
    <t>Dillon</t>
  </si>
  <si>
    <t>…con ,tos de las diferentes islas del Archi piélago de las nuevas Hebrides. 18 J6 se halla un déficit de 469,548 libras esterlinas. Esta situa . . Las noticias que ba adquirido el capitán Dillon han parecido ción está lejos de poder tranquilizar , cuando se piense que en los bastante exactas para que la compañía de las Indias en Calcuta tres primeros meses de 1826 *6 padeció grande escasez, y el co se determinase á enviar á este Archipiélago la nave…</t>
  </si>
  <si>
    <t>…oderich pidió que se suspendiese, á lo naufragio de La-Perouse mucho antes que las noticias dadas en que nadie se opuso, y la Cámara levantó su sesión después de ha Calcuta por el capitán Dillon, que han publicado últimamente ber tratado sobre otras materias, y sin tocar ni una sola palabra los periódicos, viniesen á añadir grandes probabilidades á las relativa al bilí. Asi que este ha quedado enteramente abandona conjeturas, que se habian dado hasta…</t>
  </si>
  <si>
    <t>Diobogoiski</t>
  </si>
  <si>
    <t>…la mayor parte de »OlONIA. los adeptos tenian poca consideración, sin embargo hubo algunos que se distinguieron por su zrlo y actividad. El antiguo teniente Varsovia 21 de Junio. coronel Diobogoiski , enviado por Lukasmski á Kalisch para Continúa (l informe de la comí ¡ion de fesquita. que propagase aqui la sociedad, fue escuchado favorablemente Después de las juntas que tuvieron los Templarios, y de que p r algunos, habiendo encontrado dispuestos para a…</t>
  </si>
  <si>
    <t>Director</t>
  </si>
  <si>
    <t>…á que se expone si se resiste por mas El Rey nuestro Señor teniendo en consideración las razo tiempo. El Divan no deja de conocer la gran crisis que amenaza nes que ha expuesto el Sr. Director general del Real colegio ge al Imperio otomano, y que se acerca el momento de decidirse vi neral militar para que se aclare la Real orden de iz de Agosto ha de existir mas ó no. Este consejo político quizá se inclinaría á último, por la que se ha mandado admi…</t>
  </si>
  <si>
    <t>Do-, María Amalia Avellan y</t>
  </si>
  <si>
    <t>María Amalia Avellan y Do-</t>
  </si>
  <si>
    <t>…uedan acreditar con su María Codina en una cantilena. Por las niñas premiadas ¡as die misma sangre que son fieles vasallos. Y siendo tan loable este ras ron recitando otros versos Doña María Amalia Avellan y Do- go generoso , digno de la estimación del mejor de los Monarcas, fia María Ignacia Casals. D. Francisco Nebot y Salvadora Do no puede pasarlo en silencio., persuadido merecerá el Real agra miné manifestaron su gratitud en un diálogo. En seguida el Dr. do de V.…</t>
  </si>
  <si>
    <t>Dolgo-</t>
  </si>
  <si>
    <t>…curador ge ticia, el general de infantería príncipe Labanoff-Rostovsky, neral por la franqueza con que habia declarado sus sentimientos, mandamos á su adjunto el consejero privado príncipe Dolgo- los cuales parece que algunos individuos de la Cámara que se han rouky desempeñe las funciones de este ministerio hasta el resta unido últimamente al Gobierno, no están dispuestos á imitar. blecimiento del propietario.” (Mr. Tierney, sir T. Makintosh, Mr. Abe…</t>
  </si>
  <si>
    <t>Domingo, Josef de Santo</t>
  </si>
  <si>
    <t>Josef de Santo Domingo</t>
  </si>
  <si>
    <t>…perder ayer toda esperanza. ’Vigil de Quiñonfcsi para otra de oidor juez de Apelaciones de la Al principio se agitó la bolsa de los fondos, .mas luego re1* audiencia de.Canarias á D. Josef de Santo Domingo*, para otra cobró su calma restableciéndose en su curso ordinario. también de oidór de la de Sevilla á D. Francisco García Chaves; Todo lo que sé pregunta ahora es, quién será primer Minis y para dos plazas de alcalde del crimen del mismo tribunal á tro. Los…</t>
  </si>
  <si>
    <t>Don</t>
  </si>
  <si>
    <t>…a nos de Buenos-Aires le amenazan con el levantamiento de los sostener los derechos soberanos de V. M., el orden fundamental negros. Ignoramos la semejanza que haya entre S. M. el Sr. Don , dé la Monarquía, y el honor español, ofreciendo todas sus for Pedro y el Macedonio; pero no creemos que por haberse rebela tunas, y hasta la última gota de su sangre en defensa de tan sa do, esten autorizados aquellos habitantes para compararse con los grad…</t>
  </si>
  <si>
    <t>…tituto. Presidió la sesión el marques de Villores, director comer, y colocándolas cerca de la estufa, principió á estimular de la sociedad, y asistió á ella el Exento. Sr. capitán general Don las con una varilla; pero no dando una de ellas' indicio de vida, Josef O-Donell, las demas autoridades y un distinguido y nu para asegurarse de si estaba muerta, la sacó de la jaula , la cogió meroso concurso. El secretario D.Vicente María de Vergara dio por…</t>
  </si>
  <si>
    <t>…e fra con el parecer de su Consejo supremo de la Guerra, se ha servi gata Mr. de Villéneuve-Bargemont, fondeó en este puerto el 16 do aprobar la expresada sentencia, y conceder al brigadier Don del corriente, y hoy se ha dado á la vela. Josef Coppinger la cruz de cuarta clase de la Real y militar or Esta es la primera expedición que hace dicho bajel, a cuyo den de San Fernando, y la de segunda de la misma á los demas bordo se hallan 40 discípulos de…</t>
  </si>
  <si>
    <t>…ta Las enseñanzas-que están aprobadas por S. M. son, á saber: que consiguió matar uno de estos animales, el cual tenia 12 pies, J.° la de geometría, fisica y mecánica, á cargo del profesor Don y cuya falta, principalmente el esqueleto, dejaba un vacío de Antonio Gutiérrez; 2.0 ¡a de química, á cargo del profesor Don plorable en las colecciones y obras de historia natural Esta caza, Josef Luis Cssaseca, ambas aplicadas á las Artes; y 3.0 la de verif…</t>
  </si>
  <si>
    <t>Dou, Ramón Lázaro de</t>
  </si>
  <si>
    <t>Ramón Lázaro de Dou</t>
  </si>
  <si>
    <t>…la de Cabrerizo. pe la infausta victoria......¿ —Instituciones del derecho público general de Esparta con noticia 'Mi pacífica, Musa , no ambiciosa del particular dé Cataluña, por D. Ramón Lázaro de Dou: Se atreve á tanto; el delicado trino nueve tomos en 4.0 Se hallará en Madrid en la librería de Pérez, De un colorjn: el discurrir suave frente el agujero del correo. De un arroyuelo entre pintadas llores, _Se cita llama y emplaza á D. Enrique O-Shea, del com…</t>
  </si>
  <si>
    <t>Doyagiíe.á</t>
  </si>
  <si>
    <t>419</t>
  </si>
  <si>
    <t>…que necesita del auxilio de sus seemos, y á cuya cabeza, no es temerario colocar el Néstor de la vasallos para recobrar su libertad? ¿ ignoran que ademas de un armonía sacra , el Sr. Doyagiíe.á quien citamos á nombre de ejército brillante hay en la nación mas de joo9 Realistas bien todos, y cuyas obras sin rebajar el mérito de los poco há difun armados y equipados, llenos de fuego patriótico , y de consi- tos , los Sres. López y Lidon, se admiran ca…</t>
  </si>
  <si>
    <t>Doyle</t>
  </si>
  <si>
    <t>…de Oso se construyó otro barco de pinavete, el cual modo á lord Pexley con lord Holljnd, un abogado general wigh no ha sido menos útil que los demas. y un agente general tory, un doctor Doyle con un Sidney Smith: La expedición principal que debia dirigirse hácia el oeste á confesad que esto es admirable (13). las órdenes inmediatas del capitán Franklin, se componía del V. tory. Ya: os entiendo; pero por lo menos ¡estáis de teniente Bach, de ir ing…</t>
  </si>
  <si>
    <t>Drobogoiski</t>
  </si>
  <si>
    <t>…los individuos de ia sociedad. Prometo igualmente Kosakowski, el referendario de Estado Wierzbolowicz, el ex no tener conmigo ningún papel concerniente á ella , mucho me teniente coronel Drobogoiski, el antiguo empleado de Rentas nos listas que contengan los nombres de sus individuos, á no ser Cichowski, el propietario de Volhinia Sobanski y Morawski, quémelo encarguen mis superiores. ¡Si llegase á violar estos que se ha evadido de la pesquisa mediante l…</t>
  </si>
  <si>
    <t>Drovilet, Esteban</t>
  </si>
  <si>
    <t>Esteban Drovilet</t>
  </si>
  <si>
    <t>…iero; Francisco Fernandez, ebanista; D. Pedro laga................................................. 2.967.. 6 81.. 18Blanquez, tutor de los herederos de Casabigo; la Sra. viuda de D. Esteban Drovilet y compañía,D. Blas Benito López, músico que fue de la Real capilla;,Abril, . de Adadnd.................................. 59.194.. 16 1.627..28maestro sastre; Feliciana Pupar; Calixto Díaz; Josef Sainz . mo D. Josef Vilart ,-dq.Cádiz............... 941.. n 2 5…</t>
  </si>
  <si>
    <t>Drovilhet, Esteban</t>
  </si>
  <si>
    <t>Esteban Drovilhet</t>
  </si>
  <si>
    <t>…amente á junta general á los acreedores de la Sevilla................................................................. i perdida. extinguida casa comercio que fue de esta corte de D. Esteban Drovilhet y compañía, para el Junes 9 de Julio próximo á las 12 (1) Esta corbeta llamada general Santander y él bergantín en punto de su mañana, ante el Sr. Cavia, alcalde de la Real casi •ran buques pasados á Manila de los insurgentes de Costa-firme. y corte, por la e…</t>
  </si>
  <si>
    <t>Drument, Juan</t>
  </si>
  <si>
    <t>Juan Drument</t>
  </si>
  <si>
    <t>…y de S. juan de Dios 30919 Observación de un esquirro canceroso , curado con el método antiflo personas, sin incluir los párvulos, comunidades religiosas ni de gístico: por el Dr. D. Juan Drument. mas hospitales de esta corte: han nacido 50502 , inclusos los ex pósitos bautizados en la Real casa de la inclusa, y ha habido El dia 6 de julio de 1825 fui llamado para visitar á una mu 10232 matrimonios. Comparados estos estados con los del año gir de 42 a…</t>
  </si>
  <si>
    <t>Dtidlev</t>
  </si>
  <si>
    <t>…urco, asi como la disposi El conde de 'Ofalia , Ministro de España cerca de nuestra ción de los musulmanes, dan motivo para pensar que en último corte, trabajó el mismo dia con el vizconde Dtidlev. apuro remitirá el Sultán los pasaportes á los Enviados de las tres _Se han retiñido los habitantes de Liverpool para ventilar la Potencias. proposición de erigir un monumento á la memoria de Mr. OnLos europeos que residen en Smirna se hallan en la mayor ning…</t>
  </si>
  <si>
    <t>…compañarla á Viena. __E1 to por la mañana llegó un correo ruso de Petersburgo con Los dias pasados corrieron voces de que al archiduque Fer pliegos para el príncipe de Lieven y el conde Dtidlev. nando de Este, cuñado del Emperador, se le había conferido el El armamento de las cuatro lanchas bombardetas anuncia, mando de un ejército de observación en Hungría', y que dentro según parece, que el Gobierno está resuelto á continuar la guer de pocos dias…</t>
  </si>
  <si>
    <t>Duatey</t>
  </si>
  <si>
    <t>…entan. El. pedantismo es otra de las cualidades ,,S. M. el Rey del Reino-unido de la Gran Bretaña y de Ir que adornan á muchos de,Jus asociados., landa al muy honorable Guillermo, vizconde Duatey, par del (2) Y esto que ya no »e jréibián magnates. Reino-Unido de Ja Gran Bretaña é Irlanda, consejerob. M. £&gt;</t>
  </si>
  <si>
    <t>Dubley</t>
  </si>
  <si>
    <t>…s, rfde res se han dignado continuarla^ Su presidente 'vizconde Héricart' los nombramientos y mutaciones &amp;c. * . .. de Thury presentó al Réy el niievó volúmen de memorias de la El lord Dubley andlVard contestando á,l° .que, le toca sociedad; y 8. M. se infóriftó gustoso y muy menudamente del personalmep.té',’declara que no sabe si su Soberano lo conservara estado que tiene nuestra agricultura; del desmonte de las L’andás’ poco ó mqcho tiempo en.pl…</t>
  </si>
  <si>
    <t>Dudley</t>
  </si>
  <si>
    <t>…as objeciones, presentadas por el marques de Lansdown, El difqüe de Devonshire tuvo ayer una audiencia dé S. M., so habían quedado allanadas cuando partió de Londres, ha creí y el lord Dudley despachó por la primera vez en el Ministerio do S. G. que interesaba mucho no perder tiempo para comuni-, de negocios extrangeros. carie los sentimientos de sus amigos, tanto mas cuanto el mismo Los rumores que corren después de lo que acabamos de escri Canni…</t>
  </si>
  <si>
    <t>…tos los buques proce primer Ministro, M. S. Bourne, Ministro del Interior, cederá dentes de las costas de Granada: sin embargo los que procedan su puesto á algún otro gefe wigh, y lord Dudley and Ward se de Cádiz y otros puntos de Andalucía guardarán como antes una retirará de los Negocios Extrangeios para que ocupe esta plaza cuarentena de siete días. Mr. Canning. {Morning Posti) — La Academia de las ciencias oyó en su última sesión la lec __Las…</t>
  </si>
  <si>
    <t>…duque de Porlland, el marques de Latísnaves de que se componga la escuadra griega no pertenezcan á down , el de Anglesea , el conde Harrowby, el vizconde Godeparticulares. ricli, lord Dudley and VVard y otros personages de distinción. a.° El nombramiento de una comisión de tres individuos _Cierto periódico hace observar que Mr. Canning es él primeé que por espacio de cien dias se encarguen de la dirección de la Ministroefectivo de mas edad de cua…</t>
  </si>
  <si>
    <t>…es fuentes, la de Sta. María de Scala; y finalmente U ««Los Embajadores de España y Francia despacharán el 25 con de los Santos Mártires Vicente y Anastasio, en donde oyó S. S. el vizconde Dudley and YVard en el Ministerio de Negocios ex otra misa que celebró «tro de sus capellanes, y en seguida se trangeros. (Courier.) cantó el Te Dettin. El tribunal supremo de Dublin dió priocipio á sus sesiones El 9 fue el Santo Padre á la iglesia de Sta. María la…</t>
  </si>
  <si>
    <t>Düdley</t>
  </si>
  <si>
    <t>…ias para ponerlo en ejecución, y concluido lo'remí-' y su familia con licencia de su Gobierno. Ayer fue presentado al: tió á Jouchniewski para que lo comunicase al directorio-dé&gt;; vizconde Düdley, Ministro de Negocios Extrangeros, Mr. Roth, Tulczyn. Este proyecto fue mirado mucho tiempo por Vatios', primer secretario de la embajada francesa, que queda encargadoindividuos de la sociedad rusa como un arfegló definitivo con'-/ de negocios en ausencia del…</t>
  </si>
  <si>
    <t>…da la residencia de Kadoe hasta el 8 de media para comunicar á S. M. la triste noticia dé lá muerte de Mario anuncian que loa sediciosos en número de goo, mandados Mr. Canning__El vizconde Dudley andWard convocó el con •orYiro di Koro, habían invadido el. distrito de Probolingo, y sejo de gsbinete. se habían establecido en Fegalkandoe. El mayor Vender Wyk se El vizconde Goderich y el muy honorable Sturges Bournes «ifA inmediatamente, en marcha con su…</t>
  </si>
  <si>
    <t>…los católicos, gozando en paz del por las que ha sido ganada. La Francia se halla dispuesta á ello ejercicio de su culto, son los vasallos mas decididos: desgracia por su parte, y lord Dudley, el amigo'y confidente de Mr. Can dos y perseguidos se sonteten; mas tratados con justicia y prote ning, promete todo cuanto puede esperarse de uu hombre cons gidos , su sumisión viene á convertirse en atnorv7»\0.” {Echo du tante y decidido. {Times.) Midi.) F…</t>
  </si>
  <si>
    <t>…nido de la guardia á ocupar las torres ,, Set retaría de Negocios extrangeros 20 de Noviembre. de S. E. de la primera y segunda muralla, asi como las cortinas „Scñor: De orden del lord Dudley tengo el honor de parti que confinaban con ellas, lo que se ejecutó con tanta resolución ciparos haber recibido la exposición orinada por vos á nombre como celeridad: el mismo general, con el resto del regimiento de los negociantes que componen la asociación…</t>
  </si>
  <si>
    <t>…into á la bajaocurrida después de estas noticias no la El Embajador de Rusia ha tenido una larga conferencia, con' extrañarán los sugétos que observan atentamente el movimiento el conde Dudley. de los fondo* extrangeros,;y que saben el influjo que ejercen una __Los pliegos que llegaron ayer de Constantinopla son de tal na sobre otra las plazas de Londes y París. ( Moniteur.) turaleza, dicen, que si las conjeturas á que dan lugar se reali — De Ancon…</t>
  </si>
  <si>
    <t>…ó Hermes , ‘Seviro Augustaí (de Cádiz), de nencia en Lóndres la hermosa casa de Arlington-Street, perte cincuenta y tres años y medio-, amado de los suyos, está aquí en neciente á lord Dudley , quien en este tiempo trasladará su ha terrado. Lucio Bebió Herma, su ahorrado , dedicó esta memoria a bitación i la casa que ocupaba Mr. Canning en Dewning- su óptimo Patrono.” Después en el toin. it/ , fol. iói, núm, 153&lt;S, la corrige por la de Salazar ',…</t>
  </si>
  <si>
    <t>Dudlleva</t>
  </si>
  <si>
    <t>…_ De 15 dias á-esta parte el príncipe de Polignac y el Emba glos la mayor prosperidad,en ,el norte de Irlanda; pero esta sactaí jador de Rusia han tenido á menudo conferencias con lord Dudlleva la misma marcha que todas las demás; va perdiendo poco á- ley and VVard, con motivo de los negocios de la Grecia y !a poco sus fuerzas, y sin duda-antes .de-muchos años habrá desapa Turquía , á fin de suspender eventualmente algunas de las medi recido de la p…</t>
  </si>
  <si>
    <t>Dueros</t>
  </si>
  <si>
    <t>…peranza de socor desterrado á Aragón; que en Málaga se habian declarado enfer rer esta fortaleza.” medades contagiosas i y otras de igual calaña, cuya circulación, __La nave Asia, capitán Dueros, que ha llegado de Calcuta, no dejan de presentir los autores de ellas, puede influir muy po trae la interesante noticia de que se cree haber descubierto en la derosamente en-la turbación de la paz,- y atraer males que tal isla deMalicolo la tripulación que m…</t>
  </si>
  <si>
    <t>Dupin, Carlos</t>
  </si>
  <si>
    <t>Carlos Dupin</t>
  </si>
  <si>
    <t>…a, acudía inmediatamente el intré Por geometría, mecánica &amp;c., aplicadas á las artes, enten pido viagero para apoderarse de tan importante presa. Muchas demos aqui lo mismo que el barón Carlos Dupin y otros, la ex veces el mismo mar le robaba aquellos monstruosos cadáveres, y posición de los principios de estas ciencias con la indicación de de nuevo los sepultaba en su seno. Sin embargo, y á pesar de las sus aplicaciones. Asi que no se trata de enseñar l…</t>
  </si>
  <si>
    <t>Dupin, Cirios</t>
  </si>
  <si>
    <t>Cirios Dupin</t>
  </si>
  <si>
    <t>…ismo tiempo ha tenido á bien ñor el programa del curso de Geomettía y .Mecánica aplicadas á mandar S. M., que respecto á que los grados militares v de la las artes, escrito por el barón Cirios Dupin, cuyo zelo por la Cruz de S. Fernando propuestos á favor de Seratin dependen de propagación de esta enseñanza ha tenido singular aceptación en otros Ministerios , proponga la dirección general de Rentas otra Francia. clase de premios equivalentes, y que acerc…</t>
  </si>
  <si>
    <t>Duque, Josef</t>
  </si>
  <si>
    <t>Josef Duque</t>
  </si>
  <si>
    <t>…la bolsa mientras que los fondos se hallaban del Carpió de Montalban á D. Josef Meliton Izquierdo: para la enfermos, como suele decirse', y ha comprado por valor de de Cogolludo á D. Josef Duque: para la de Huelma á D. Fran 150&amp; libras esterlinas de consolidados. cisco Morales de los Ríos Gallegos: para la de Mpnforte de Le_En 1806 Mr. Fox, después de haber formado el ministerio mus á D. Manuel María Iznaga: para la de Navalcamero á Don del que era g…</t>
  </si>
  <si>
    <t>Duran, Juan Gómez</t>
  </si>
  <si>
    <t>Juan Gómez Duran</t>
  </si>
  <si>
    <t>…us .diocesanos el edicto si ciones con las nuestras, para alcanzar de Dios que todo suceda guiente: " ....... ' . prósperamente, bendiga las intenciones de nuestro Monarca , y Nos D. Juan Gómez Duran, por la..gracia de Dios y de la haga conocer á todos en qué consiste el verdadero zelo por nues santa Sede'Apostólica, Obispo de Santander, del Consejo de tra santa religión , y el respeto y obediencia que ella nos encar S. M. &amp;C. ; ga para con-nuestros Sober…</t>
  </si>
  <si>
    <t>Duran, Luis de</t>
  </si>
  <si>
    <t>Luis de Duran</t>
  </si>
  <si>
    <t>…e no obstante la apelación será eje- P. Henrique Griffet, de la Compañía de Jesús, y traducido al cutado._El art. 9.0 del proyecto se lee en seguida, y se adopta castellano por el doctor D. Luis de Duran, canónigo de la santa iglesia de Barcelona: obra útilísima para las religiosas y demascon las reformas que se le han hecho. Procédese luego á discutir el art. 11 de la comisión , (que era personas que comulgan con frecuencia. Un tomo en dozavo. Se el 10 del p…</t>
  </si>
  <si>
    <t>Durante</t>
  </si>
  <si>
    <t>…e'de 643,92 2 toneladas, y tripulados por mo en que los negocios no pueden permanecer tnas tiempo en su 37,1 $7 hombres. estado actual. Todos los individuos del Gabinete, menos el lord Durante la misma época han entrado en los puertos de la Eathurst, se reunieron el sábado, y estuvieron largo rato deli Gran Bretaña 1,194, buques franceses con el porte total de berando sobre diferentes negocios. Se cree que el Rey Vendrá á 52,426 toneladas, y tripul…</t>
  </si>
  <si>
    <t>Eafmer</t>
  </si>
  <si>
    <t>…hemos acepta lies teros. •“ ' . ' i do la presente capitulación, en todas' sus partes^Firmado=Girasimo Phokar, N. Zachatitzas, Mitroslekas, S. Ulachopulo, el NOTICIAS EXTRANGERAS. coronel Eafmer, N. Kriesioti, Statthiskatzirpjanní, D. Eumor ' TURQUIA. phopoulo,'G. Mamouri. (Obsersatcur autrickien.’) Hacia algunos días que Mr. de Ribeaupierrs habla pedido au Constantinopía 15 de Junio. diencias, cuando el comandante del puerto hizo quitar á un bu Lá P…</t>
  </si>
  <si>
    <t>Eathurst</t>
  </si>
  <si>
    <t>…esulta que el Estado pierde 200 buenos soldados duque dé Wellington, el conde de Harrowby, el de Westmo- por la diferencia de equipo de un solS regimiento. i.° El resto reland, el conde Eathurst, Mrs. Peel y Canning &amp;c., y duró de la caballería diseminada en Europa, comprende 19 regimien hasta las cinco y cuarto. tos, con la fuerza total de 5,909 hombres entre oficiales y solda —La semana anterior entró en el puerto de Sheerness el navio de dos de á…</t>
  </si>
  <si>
    <t>Echegoyen, Cesáreo</t>
  </si>
  <si>
    <t>Cesáreo Echegoyen</t>
  </si>
  <si>
    <t>…n una equivoca villa y por la escribanía de Seco, penden autos de cesión de bie ción palpable: esta equivocación es la de llamar á la música len nes hecha en 18 del mes último por D. Cesáreo Echegoyen da guaje, no siendo otra cosa que acento. Es cierto que el acento en Vclasco; cuyos acreedores en junta celebrada en 19 del corrien tra en todos los casos ó palabras del lenjuage; pero es falso que el te acordaron, entre otras cosas, se haga notoria dicha ces…</t>
  </si>
  <si>
    <t>Eduardo</t>
  </si>
  <si>
    <t>…0 consolidados too f. 40. c. Ac ra, y varios buques de transporte. (Gaceta de Augsburgo.) ciones del barico 2022 f. 50 c. Empréstito Real de España __Ayer llegó» á esta capital el conde Eduardo de la Grange, se IVGtATERRA. cretario de la embajada de Francia en Viena, con pliegos para el Gobierno. Lórtdrrs j/ de Mayo. _La Cámara de los Diputados continúa discutiendo el presu Fondos públicos. Tres por 1 oo consolidados de 8a á 83. puesto de gastos par…</t>
  </si>
  <si>
    <t>Eeresford</t>
  </si>
  <si>
    <t>…ial. j Portugutz.j , ESPAÑA. — Hace días que por las tertulias que tienen mejores noticias circula ún rumor que poco á poco toma mayor consistencia', y. Madrid 19 de Enero. es que lord Eeresford se encargaba del mando del ejército por SS. MUÍ. y AA. siguen sin novedad en su importante salud. tugués. Si este mando se entiende que lo ha de tener en ge fe con El Sermo. Sr. Infante D. Sebastian se halla mejorado de su in independencia del Ministerio, y p…</t>
  </si>
  <si>
    <t>Eexley</t>
  </si>
  <si>
    <t>…er un levanta en la mayor parte amigos de ia libertad civil y religiosa. Se cuen miento general. El primer gentilhombre del Sultán ha ido á An ta, es verdad, entre sus miembros un lord Eexley, el Lesly Forsdrinópolis á dar disposiciones para el recibimiento de su So ter de Inglaterra (1), que solo es bueno para llenar la poltrona berano. de presidente de una sociedad bíblica (Risa.); pero también se ve Los mercaderes francos se ocupan en poner en…</t>
  </si>
  <si>
    <t>Eguaguírre, Manuel</t>
  </si>
  <si>
    <t>Manuel Eguaguírre</t>
  </si>
  <si>
    <t>Gaceta de Madrid n.º 13</t>
  </si>
  <si>
    <t>…rdo, adonde se han trasladado también la Idem no consolidados................................... ¿ 10. Serma. Princesa de Beira y su augusto Hijo. _ El coronel graduado y retirado D. Manuel Eguaguírre, fue ANUNCIOS. impurificado en primera y segunda instancia por la Junta civil, como dependiente que era igualmente del ramo de Real Hacien Consideraciones sobre el engrandecimiento, decadencia y res da , cuyo fallo tuvo á bien confirmar S. M. por Reales órde…</t>
  </si>
  <si>
    <t>Eguía</t>
  </si>
  <si>
    <t>…tribunarse le cite y Real decreto radicando la merced de título de Castilla en el emplace para que dentro de seis meses, contados desde .está publi hijo-primogénito yáucesores del general Eguía. (Gaceta mhn. 14.) cación, se presente por sí, ó por procurador á exponer lo que á &lt;■ Real orden alzando la limitación .¡de sueldos excedentes de su: derecho convenga; pufes pasado dicho término, se proveerá 409 rs. (Idem.).:, io que corresponda, y Id parará…</t>
  </si>
  <si>
    <t>Eguía, Félix</t>
  </si>
  <si>
    <t>Félix Eguía</t>
  </si>
  <si>
    <t>…sa de la festiviIdem no consolidados................................... 9 i 9*. dad de Pentecostés ó venida del Espíritu Santo y su octava, se gún el Breviario y Misal romano; por D. Félix Eguía, presbí tero: un tomo en 8.° Se hallará á 10 rs. en pasta en el despacho ANUNCIOS. de libros de Bailo, frente á la Imprenta Real. —Guia de aficionados á la miniatura, empastado, iluminación y Continúa el catalogo de las obras de particulares que se hallan de…</t>
  </si>
  <si>
    <t>Eguía, Francisco Ramón de</t>
  </si>
  <si>
    <t>Francisco Ramón de Eguía</t>
  </si>
  <si>
    <t>…y de Prusia ya Real decreto. no sentia dolor alguno, y que la curación de la pierna seguía de Habiendo fallecido el Capitán General de mis Reales ejérci un modo satisfactorio. tos D. Francisco Ramón de Eguía en 6 del corriente, y querien —El Ministro de Marina acaba de mandar comprar para el hos do perpetuar en su familia la memoria de su fidelidad, he venido pital de la Guadalupe una pieza artificial de anatomía de las in en declarar que la merced de Título de C…</t>
  </si>
  <si>
    <t>Eguilaz, Juan Miguel de</t>
  </si>
  <si>
    <t>Juan Miguel de Eguilaz</t>
  </si>
  <si>
    <t>…en la plenitud de sus la Corte, y particularmente en el de primera educación de la ca derechos fue vuestro único voto al incorporaros en las filas Rea lle de la Abada, á cargo del profesor D. Juan Miguel de Eguilaz, listas; para ello empuñasteis las armas cuando eran profanados donde han conseguido adquirir una excelente letra bastarda per por los impíos revolucionarios; y hoy con las mismas voces de sonas de todas edades. religión, Rey y patria, procuran acabar hasta c…</t>
  </si>
  <si>
    <t>Eidon</t>
  </si>
  <si>
    <t>…de Mr. ciosa. Añade que en nada ha podido debilitarse la consideración Canning, en la que le anunciaba que él (Canning) estaba encar general que gozan el duque de Wellington y el lord Eidon: re gado deformar el Ministerio; pero nada se decia en ella acerca cuerda los servicios que entrambos han prestado i la nación, y de los principios en que debía fundarse, ni sobre la persona que hace también elogio de Mr. Peel, cuya mejor apología es el sen h…</t>
  </si>
  <si>
    <t>Eidonal</t>
  </si>
  <si>
    <t>…los pasos diplo memoria de haber visto jamas tantos Pares reunido?, ni tantos máticos dados para determinar á la Puerta respecto de la pacifi diputados entre los espectadores. Ei conde Eidonal entrarenlaCá- cación de la Grecia. El Divan no contesta sino con protestas mara dió la mano á varios Lores de ambos lados , y tomo asiento muy enérgicas. El nuevo Reis-effendi, que es un discípulo del an en los bancos neutrales. El duque de YVelhngton, el lor…</t>
  </si>
  <si>
    <t>ElDieta</t>
  </si>
  <si>
    <t>…áticas. Art. 1„Con arreglo al art. 151 de la ley fundamental, y conforme al decreto relativo á la organización del tribunal de la Se brindó á la salud del duque de Wellington, del lord ElDieta, se convoca este tribunal. . don , Mr. Pcel, y de otros varios personages. Art. 3.0 ..Nuestro Consejo de administración, asi como el Dijo en esta ocasión el duque de Wellington que estaba muy Presidente del Senado, deberán conformarse á las instrucciones sati…</t>
  </si>
  <si>
    <t>Eldon</t>
  </si>
  <si>
    <t>…e de Liverpool, gratos que le haO sido sus leales sentimientos, publicándose en gefe del Ministerio; el conde de Harrosvby, lord Presidente del la Gaceta. Consejo de Ministros; el lord Eldon, Canciller y Presidente de Concluye el artículo,de la Gaceta d:l jueves último. la Cámara alta; su Gracia el duque de Weflington, Director general de artillería; el conde Bathurst, Ministro de las colonias; ¡ De qué pues han servido para las necesidades de la…</t>
  </si>
  <si>
    <t>…sadía de añadir la ironía á sus negativas. y el conde de Westmorland se sentaron también en ios bancos neu P. D. Se sabe que el marques de Ribeaupierre y Mr. Strat trales junto al lord Eldon.__S. A. R. el duque de Sussex , lord ford Canning han entregado al Reis-effendi otra nota todavía Plunckett, el marques de Lansdown, lord Holland , lord Au— mas urgente que las anteriores; pero parece que no se han mez ckland, lord Ring, lord Grovesnor &amp;c., h…</t>
  </si>
  <si>
    <t>…s lo que hace tantos tiempos que predijimos. —Sabemos siones se fue al cuarto del Rey, y estando en él recibió las del que el Soberano llamó á Mr. Peel para que formase un Ministe lord Eldon y del lord Bathurst. „N¡ el Rey ni yo esperábamos rio del que debia excluirse á Mr. Canning; y sabemos también la del lord Eldon, cuya conducta ha sido la de un hombre de que se excusó , porque su ambición particular ha estado siempre honor.” subordinada á su…</t>
  </si>
  <si>
    <t>…de ia orden de Santa Aria de moria de Guillermo Pitt. Con este motivo habló largamente de primera clase, guarnecida de brillantes. los principios de este Ministro. Hizo elogio del conde Eldon, re* —Escriben de Trieste que el capitán de un buque arribado alli en 17 días, procedente de Mytelen*, refirió que el 13 de Mayo (1) Es decir, la canción mal sediciosa, y al mismo tiempo encontró i la altura de Cérigo 18 ó 20 buques de guerra griegos, en la q…</t>
  </si>
  <si>
    <t>…n se contesta „que si fuese verdad, la calumnia ha ejercido en él un tes de Hong, quienes las traducirán al idioma chino, y después poder muy extraordinario., puesto que Mr. Pcel, lord Eldon y las remitirán al Gobierno, amenazaúdó'-por último que se cas el duque de Woilingtqn jhan &gt;'do tan calumniados como Mr. tigará á cualquier chino que ayudase á los extrangeros á escribir Canning, y sin embargo han sobrevivido á ella, y nada ha expe sus solici…</t>
  </si>
  <si>
    <t>…alguna inquie neral, y añade ser casi cierto que el duque de Wellington vol tud al ver regresar i los osmanlis á la orilla izquierda del Danu verá á tomar el mando del ejército, y lord Eldon se retirará de bio. Algunos boyardos y comerciantes de Bucharest están ha los negocios por su edad avanzada ; pero siempre confia en que ciendo ya sus pacotillas, á fin de salvarse en lo» países limítrofe*; Mr. Pcel formará parte del nuevo Ministerio. con el…</t>
  </si>
  <si>
    <t>Eli, Manuel</t>
  </si>
  <si>
    <t>Manuel Eli</t>
  </si>
  <si>
    <t>…Groenlan el'-Er.Y nuestro Señor nombrar para 'más canongía de la iglesia dia. En ninguna parte son mas numerosos ni mas importunos que catedral de Málaga, vacante por promoción de D. Manuel Eli— aquí; la atmósfera está cubierta de ellos, y siguen á cualquiera zalde al arcedianato de Antéquera, dignidad de la misma, á Don parte donde uno vaya. Su picadura es dolorisísima , .y causa'una' Juan Bolaños: para la dignidad de Arcediano de Alcántara de come…</t>
  </si>
  <si>
    <t>Elienborongh</t>
  </si>
  <si>
    <t>…za que sea en los negocios de la Grecia. el lado de la oposición.«.Después de varias observaciones del Al momento que recibieron esta declaración Mr de Ribeau lord Grovesnor y del lord Elienborongh, tomo iu palabra el pierre y Mr. Stratford Canning dejaron á Pera. Habian tenido lord Eldon para refutar las aserciones de los que pretenden que anteriormente frecuentes conferencias con los demás Embajado los ex-Ministros se han coligado a fin de violentar l…</t>
  </si>
  <si>
    <t>Eligh</t>
  </si>
  <si>
    <t>…el Duque de Yorck y de Albania. — No ha mucho tiempo que se formó causa á Mr. Wellesley El conde de Yuei, Enviado extraordinario y Ministro ple por haber seducido á la esposa del capitán Eligh : ahora acaba nipotenciario del Rey de Dinamarca, ha presentado á S. M. en de suscitársele otra á pedimento del duque de Beaufort, uno dé audiencia-una caita de su Soberano, dando parte del nacimiento los parientes de su difunta esposa, con el fin de quitarle…</t>
  </si>
  <si>
    <t>Elizalde, Fermin de</t>
  </si>
  <si>
    <t>Fermin de Elizalde</t>
  </si>
  <si>
    <t>…olo, año 3.0, al que se suscribe bajo Us condi Valladolid........... D. Luis de Rojas. ciones que siguen : Saldrá al fin de cada mes (principiando por el Vitoria.................. D. Fermin de Elizalde. presente Abrii) un cuaderno en el mismo tamaño y nota que la Lira de Apolo de los años anteriores, á fin de que pueda formarZaragoza............ D. Juan Toron. juego. Cada entrega será por lo menos de 12 láminas de música, y contendrá una ó dos piezas vocale…</t>
  </si>
  <si>
    <t>Elizalde, Manuel</t>
  </si>
  <si>
    <t>Manuel Elizalde</t>
  </si>
  <si>
    <t>…tán muy dis tequera , digmd I déla iglesia catedral de Málaga, por falleci tantes de anunciar el término de los disturbios que asuelan nues miento de D. Francisco Javier Asenjo, á D. Manuel Elizalde: tras posesiones. Se ve con dolor que los rebeldes ocupan aun to para una canongía de la de Badajoz, por el deD. Vicente Julián dos los distritos, y que cuando se les arroja de una comarca Cid de Ribera, á D. Patricio Julián Vivas; y para una me vuelven á par…</t>
  </si>
  <si>
    <t>Ellenborough</t>
  </si>
  <si>
    <t>…lord Grovesnor &amp;c., hablan tomado asien clado en este paso los Ministros de Francia, de Austria y de to en el lado ministerial,«.Los condes Grey y Lauderdale , lord Prusia. Dacre, lord Ellenborough y el conde Fitz-YViHiam , han con Por lo demas es muy notable que la Puerta se haya decidido servado sus asientos en el lado de la oposición , en medio de un al cabo á contestar por escrito y oficialmente á los Ministros de gran número de Pares que habían dej…</t>
  </si>
  <si>
    <t>…me, y hubo besamanos general, á que asistieron destruido con la alianza deshonrosa que han hecho. Posible es, di los Embajadores y Ministros extrangeros, los Grandes de Espa ce el lord Ellenborough, que los ■whigi.it hayan equivocado mas ña, Título», Ge fes y Empleados principales de palacio, Magis ó menos en sus cálculos; pero al fin este partido se adhería siempre trados, Diputaciones de ¡os Reinos, Generales, Oficiales mili á todo lo que es noble, el…</t>
  </si>
  <si>
    <t>Elorduy, Antonio</t>
  </si>
  <si>
    <t>Antonio Elorduy</t>
  </si>
  <si>
    <t>…bjeto de exigir una completa satis S. M. nombrar para una canongía de la m-. ucpolitana de San facción por este y otros agravios que la Francia ha recibido de tiago, por muerte de D. Antonio Elorduy, á D. Cosme Rodrí aquel reino. (JL‘ Etoile.y guez Seo» ne, oidor de la Real audiencia de Galicia; y para la dignidad de prior y canongía de la catedral de Zamora , por ESPAÑA. muerte deD. Lorenzo Bonifaz y Quintano, á D. Manuel Mi Granada % de Junio. randa. L…</t>
  </si>
  <si>
    <t>Elorriaga, Josef de</t>
  </si>
  <si>
    <t>Josef de Elorriaga</t>
  </si>
  <si>
    <t>…chandiano, la del subteniente,' también ilimitado, D. Dionisio de Bcsabe á los ar Arte de hacerse querer de su marido. Esta obra del célebre mados de Ceanutri, y el de igual clase D. Josef de Elorriaga al-* Eugenio Pradell no necesita mas recomendación que el nombre delegado de aquel partido que mandaba la fuerza armada ; siendo de su autor , y el objeto tan nuevo é interesante que trata, y que encontrados sin armas, y con: ideas de presentarse i la primera…</t>
  </si>
  <si>
    <t>Elvira, Juan</t>
  </si>
  <si>
    <t>Juan Elvira</t>
  </si>
  <si>
    <t>…, cántaro 13 á 16: Reai casa de Misericordia bajo la dirección inmediata de dicho aceite superior, arroba 30 á 32: inferior 26 á 30. intendente y del administrador de la Real casa D. Juan Elvira jr ’Vinaros. Trigo, barchilla 1-5 rs.: maíz, id,-9: vino cántaro Soriano: ambos (y el segundo con toda su familia) han concur 6: aguardiente, arroba 22 ¿ aceite, id. 234. rido diaria y personalmente con otras varias personas caritati VAtíADOtiD.—Medina del Ca…</t>
  </si>
  <si>
    <t>Eme-</t>
  </si>
  <si>
    <t>…Doña Ramo Los profesores de cirugía D. Mariano Jiménez, D. Josef na Valcárcel. Se vende en la librería de Ibarra, calle de la GorJbañez, D. Antonio María Galli, D. Nicolás García, D. Eme- guera, á 4 rs. en rústica. terio Antoñanzas, D. Alberto Dieguez y Saez, D. Gregorio .Se halla vacante la plaza de médico de la villa de Jerica , rei Ruiz, D. Josef Bagueste y D. Manuel Cardiel han sido agra no de Valencia, con dotación de 400 pesos anuales de…</t>
  </si>
  <si>
    <t>Enguádanos, Tomas</t>
  </si>
  <si>
    <t>Tomas Enguádanos</t>
  </si>
  <si>
    <t>…r no lograron tanto beneficio como de él se Tres vistas del anfiteatro de Murviedro, grabadas por Don prometían, es necesario indagar las causas que pueden haberlo Rafael Estevc y D. Tomas Enguádanos: cada una 8 rs. estorbado. Vista en perspectiva de la plaza de Algeciras, por Enguáda Cuando se ha hablado de este método en un cuadern¡to,que nos ,12 rs. (ür continuará.) se publicó el año último (i), se ha dicho que por él la fermen tación se hace con mas l…</t>
  </si>
  <si>
    <t>Entrada, Juan Francisco Sas</t>
  </si>
  <si>
    <t>Juan Francisco Sas Entrada</t>
  </si>
  <si>
    <t>…mismo, y en virtud de Reales decretos, se ha servido Defósito. ----- :-----------S- M. nombrar para la capellanía doctoral del convento de la encarnación de Madrid, per ascenso de D. Juan Francisco Sas Entrada...... 28.585&gt;37^i 35-&gt;9M3° tre á confesor de la comunidad del mismo convento, á D. To Internación. 6.607,0534 ncas Alfageme: para una capellanía de Reyes Nuevos de la ciu Importación total........................... 243-940&gt;c6Jí dad de Toledo, por no haber to…</t>
  </si>
  <si>
    <t>Epi-</t>
  </si>
  <si>
    <t>…l Sr. Capitán general D. Josef Ignacio Alvarez Campana en pro maestro Mercadante, cantada por la Sra. bpontoní, para amo mover esta grandiosa obra, y la inteligencia del ingeniero D. Epi- y piano: él primer coro de la Semíramis de Rossini, yun grande fanio Esteban eu dirigirla, suplen á los cortos fondos con que vals de la Fiara, ambos para piano solo. Continúa abiert. t se cuenta. Los presidiarios que hasta aquí perecían de miseria y suscripc…</t>
  </si>
  <si>
    <t>Epifanio</t>
  </si>
  <si>
    <t>…a, 8.a, rústica 4 rs. en comunicación la ciudad de Jaén, según el proyecto presenta ..Cartilla para hacer azúcar de uva, 8.°, 2 rs. do por el capitán del Real cuerpo de Ingenieros D. Epifanio ..Indagaciones sobre el estañado de cobre, el estaño y el vidria Esteban, se dió principio á los trabajos.por puntos enteramente do , 4.0, rústica 6 rs. nuevos, en que ningún carril existia. Las dos primeras leguas Presas. Memorias sobre el estado y. situació…</t>
  </si>
  <si>
    <t>Eran-</t>
  </si>
  <si>
    <t>…de ron la costa en la extensión de unos 36o de longitud , lo que tropel los industriosos catalanes y llenaron de repente algunas juntamente con los anteriores descubrimientos del capitán Eran- salas con sus manufacturase Vinieron" después las fabricas de klin, y el del capitán Pariy, da un conocimiento del Océano cristales d? S. Ildefonso y de porcelana de la -Moncloa, y exci Artico hasta los 115o de longitud occidental. Ya no resta que tada lá emu…</t>
  </si>
  <si>
    <t>Erancitta</t>
  </si>
  <si>
    <t>…último , artículo de Madrid, párrafo primero, donde dice: para han recibido cartas de aquellas islas, las cuales confirman el ex la dignidad de chantre de la catedral de Guadix i D. Erancitta traordinario temporal y desgracias que ocasionó en ellas los dias 7 Gonzalo, léztz d D. Framüto Somalí, EN LA IMPRENTA REAL.</t>
  </si>
  <si>
    <t>Erasun, Francisco</t>
  </si>
  <si>
    <t>Francisco Erasun</t>
  </si>
  <si>
    <t>…de Burgos: en Valencia D. Ilde fonso Motnpié: en Zaragoza D. Angel Polo: en Murcia D. Luis En 1826 han entrado en este puerto: buques españoles 95 : Muñiz, prebendado: en Pamplona D. Francisco Erasun y'Rada,americanos 720: brcmeses 13: dinamarqueses 16: franceses 47: librero: en Barcelona en la imprenta de Brusi: en Vich en la dehamburgueses 14: liannoveriano 1: holandeses 18: ingleses 91: Valls: en Mataró en la de Abadál: en Tarragona en la de Puig-lubeq…</t>
  </si>
  <si>
    <t>Ercilla, Francisco Ortega</t>
  </si>
  <si>
    <t>Francisco Ortega Ercilla</t>
  </si>
  <si>
    <t>…tuya ó de sus corresponsales. Si acaso ’ hay algunos que politana de Burgos, por muerte de D. Martín Javier Rojo, á han podido experimentar semejante sentimiento, serán sin- duda D. Francisco Ortega Ercilla , arcediano de Molina de la cate algunos pobres mercaderes de lamparillas , que esperaban todavía dral de Sigiienza , y para esta dignidad á D. Manuel Diego Maalguna-pequeña iluminación en honor de la revista: este es el drnzo; y para un&gt; canongía de la igles…</t>
  </si>
  <si>
    <t>Eristoff</t>
  </si>
  <si>
    <t>…arse de su arbola zas de artillería, dejando en Karababa las demás trepas d.l des dura; la Sirena especialmente ha tenido averías muy graves. tacamento principal á las órdenes del príncipe Eristoff. Al llegar El Tridente pasa á Smirna, donde se reunirá á la Juno y Po- con su división al distrito de Scbarour el dia (2, supo que tnona y-i los demas buques menores, para proveerse 4 las nece Abbas-Mirza se hallaba todavía acampado cerca -K Erivan , so sidad…</t>
  </si>
  <si>
    <t>…dad pública ; lo que desmiente las siniestras previsiones tio y dos morteros: su intención era reunirse con el teniente ge de los que anunciaban el asesinato de los francos. neral príncipe Eristoff, y aprovecharse del favorable estado de Es evidente que nada se ha perdido imponiendo á la Puerta los negocios para efectuar un movimiento decisivo sobre Tauiis. un castigo que su conducta había provocado, y que tan justa (Invalide rime.) mente merecían los a…</t>
  </si>
  <si>
    <t>…esto las armas compradas, y se les multará ademas en el tes sobre las operaciones del destacamento que habia dejado a la* de su valor.cuatro tanto .... ... los pedidos órdenes del príncipe Eristoff. ~ . La Dirección de artillería cuidara de cubrir -o Este general , que había salido de Nakhitchevan el 7 de Ocque se le hiciesen competentemente con él producto de las Rea tubre, pasó el Araxes el 10. En este intermedio el teniente coles fábrica» ó por medio…</t>
  </si>
  <si>
    <t>Erristow</t>
  </si>
  <si>
    <t>…la ca prohibición de ir á estudiar i Saint-Acheul, el Diario de Bruselas ballería para cubrirle. y el de Gante, escribiendo para defender todas estas medidas; El teniente general príncipe Erristow formó el plan para ¿por qué, preguntamos, tantas demostraciones, si habia de ser .ne tranzar el 19 del mismo hacia Karasiadin, creyendo encontrar cesario , pasado algún tiempo, enviar un Embajador extraordi allí al enemigo que se retiraba en el mayor desorden…</t>
  </si>
  <si>
    <t>Es, Josef</t>
  </si>
  <si>
    <t>Josef Es</t>
  </si>
  <si>
    <t>…partes oficiales recibidos el dia 14. en el Ministe alias,' General Castaños, procedente de la Habana en 67 dias de rio de la Guerra. navegación , con azúcar, carey y tabaco : su capitán D. Josef Es El conde de Villaflor escribe desde Trancoso con fecha 11 cardo ha declarado en la capitanía del puerto, que dos dias ante? del corriente, que el dia 9 á las ocho y media de la mañana de su salida habia llegado á la Habana el navio de guerra espa marcharon sobre…</t>
  </si>
  <si>
    <t>Es, Tomas Perez</t>
  </si>
  <si>
    <t>Tomas Perez Es</t>
  </si>
  <si>
    <t>…tomar Jas medidas D. Plácido Martin Casal. Por Cuenca; de D. Juan Sierra, y su que juzgue convenientes en averiguación de la verdad de los plente D. Ramón Franco. Por Segovia: de D. Tomas Perez Es hecho». tala, y suplente D. Andrés Gil Herran. Por León: de D.Bcnito 16. El propietario ó mayoral que firme la certificación será Felipe Gamindez y de P.' Baltasar Antonio Zapata. responsable en 25 duros por cada semental que saque de mas, y 28. La Junta grat…</t>
  </si>
  <si>
    <t>Escobar, Rafael</t>
  </si>
  <si>
    <t>Rafael Escobar</t>
  </si>
  <si>
    <t>…n honor de la revista: este es el drnzo; y para un&gt; canongía de la iglesia catedral de Córdoba, único ramo de industria que ha podido resentirse; los demás ve por fallecimiento de D. Rafael Escobar, á D. Manuel Ruíz de cinos han recibido la noticia con bastante indiferencia. Es un Medina. grande error el creer que las cosas que interesan vivamente á la . . Exfosicion á S. M. capital, producen siempre el mismo efecto en las provincias, y t.• Señor: La ci…</t>
  </si>
  <si>
    <t>Escribano, Marcos Antonio</t>
  </si>
  <si>
    <t>Marcos Antonio Escribano</t>
  </si>
  <si>
    <t>…o que llegó á ellas sacó ra una ración de la iglesia catedral de Málaga , vacante por muer un medallón, y lo colgó del cuello á la muger de mas edad. Esta te de D. Pablo Blasco, á D. Marcos Antonio Escribano dijo inmediatamente al capitán King en español, señalándole Asimismo se ha servido nombrar para una capellanía de Se una de las jóvenes, dale uno á la muchacha', el capitán King le ñores Reyes nuevos de la ciudad de Toledo, por muerte de Do» dió en su virtud…</t>
  </si>
  <si>
    <t>Escribano, Vicenta</t>
  </si>
  <si>
    <t>Vicenta Escribano</t>
  </si>
  <si>
    <t>…scri GuiPUzcoA._/r«tt. Trigo, fanega 36¡ maiz 20: habas 32: banía de Sánchez, á usar del derecho.que les asista en la deman alubias 44¡ sidra, arroba 6. ; da promovida,! nombre de Doña Vicenta Escribano, viuda y Jaén—Andújary fueblos inmediatos. Trigo, fanega 22 á 23-. heredera de D. Miguel Peón, sobre reintegro de maravedises, cebada 8 á 9¡ vino, arroba aó á 30¡.aceite q8 á 20. . cón la propiedad de unas casas en cst;a corte, y de diversos capi León—Astorga…</t>
  </si>
  <si>
    <t>Escudero, Luis</t>
  </si>
  <si>
    <t>Luis Escudero</t>
  </si>
  <si>
    <t>…esta autorización es jsreciso En el pueblo ,'del Casar de Talamanca fue fraguada por el vencer tantos obstáculos para procurarse este objeto de primera titulado alférez ilimitado D. Luis Escudero una partida de re necesidad, que el precio de la tela sufre un aumento considerable. voltosos en número de 14 ó 16 hombres, la cual vagó por va El ramo de industria en que incontestablemente llevamos rios pueblos, ejecutando robos de caballerías y armas al gr…</t>
  </si>
  <si>
    <t>Escudero, María del Pilar</t>
  </si>
  <si>
    <t>María del Pilar Escudero</t>
  </si>
  <si>
    <t>…de ayer de Viena. Según permanecieron en el trono mientras cantaron el himno las seño las últimas noticias recibidas de aquella capital debía el Infante ras Doña Francisca Longa, Doña María del Pilar Escudero y salir de alü del 20 al 25 del corriente, pasando por París, donde Doña Francisca Santa Cruz. Después se dignó S. M. mandar que se detendrá algunos días. Aquí no podrá estar mucho tiempo, se cantase otra pieza de música, que ejecutaron los señores Don pues s…</t>
  </si>
  <si>
    <t>Escudero, Pedro Josef Abad y</t>
  </si>
  <si>
    <t>Pedro Josef Abad y Escudero</t>
  </si>
  <si>
    <t>…en libertad por losmedios villa de Buñol á D. Joaquín Guerau de Arellano y Ussei: para mas propios para quitársela, si no la tuviera bien arraigada en la de la Puebla deValbona á D. Pedro Josef Abad y Escudero; el corazón de sus fieles vasallos! Descontentos de su actual .situa y para la de la villa de Belchite, en Aragón, á D. Fermín Berción, en lugar de buscar otra mejor por la mudanza de-suvida langa Huerta. relajada, la solicitan por medio de un trastorno gener…</t>
  </si>
  <si>
    <t>Esno, Miguel</t>
  </si>
  <si>
    <t>Miguel Esno</t>
  </si>
  <si>
    <t>…ernoí_ diócesis de Urgel: para,la vacante por promoción de D. Benito jY quién os ha constituido í vosotros reformadores del Gobier Tristani á canongía de la catedral de Gerona , á D. Miguel Esno, aun suponiendo que en él hubiese abusos? {Quién os,ha he carravill; y para la vacante por promoción,de D. Juan Roca á cho jueces de vuestros superiores y de vuestros jueces legítimos? canongía de la santa iglesia metropolitana de Valencia, á Don ¡Quién os ha…</t>
  </si>
  <si>
    <t>ESPAÑA</t>
  </si>
  <si>
    <t>…no de los votos mas Otra ídem del mismo Guido Reñí, 4 rs. (Se continuará.) importantes de la colonia. (Echo du Midi.') ¡ _El tomo 3.0 de la Fisiología y Patología de la muger, por Don ESPAÑA. Baltasar de Vigueta, del Real colegio de medicina de esta corte, se halla de venta con los anteriores en las librerías de Martínez y Madrid 20 de Julio. de la viuda de Cruz, frente á S. Felipe el Real, en las de Hur SS. MM. y A A. siguen sin novedad en su im…</t>
  </si>
  <si>
    <t>Espicl, Jaime Costa y</t>
  </si>
  <si>
    <t>Jaime Costa y Espicl</t>
  </si>
  <si>
    <t>…ecretos y órdenes que se han publicado en este -muger que fue en- primeras nupcias de Migue), ambas hijas de periódico cu Codo el mes de Noviembre último. - Doña Josefa Fpn’t y de D. Jaime Costa y Espicl, para que com parezcan, ó sus herederos, por procurador de los Reales consejos Real orden eximiendo del subsidio comercial á las rentas del á usar del derecho que les asista en los autos pendientes en el juz'* * •■■■ ’■ ■ í! 1 11 ' ■*." ■ "■■■ *»!■'■ .. _ O»…</t>
  </si>
  <si>
    <t>Espié, Jaime Costa y</t>
  </si>
  <si>
    <t>Jaime Costa y Espié</t>
  </si>
  <si>
    <t>…timo han entrado el mu de Octubre, cinco de 8735 rs. y aq.mrs,, que repita-contra los bienes de la t«buque&gt; en )a»tre. ¡No pudieran extender y tmp|í¡a^*l cajbotage .lamentaria del D. Jaime Costa y Espié!; apercibidos que da no yiras,útilmente! í;.. ■comparecer les parar» ti misino, perjuicio que baya lugac. SN ¿A .imprenta real</t>
  </si>
  <si>
    <t>Espin, Pantaleon</t>
  </si>
  <si>
    <t>Pantaleon Espin</t>
  </si>
  <si>
    <t>…y 28 en pasta. En las provincias tans al arcedianato mayor primera dignidad de la iglesia cate se hallará en todas las librerías donde está abierta la suscripción dral de Vich, á Don Pantaleon Espin, canónigo dé la de Tara- á las Décadas de medicina y cirugía prácticas, á 26 rs. en rústi ca y 30 en pasta.zona. para montar í instruir los caballos de guerra , escri Para una canongía de la iglesia colegial de San Feliu de la _Primipios ciudad de Gerona, vac…</t>
  </si>
  <si>
    <t>Espinar, Diego</t>
  </si>
  <si>
    <t>Diego Espinar</t>
  </si>
  <si>
    <t>…la composición de cierto tortillo; y para una media ración de la de Córdoba, por el de color amarillo para el estampado de las telas. Aunque este mine- D. Pedro Isidoro de Vera, á D. Diego Espinar. cal se halla en mucha abundancia en la Siberia, todavía no ha Asimismo ha sido servido S. M. nombrar á D. Fr. Antonio llegado i ser un artículo de comercio. Deseando el doctor Ha- Sánchez Matas, Obispo de la Paz en el Perú , para la abadía de mel, agregado a…</t>
  </si>
  <si>
    <t>Espinosa, Josef</t>
  </si>
  <si>
    <t>Josef Espinosa</t>
  </si>
  <si>
    <t>…familias turcas que habian ido nio Martínez: para otra de la catedral de Ceuta, por la de Don á Missolonghi para habitar esta ciudad, han sido enviadas (odas Alejandro Riquelme, á D. Josef Espinosa para otra de la cole á Frevesa. gial de Jerez de la Frontera, en el arzobispado de Sevilla , por fa Se opina que Ibrahim trata de abandonar el Peloponeso, y llecimiento de D. Josef Carlos Sánchez , á D Juan Josef Navar embarcarse abordo de su escuadra para Al…</t>
  </si>
  <si>
    <t>Esquiprosperidad, Manuel</t>
  </si>
  <si>
    <t>Manuel Esquiprosperidad</t>
  </si>
  <si>
    <t>…a falta de numerario; circuns tada por Murillo , y grabada por Am tl-r, 10 rs. tancia que era un obstáculo que á cada paso encontraba nuestra Otra pintada por Mengs, y grabada por D. Manuel Esquiprosperidad: asi es que este beneficio acordado por el Rey a vel, 8 rs. nuestra isla, ha causado una viva commocion, y la administra Estampa de S. Josef, copiada del original de Alonso Cano, ción de la caja de descuento ha comisionado á su presidente á fin que se halla e…</t>
  </si>
  <si>
    <t>Estado, Secretario de</t>
  </si>
  <si>
    <t>Secretario de Estado</t>
  </si>
  <si>
    <t>…último Mr. Canning que en El gobernador de la plaza Je Ctuta con fecha zp de Febrero últiesre asunto no se ha dejado llevar ni influir de ninguna preocu pación. mo dijo al Exento. Sr. Secretario de Estado y del Despacho de la Guerra lo siguiente: En vista de todo su, exordio, puede deducirse qua sabia él, que habia en la Cámara muchos diputados poco dispuestos á oir Ayer amaneció el viento fresco por el E., y en consecuencia con buena acogida toda preposición…</t>
  </si>
  <si>
    <t>Gaceta de Madrid n.º 45</t>
  </si>
  <si>
    <t>…carros que venían con tabaco de Alicante para la Habiéndose renovado en 22 de Febrero próximo por el Ex corte. Los autores de todos parece que forman una cuadrilla de celentísimo Sr. Secretario de Estado, á solicitud de la Redacción siete á ocho bandidos, que se abrigan en el término de Villarode Gaceta , las antiguas órdenes, cuyo cumplimiento interrum bledo. pió la rebelión, para obtener avisos del precio de los frutos y de También en el distrito de Manzana…</t>
  </si>
  <si>
    <t>…cho que tiene el' Soberano de arreglar por sí Quintos. mismo sus negocios, no puede ser atacado, y porque el gefe, asi como el pueblo musulmán, no han permitido jamas una inter El Sr. Secretario de Estado y del Despacho de la Guerra coi» vención: 3.® porque estas proposiciones son contrarias á las de fecha 6 del presente mes dice de Real orden al Consejo Supremo claraciones particulares que hizo á su regreso de Vcrona el lord de la Guerra lo siguiente: Strangf…</t>
  </si>
  <si>
    <t>Núm yo. ( ó cuartos.) 357 GACET A I) E MADRID. SALADO 28 DE JULIO DE 1827. »o ARTICULO DE OFICIO. POLONIA. El Exento. Sr. Secretario de Estado y del Despacho Universal de Varsovia 21 de Junio. Gracia y Justicia, Superintendente general de los Pósitos del Continúa el informe de la comisión de fesqtdsa. Reino, con fecha 8 del corriente dijo lo que sigue al Director ge Las comisiones qucZawisza, Brille…</t>
  </si>
  <si>
    <t>…-------- . ■— —-t— — — ARTICULO DE OFICIO. que ellos decían se halla S. M., incitando á las armas y á la ne cesidad de derramar sangre: se anunció el movimiento insurrec El Excmo. Sr. Secretario de Estado y del Despacho universal cional para el i.° de Abril, y que lo promovía por la parte dede la Guerra ha dirigido de orden del Reí- nuestro Señor (que Mancesa y Vich el teniente D. Pedro Planas, que acababa de set Dios guarde') al Excrno. Sr. Capitán general de…</t>
  </si>
  <si>
    <t>…DE SETIEMBRE DE 1827. ARTICULO DE OFICIO. digo á V. E. para su inteligencia y cumplimiento, y la del Co mandante general de Jas tropas de operaciones de ese Principado.El Exenta. Sr. Secretario de Estado y del Despacho de la Guer Dios &amp;c. ra cotí fecha 7 del corriente comunica al Capitán general de Ca— taluña las Reales órdenes siguientes: NOTICIAS EXTRANGERAS. El Rey nuestro Señor, después de haber visto el parte de TURQUIA. V. E. fecha 31 de Agosto último,…</t>
  </si>
  <si>
    <t>…te sálud en el Real sitió de S. Lorenzo. - conducta moral y política: han de ser sacerdotes ú ordenados in sacris. Para firmar la oposición presentarán al Excmo. Sr. Pa El Excmo. -Señor Secretario de Estado y del Despacho de triarca de las Indias, ó le remitirán memorial con su fe de bau Gracia y Justiciaron fecha 18 del corriente, desde Tarragona, tismo legalizada en el término de 50 dias, que finalizará en to ha comunicado a.l Diputado de la provincia de Guipú…</t>
  </si>
  <si>
    <t>Estado, Secretario del Despacho de</t>
  </si>
  <si>
    <t>Secretario del Despacho de Estado</t>
  </si>
  <si>
    <t>Gaceta de Madrid n.º 113 (extraordinaria)</t>
  </si>
  <si>
    <t>…le profesan, no quiere que se distraigan de sus ocu paciones ni se causen gastos. Dios guarde á V. E. muchos años. S. Lorenzo 18 de Setiembre de i827.=Franc¡sco Tadeo Calomar dc.=Sr. Secretario del Despacho de Estado. Lo que se anuncia al público en cumplimiento de lo que $. M. manda. EN LA IMPRENTA REAL.</t>
  </si>
  <si>
    <t>Estanislao</t>
  </si>
  <si>
    <t>…judicar nuestra industria. Patente de socio honorario y una co aclamaciones al.Soberano, que salian de entre la multitud que la lección de las actas impresas de la Real sociedad á D. Estanislao esperaba fuera de la, puerta de S. Vicente. La concurrencia al de Cosca Payo, natural y vecino de esta ciudad, que mereció el Real S¡t¡o fue extraordinaria, y el camino estuvo todo el dia áccesit por otra memoria sobre el mismo asunto. Necrología. Tí cubierto…</t>
  </si>
  <si>
    <t>Este</t>
  </si>
  <si>
    <t>…sola hoja reducido del anterior á 14 rs., también iluminado. aquel establecimiento, que existen en poder dé los acreedores; ló _ En la junta de acreedores de la extinguida casa de D. Este avisa á todos cuantos se hallen en el caso, á fin de que por sí ó ban Drovilhet y compañía, de esta corte, celebrada en 17 de por apoderado se presenten en la referida capital con los recibos Julio de este año ante el Sr. Cavia, alcalde de la Real Casa y orig…</t>
  </si>
  <si>
    <t>Esteban</t>
  </si>
  <si>
    <t>…as de 200 re, á D. Juan Bautista Jiménez de la Serna y D. Josef Manuel que lo han sido después: las demas lo serán sucesivamente. de Isla: para otra de la de Búrgos, por muerte de D. Esteban _La$ últimas noticias de Batavia , que llegan hasta el dia 10 de Navas, á D. Gabriel de San Millan: para el arcedianato de An Diciembre, aunque favorables á nuestra causa, están muy dis tequera , digmd I déla iglesia catedral de Málaga, por falleci tantes de…</t>
  </si>
  <si>
    <t>…a.zona. para montar í instruir los caballos de guerra , escri Para una canongía de la iglesia colegial de San Feliu de la _Primipios ciudad de Gerona, vacante por fallecimiento de D. Esteban tos en francés por el barón de Bollan, traducidos por el Ilino. Trull, á D. Antonio Guiu. ,Sr. D. Francisco Cerda y Rico, del Consejo y Cámara de In Y para otra canongía de la iglesia catedral de Menorca , va dias, y dedicados por el editor al Excmo. Sr. marq…</t>
  </si>
  <si>
    <t>Esteban, Francisco</t>
  </si>
  <si>
    <t>Francisco Esteban</t>
  </si>
  <si>
    <t>…para el otro trimestre en las D. Francisco Moreno y Mate: para una ración de la misma, por mismas, que el tomo 10 se dará á luz dentro de 15 dias. muerte de D. Pedro S. Millan, á D. Francisco Esteban: para Se halla vacante la plaza de médico del cabildo de la santa una media ración de la santa iglesia metropolitana de Sevilla, por iglesia de Astorga, con cargo de asistir al hospital de S. Juan, muerte de D. Miguel Luis González, :á D. Gregorio de Alba, de…</t>
  </si>
  <si>
    <t>Esteva, Ignacio</t>
  </si>
  <si>
    <t>Ignacio Esteva</t>
  </si>
  <si>
    <t>…el fin de formar una constitución y nombrar el poder eje El orador concluyó proponiendo la resolución siguiente: cutivo. ,,La Cámara está profundamente convencida de la necesidad _D. Ignacio Esteva, titulado ministro de hacienda; hizo su di ,,de tomar inmediatamente en consideración las leyegque estable- misión;; también ¡a hizo Michelena, uno de ios; comisionados ,,cen. incapacidad política en los súbditos católicos romanos, con -para, el congreso de P…</t>
  </si>
  <si>
    <t>Estranis, Cándida</t>
  </si>
  <si>
    <t>Cándida Estranis</t>
  </si>
  <si>
    <t>…e artes y oficios: cuaderno de la justa causa de la Nación, cupo la suerte del primer extrac que se vende á 8 cuartos en la librería de Quirós, frente á los to de la de este día á Doña Cándida Estranis, hija det patriota Cinco Gremios. D. Juan Bautista, muerto en el campo del honor. .En virtud de orden del Consejo supremo de la Guerra sigue expediente en el juzgado de la capitanía general de Castilla la CAMBIOS DEL DIA 7. Nueva Doña Micaela Merino, viuda qu…</t>
  </si>
  <si>
    <t>Etchmiadzine, Paskewitch de</t>
  </si>
  <si>
    <t>Paskewitch de Etchmiadzine</t>
  </si>
  <si>
    <t>…mano , que ne la Instrucción de 16 de Abril de 1816, para asegurar lps solo tenia unos aoo caballos. Reales derechos y priftaver el fraude; mas sin que pueda detenér EL 4 salió el general Paskewitch de Etchmiadzine con el seles arriba de 24 horas desde la presentación del manifiesto y su designio de proceder sin mas demora á formalizar el sitio de mejora; y 3 0: No se admitirá á los Capitanes de los expresados Erivan. Este general concluye su parte anunciando que el te…</t>
  </si>
  <si>
    <t>Eumor</t>
  </si>
  <si>
    <t>…apitulación, en todas' sus partes^Firmado=Girasimo Phokar, N. Zachatitzas, Mitroslekas, S. Ulachopulo, el NOTICIAS EXTRANGERAS. coronel Eafmer, N. Kriesioti, Statthiskatzirpjanní, D. Eumor ' TURQUIA. phopoulo,'G. Mamouri. (Obsersatcur autrickien.’) Hacia algunos días que Mr. de Ribeaupierrs habla pedido au Constantinopía 15 de Junio. diencias, cuando el comandante del puerto hizo quitar á un bu Lá Puerta ha recibido de oficio la noticia de la r…</t>
  </si>
  <si>
    <t>Exinouth</t>
  </si>
  <si>
    <t>…..................... 2fercfcio. cuando ya había pasado el peligro. Es,publico en el dia que loa Zaragoza....................................................... 4 ídem. buques del lord Exinouth casi habian gastado todas sus muni— Blbao.................................................................. , 2 ¡dtm. ciones, y ademas estaban muy maltratados para repetir el ata Corana................................................................ 1 pérdida…</t>
  </si>
  <si>
    <t>ExmoutÜ</t>
  </si>
  <si>
    <t>lord ExmoutÜ, que tanto mido hace ahora, hubiera sido infruc Sevilla........ ........................................... i férrhYa. tuoso, á pesar de!; la traición del Ministro de Marina de Argel, Málaga................................................................. ihi…</t>
  </si>
  <si>
    <t>EXPORTACION, Josef Manuel</t>
  </si>
  <si>
    <t>Josef Manuel EXPORTACION</t>
  </si>
  <si>
    <t>…ción. 6.607,0534 ncas Alfageme: para una capellanía de Reyes Nuevos de la ciu Importación total........................... 243-940&gt;c6Jí dad de Toledo, por no haber tomado posesión D. Josef Manuel EXPORTACION. de Valenzuela y Prieto, á D. Domingo Atvarez: para una me Comercio naciorutl. Reales vellón. dia ración de la catedral de Cuenca, por muerte de D. Vicenta Beteta , á D. Prudencio de Angel Pozo: para la abadía de la co En buques espa legial de Arbas dci Puert…</t>
  </si>
  <si>
    <t>EXTRANGERAS, GranviNOTICIAS</t>
  </si>
  <si>
    <t>GranviNOTICIAS EXTRANGERAS</t>
  </si>
  <si>
    <t>….; á saber: el &amp;c. Madrid 23 de Abril de i82Ó.=rLuis López Ballesteros. marques deAnglesea, el conde de Harrowby, el lord Bexley, sir John Copley, Mr. Robinson, Mr. Huskisson , el lord GranviNOTICIAS EXTRANGERAS. lle, Mr. VVynn y lord Palmerston. Los lores Howard de Walden , Mountcharles, Clanricarde, sir G. Cockburn, Mr. HerTURQUIA. ries, Mr. Planta y Mr. Croker asistieron también al convite. Constantino fia 26 de Marzo. ( Nevo Times.") La inquietud y perplejidad qu…</t>
  </si>
  <si>
    <t>Fabvier</t>
  </si>
  <si>
    <t>…proposicio nes de los Gabinetes ruso é ingles. Sin embargo la Puerta no trata Atenas, cuya sustancia es asi: de dar otra respuesta que la que se sabe ya, por el temor sin duda El coronel Fabvier conservará sus armas, y saldra con to de que parezca que admite el derecho de intervención. Se aguar dos sus bagages. ... , ■ 1 La guarnición después de haber rendido las armas se ira da con impaciencia la resolución de las cortes de Paris y Lon adonde "hubie…</t>
  </si>
  <si>
    <t>…o estrechando Reschid-bajá que ha recibida nuevos refuerzo# h ha puesto el brazo del hombre entre sus .dientesr.pero sin apretarle mucho, en marcha para Corinto con 89rhombrc*/ El coronel Fabvier se y al mismo tiempo tenia los ojos cerradas.como si quisiese apar halla en Megara con t9. Según dicen de Naxia lord Cocbrane se tar la vista por no ver las angustias de la víctima que ¡ba á des bailaba hace ocho dias en las agidas de Candía. Hace algún tiem…</t>
  </si>
  <si>
    <t>…hid-bajá á dejar el mas: en este caso la guarnición entregaría los fuertes al Gobierno. Atica para dirigirse á aquel punto con la mayor parte de sus Sabedor de estos desórdenes el coronel Fabvier, pasó á Ná fuerzas. Continúa sin embargo la guerra civil que ha estallado poles de Romanía á ofrecer su mediación á los dos partidos; entre los griegos; y en lugar de aprovecharse de las circunstan mas después de haber tenido algunas conferencias con los indi…</t>
  </si>
  <si>
    <t>…ía tu exposición, proponiendo formalmente se ac pierden toda su energía cuando seles hace obrar como máquinas. cediese á las peticiones del gabinete ruso, y las conferencias de El coronel Fabvier lo ha experimentado, yen Turquía se atri Ackerman han hecho ver que e) serrallo accedió á estas represen buye la derrota de los griegos al nuevo orden de cosas. Es pues taciones. absolutamente imposible oponer en el dia un ejército turco á De este hecho, cono…</t>
  </si>
  <si>
    <t>….489-- 4OO............................ Sevilla. nrundo ha tenido la mayor satisfacción en asegurarme quedebian 3,661.... 400............. ............. Idem. la vida y el honor al coronel Fabvier y al contraalmirante 7»293— 400.............. Rigtiy. Tengo, en efecto, los artículos de aquella memorable ca pitulación, contra la cual tanto se ha declamado. Os admirareis que en el apuro en que se hallaban los griegos, cuando Kutai triunfaba en todas parte…</t>
  </si>
  <si>
    <t>Gaceta de Madrid n.º 150</t>
  </si>
  <si>
    <t>…s de que el vice- están disponiendo varios bajeles para dar la vela. Ai frente de almirante Sir Jhon Gore ha ido con pliegos para Sir Eduardo una de estas expediciones se halla el coronel Fabvier: se ignora Codrington , inducciones que propenden á hacer creer que se es su destino; pero se cree generalmente que se dirigirá á Candía y tán meditando otras operaciones navales en el Mediterráneo , o Negroponto, y que los movimientos que parece quiere hacer…</t>
  </si>
  <si>
    <t>Fabvier'</t>
  </si>
  <si>
    <t>…’á los principios puros de la iglesia angli cana, y qdé en todas las circunstancias será mi primer deseo y Corfú 24 di Abril. mí primer deber sosféner estos mismos principios.” El coronel Fabvier' se ha¡ presentado al frente de sus tropas,- «.‘El lord Bexley anunció á-lar Cámara de los Lores que el viernes restablecido ya enteramente de una herida que le habia ¿«tenido jg sé discutirla: indudablemente el nuevo bilí concerniente á la por espacio de dos…</t>
  </si>
  <si>
    <t>Fadrique</t>
  </si>
  <si>
    <t>…estias, hiriendo á otros muchos de los presentes. El ter dos redondos, Pravia (confcejo), Pnoaza (concejo), Puebla de ror que se apoderó de todos, apenas les dejó movimiento .para D. Fadrique, Puebla d$ Montalban ,,Pueljlj de Sanabria, Puente reunirse ante la imágeh de nuestra Señora é implorar la miseri de F.ume, Puerto de’Sfa.-María, Puerto ‘Marin , Puerto Real, cordia divina. Al cnartb de hora se despejó el cielo y. desapare Pptgcerdi, Quel,;()…</t>
  </si>
  <si>
    <t>Fajardo, Diego Saavedra</t>
  </si>
  <si>
    <t>Diego Saavedra Fajardo</t>
  </si>
  <si>
    <t>…ismo profesor la completa di 6.a D. Alonso Tostado, Luis Vives, D. Diego Hurtado de rección de sus plantíos, la compañía del Guadalquivir, á quien Mendoza } D. Gerónimo de Zurita, D. Diego Saavedra Fajardo, no faltan experiencias de la ignorancia rutinaria de un capataz D. Alvaro Navia Osorio. y de la inteligencia científica de un agrónomo. 7.0 D. Luis de Requesens:, D. Bartolomé Leonardo de Argensola, D. Juan de Palafox y Mendoza, D. Francisco Valles, XBALBS L…</t>
  </si>
  <si>
    <t>Falcon, Ramón</t>
  </si>
  <si>
    <t>Ramón Falcon</t>
  </si>
  <si>
    <t>…r en sus manos la autoridad tte~- Rey N. Sr. nombrar para la iglesia y obispado de. Cuenca, va tesaria para salvarla. (Gaceta de Cartagena de Colombia.) cante por fallecimiento'de D. Ramón Falcon;, a! R.. obispo de Teruel : para ia de: Canarias, por el de D, Fr. Fernando Cano, Madrid 7 de Febrero/ áiQ. Bernardo Martínez , maestrescuela, de Ja catedral de Oren SS. MM. y A A. siguen' sin novedad en su importante salud se;: y para una canongia de la de A…</t>
  </si>
  <si>
    <t>Falza-Cappa</t>
  </si>
  <si>
    <t>…a donde nos será fácil zación : á consecuencia de esta relación se expidió un rescripto establecer buenas fundaciones. El sitio del jardín está á alguna favorable y afirmativo. El cardenal Falza-Cappa , hizo otra re¿- distancia, mas bajo y mas húmedo; está cubierto de plantas de lacion sobre el culto que se da de tiempo-inmemorial, según el angélica, y se halla como á unos treinta pasos de la orilla del decreto de Urbano vm á la beata Joltnta ^llamada asi…</t>
  </si>
  <si>
    <t>Fankratiett</t>
  </si>
  <si>
    <t>…iembre de 1827.= batallón de Nakhitchevan y toda su familia, se habian pasado al Zambrano. servicio de la Rusia. . «... NOTICIAS EXTRANGERAS. El 20 de Octubre , luego que el mayor general Fankratiett lle co a la entrada del desfiladero de la Daradis con la vanguardia KtSJA. de la columna del principe Eristoff, descubrió al enemigo, qu« Riga 7 de Noviembre. se retiró inmediatamente. Dos batallones d# sarbaias de ivaraHabiendo llegado hoy aqui después de me…</t>
  </si>
  <si>
    <t>Faralt, Cayetano</t>
  </si>
  <si>
    <t>Cayetano Faralt</t>
  </si>
  <si>
    <t>…ue han sido convocados en unión tes en el gabinete de máquinas, cuya dirección tiene confiada al de la fuerza del ejército que allí se hallaba, ninguna duda han benemérito artista D. Cayetano Faralt, ha creído de su deber dejado de su ardiente zelo, ni de que con tan fieles vasallos admitir bajo sus auspicios y cooperar á la plantificación de un siempre serán efimeros los planes de les revolucionarios. nuevo establecimiento en esta ciudad de Maquinaria t…</t>
  </si>
  <si>
    <t>Farnham</t>
  </si>
  <si>
    <t>…tados Unidos establecidos en el Canadá superior. diferentes puntos de orden interior, y solo hubo de particular Ha habido muchas juntas para tratar de este negocio: la de Haque el lord Farnham presentó una exposición de protestantes milton, que se componía de los principales habitantes, se ha de Dublin, pidiendo que no se hiciesen á los católicos nuevas celebrado con la mayor tranquilidad; mas no ha sucedido asi en concesiones, y que se disolviese…</t>
  </si>
  <si>
    <t>Fcrnig</t>
  </si>
  <si>
    <t>166</t>
  </si>
  <si>
    <t>…de los Pares se ocupa en la del dabais á la función aquel aire imponente y solemne que conmue tráfico de negros. ve tan profundamente el corazón, corito eleva el alma sobre su El general Fcrnig, cufiado del conde de Guilleminot, y su esfera ordinaria. ayudante de campo el espitan Huder, llegaron á fines de'Enero -.*,No se borrará tan pronto de la memoria de los habitantes de á Alejandría desde Constantinopla. Se dice que el objeto de su Angulema est…</t>
  </si>
  <si>
    <t>Fcrreiro, Juan Antonio</t>
  </si>
  <si>
    <t>Juan Antonio Fcrreiro</t>
  </si>
  <si>
    <t>…hoy, que por último se les señala, en el juzgado de D. Francisco García y renuncia de D. Juan Antonio Martí del Sr. Alpuente, alcalde de la Real Casa y Corte, por la escri nez, á D. Juan Antonio Fcrreiro y D. Josef de la Torre. banía de Sánchez; apercibidos que pasado sin haberlo ejecutado Ies parará entero perjuicio. La Real y militar orden de nuestra Señora de la Merced, _Se desea saber el paradero ó existencia de un italiano, natural redención de cautivos, celebró ca…</t>
  </si>
  <si>
    <t>Feákakdó</t>
  </si>
  <si>
    <t>96</t>
  </si>
  <si>
    <t>…neficios que Dios nos ha concedido, pues en ellos se contienen todos los de . ANUNCIOS. mas , qué solo sirven para conservarlos y hacerlos mas gratos. Sin Decretos del Rey nuestro Señor D. Feákakdó vii, y Realcé embargo, el arte que debe esencialmente ayudarnos á su conser órdenes, resoluciones y reglamentos generales expedidos por las vación , no solo ha sido hasta ahora el mas, incierto y entregado secretarías del Despachó Universal y Consejos de S. M…</t>
  </si>
  <si>
    <t>Feli, Benito</t>
  </si>
  <si>
    <t>Benito Feli</t>
  </si>
  <si>
    <t>…y su cotejo con las extranjeras: causa de la decadencia de las pri ciedad, partiendo de estos antecedentes, y deseando llevar á efec meras, y remedio para mejorarlas: escrita por D. Benito Feli to las ideas filantrópicas de su instituto, hizo mención particu pe de Gaminde, vecino y del comercio de Bilbao, extractor de lar y honorífica de la instrucción y zelo del licenciado D. Manuel lanas, ganadero trashumante del honrado Concejo de la Mesta, de Ro…</t>
  </si>
  <si>
    <t>Felipe</t>
  </si>
  <si>
    <t>…lla y escribanía de Cáse hubiera limitado,al último título, en que se arreglan las penas! iflara de D. Valentín de Pinilla, pende expediente á solicitud (Jir continuará.) ■ . 1 de D. Felipe de los Heros, vecino,y corredor de número de las plaza de Cádiz, sobre que se le conceda moratoria para el pago Indice de los Realas decretos y órdenes, insertos en este periódico en de varias cantidades'que debe; y siendo uno de sus acreedores todo el mes de…</t>
  </si>
  <si>
    <t>…ra las Mutcia decidieron de la: batalla de A-Imansa, y con ella déla pruebas mas.irreÉrágabÍ9s,de. lealtad á su augusta Real Periona, y suerte de lá Corona del Abuelo de V. M. el’ Sr. D. Felipe v. En de su decisión, firme de cumplir inalterablemente c*fí sus sagra la guerra de la independencia, la sangre murciana c'-rnó a arroyos dos deberes, la honra con que V. M. acaba de distinguirla,'digta en loda la Fenínsúht; y cuaiido el poder colosal del-tir…</t>
  </si>
  <si>
    <t>…hora doba , y añadidos aellas 15 discursos del justamente celebrado de Barcelona, y sus religiosos moradores, saliendo al encuentro Ambrosio de Morales, cronista del Rey católico D. Felipe ir. de SS. MM., expresaron con elocuente sencillez toda la satisfac Son muy distinguidos en la historia literaria de nuestra nación ción que les causó tan inesperada visita. Después de haber orado los nombres del maestro Oliva y de Morales el cronista, para e…</t>
  </si>
  <si>
    <t>Fellows</t>
  </si>
  <si>
    <t>…ciesen una guerra injusta á su caso de trabarse un combate,-puestas á viento favorable. amo: pero por último se convinieron en que no se hiciese ningu La fragata inglesa Darmouth, capitán Fellows, había ido na Operación ofensiva por mar antes de recibir órdenes para ello; dos dias antes á Navarino para llevar á Ibrahim una carta fir y habiendo Ibrahim hecho presente que en este caso se debía im mada por los tres almirantes; pero esta carta fue devuelt…</t>
  </si>
  <si>
    <t>Femando</t>
  </si>
  <si>
    <t>…Constitucional. dad, acordó en conferencia del 28 de Mayo último que para ce El tribunal, después de haber escuchado las contestaciones lebrar cfdía de nuestro augusto Soberano el Sr. D. Femando de! fiscal y de Mr. Merilhou ha diferido la causa por ochó dias vii, se diese en él á sus pobres una comida igual á la que se les ínas con el objeto de pronunciar después la sentencia. suministra los días de mayor y mas señalada celebridad. Y te —•Acaba de de…</t>
  </si>
  <si>
    <t>Fer</t>
  </si>
  <si>
    <t>…cité y emplaza á los herederos de Dona Francisca Antonia extremada ; y tocando con osadía y con, exquisito discernimiento García Vicente, vecina ,qúe'fue de esta corté,'y viuda de D. Fer la crispatura de los músculos irritados pór la'pasión, ó violen nando Eergaz y Solórzano., para que en el perentorio término tados por’ el. esfuerzo, trató ligeramenté las partes menos interesa ..de 30 diás sé personen pór medio de procurador en el juzgado da…</t>
  </si>
  <si>
    <t>Fer, Ignacio</t>
  </si>
  <si>
    <t>Ignacio Fer</t>
  </si>
  <si>
    <t>…s ñor teniente corregidor Galindo, por la escribanía del número los concurrentes. de Garamendi, á usar de la acción que crean competirles; en __Las fragatas españolas Preciosa, su capitán D. Ignacio Fer tendido de que no lo haciendo, les parará todo perjuicio. nandez de Castro, y la Sabina, su capitán D. Juan de Ageo, am —.En virtud de providencia del Sr. Galindo, teniente corregi bas de sobresaliente andar, y perfectamente armadas en corso y dor en esta vil…</t>
  </si>
  <si>
    <t>Fer, Josef</t>
  </si>
  <si>
    <t>Josef Fer</t>
  </si>
  <si>
    <t>…y biente: á D. Antonio del Rio, cabo interino del místico Infan resistencia de las materias que se emplean en ellas , á fin de que te D Francisco, la propiedad de este destino: á D. Josef Fer con tal instrucción se mejoren las operaciones, y puedan hacerse nandez, escribiente del mismo místico, y al artillero D. Diego nuevas aplicaciones y adelantamientos, no solo por los que prac Diaz, plazas de dependiente del citado resguardo de Cádiz: al pa ti…</t>
  </si>
  <si>
    <t>Fernan</t>
  </si>
  <si>
    <t>…acre Teruel, Barcelona, Valencia, Cuenca, y en los Paules de Barditan las ejecutadas en los tiempos en'que sobraba numerario. bastro. Estaba reservado para el glorioso reinado del Sr. D. Fernan .Los suscriptores á la Flora 6 lira de Apolo (año 3.0) pasarán do va realizar una carretera, que compita con las que se hicie á recoger el segundo cuaderno del primer trimestre: contiene la ron en el abundante del Sr. D. Cirios m. El zelo del Excmo. cavatina…</t>
  </si>
  <si>
    <t>Fernandez, Ceferino</t>
  </si>
  <si>
    <t>Ceferino Fernandez</t>
  </si>
  <si>
    <t>…Dksji al Rer. Se celebró la ceremo randa , D. Isac Nuñez, D. Luis Gutiérrez, D. Joaquín Cometo, nia de Ja bendición, con una solemne misa en la iglesia.de padres E&gt;- Josef Duelas, D. Ceferino Fernandez, D. Luis Angulo, agustinos que dijo el Sr Arcipreste del cabildo eclesiástico, áque D. Gregorio Romero, D. Julián Otal, D. Antonio Arrom, Concurrieron todo el clero secular y regular, ayuntamiento y D. Josef María Cortea, D. Josef Rodríguez, D. Ildefonso Quip…</t>
  </si>
  <si>
    <t>Fernandez, Domingo García</t>
  </si>
  <si>
    <t>Domingo García Fernandez</t>
  </si>
  <si>
    <t>…ro para que nos entendamos. 10 rs. en rústica en la librería de Cuesta, frente á las Covachuelas. — Análisis y síntesis de las aguas minerales de.la fuente de Sotan de Cabras: por D. Domingo García Fernandez, ministro que CAMBIOS BBS DIA 2g. fue de la ¡unta de comercio, moneda y minas: un tomitoen 8.®* en el cual se da una noticia exacta de estas aguas, y de las sus Londres....................... .........".................... 34! á tancias que tienen en disoluci…</t>
  </si>
  <si>
    <t>Fernandez, Josef</t>
  </si>
  <si>
    <t>Josef Fernandez</t>
  </si>
  <si>
    <t>…ncesa. m.al de piedra que padece, y en mangas de camisa , cubierto solo . ,,La división turca, mandada Por Tehir-bey, quien, según con la capa, hizo que lo siguiera su escribiente D. Josef Fernandez, dicen, supo que lord .Gochrane se hallaba con una escuadra en ei y se dirigió á la marina, donde por no estar los místicos números golfo de Lepanto, salió de Navaiino el dia 30 con unas 20 ve 2.0 y 3.0, que se hallaban en el Estrecho, y el número i.° en calm…</t>
  </si>
  <si>
    <t>Fernandez, Josef Milla</t>
  </si>
  <si>
    <t>Josef Milla Fernandez</t>
  </si>
  <si>
    <t>…vidándose del respeto y consideraciones que debía ría Díaz Quijada , chantre de Valladolid: para esta ehantría á al carácter de este agente y á la Potencia que representaba, llegó D. Josef Milla Fernandez; y para una canongía de la misma á insultarle gravemente.......... iglesia catedral de Palencia, por fallecimiento del propio UrruDe consiguiente no debiendo quedar impune esta violación tia, á D. Manuel Ramos. del derecho de gentes, va á partir en este momen…</t>
  </si>
  <si>
    <t>Fernández, Josef Milla</t>
  </si>
  <si>
    <t>Josef Milla Fernández</t>
  </si>
  <si>
    <t>…ino,-si asiles acomodase, cuya nombrar para una ración de la iglesia catedral de Valladolid, voluntad de seguir ó nó la deberán declarar expresamente á la vacante por promoción de D. Josef Milla Fernández á la digni via reservada de Marina antes del t.° de Mayo del año anterior dad de chantre de la misma« á D. Josef Román: para el deanato al del calendario; enterados que ya sean de él; debiendo en este de la de Lugo, por ascenso de D Antonio Cidron y Bernal'á…</t>
  </si>
  <si>
    <t>Fernandez, Luis</t>
  </si>
  <si>
    <t>Luis Fernandez</t>
  </si>
  <si>
    <t>…sustanciacion. En ella se rs. de vn. que por conducto del General Inspector de voluntarios ha procurado consultará la seguridad del reo en la administración Realistas, le ha hecho D. Luis Fernandez, visitador general de imparcial de su justiqja, yá la brevedad compatible del proceso, los tintes del reino, y cabo primero honorario de hacheros de^ necesaria para el efecto preservativo de las penas en la sociedad._ primer batallón de Realistas de esta cort…</t>
  </si>
  <si>
    <t>Fernandez, Manuel</t>
  </si>
  <si>
    <t>Manuel Fernandez</t>
  </si>
  <si>
    <t>…o» se proporcionan todos los auxilios para drán dirigir sus reclamaciones por el correo al deán de aquella tu adelanto: el teatro, que está ¿ cargo del hospital, se ha me catedral D. Manuel Fernandez de los Ríos, , EN LA IMPRENTA REAL.</t>
  </si>
  <si>
    <t>Fernando</t>
  </si>
  <si>
    <t>…conceder nuevamente dos que sea su denominación tire.meses de próroga para que sean admitidos á purificación todos los militares que no hayan presentado sus relaciones históricas D. Fernando vii por la gracia de Dio* , Rev de Castilla Scc. de vicisitudes en el término y prórogas prefijadas, y se hallen A los del mi Consejo Are. Sabed: Que con Real orden degode Junio comprendidos en los artículos siguientes. Primero: todos los in del año próximo p…</t>
  </si>
  <si>
    <t>…l despacho y almacén de Id imprenta Real '. Para el socorro de diferentes comunidades religiosas de uno y otro sexo de la diócesis de Búrgos....... 19,300 Decretos del Rey nuestro Señor D. Fernando vn desde 4 Ai director de la casa Hospicio y de Misericordia de de Mayo de 1814 hasta fin de Junio de 1824,8 tomos 4.0, y la ciudad de León con destino á auxiliar los pia uno de apéndice. El i.°,-3.°, 6.°, apéndice y 8¿°, cada uno en dosos fines de su institu…</t>
  </si>
  <si>
    <t>…abeza de este atolondrado. Pasó á locarse en la frontera de su principal con el retrato de nuestro Valencia el 3, y continuaron los dos juntos á Caracas, en don augusto Monarca el Sr. D. Fernando vu (que Dios guarde), de entraron el 10 de Enero, habiendo aquello de abrazarse en la con dos estatuas corpóreas y colosales á los lados, que represen 'catedral y cambiarse las espadas. Continuaron los convites, bai tan la fe y religión, como igualmente un le…</t>
  </si>
  <si>
    <t>…s viniesen de esa, celebradas'en la iglesia d¿1 Real monasterio del Escorial de orden dispusiese también que fuesen atendidos para otras sillas episco y á expensas del Rey nuestro Señor D. Fernando vii á la justa pales en la España otros muchos religiosos que se hallan aquí con' y digna memdria del Rey Cristianísimo Luis xvm, 4.0 mayor, dilatados años de predicación, y otros servicios no menos impor* en ríistica 4 rs. tantes á la iglesia de Jesucristo,…</t>
  </si>
  <si>
    <t>…causa de la:Nación, cupo en el primer extracto de la glorioso del paternal Gobierno de nuestro augusto Soberano el&lt; de este dia k Dofia María Teresa Calafat, hija de D. Carlos, te Sr. D. Fernando vii. niente de fragata de la Real Armada, muerto en acción de guerra. La importante comunicación de Granada con Málaga por CAMBIOS DEL DIA 28. Loja y Alfarnate, permite ya el paso de carruages, trasportan Lóndres...............................................…</t>
  </si>
  <si>
    <t>…s, formadas todas gentes y comunidades menesterosas del reino, en celebridad decon diferentes Estados, y ningún motivo para disolverlas. Otra los dias de nuestro amado Soberano el Sr. D. Fernando vii , senueva alianza con los mismos no añadiría nada á las garantías libraron y repartieron por el limo. Sr. Comisario Apostólico geque gozamos; y si hoy formásemos una ó mas alianzas, contra neral de la Sta. Cruzada 40,000 duros; cuya distribución porrias á…</t>
  </si>
  <si>
    <t>…del Idem triage......................... de;í4 hospital, Real cárcel, y casa de Misericordia, siguiendo en esto Aguardiente caña, á................. 2a pesos pipa. el ejemplo del Sr. D. Fernando vii y de su muy amada Esposa, Miel de caña.......... ................... de 3 á 3$ rs. barril de 5 galones.. que en tales dias han acostumbrado visitar y consolar á la hu- Cera blanca.............. ................. de 10 á roj pesos arroba. nianidad afligida…</t>
  </si>
  <si>
    <t>…manifestarlo pronunció en voz alta el verso do á la distinción y aprecio que ha-debido á nuestro católico Domine, salvum fac rtgem, que fue contestado por los doctores, Monarca el,Sr. D. Fernando vii, que Dios guarde, y deseosa escolares, y personas.de respeto, que habían concurrido, y se de tener á la vista un objeto que la recordase de continuo la hallaban en el teatro, como por los individuos del limo. Ayun ReaFdignacion, creyó conveniente colocar…</t>
  </si>
  <si>
    <t>…la de Reus........................ 600. del Sr. D. Cirios iv , y los ocurridosdesde 1807 hasta que entró A la de niñas huérfanas de la ciudadde Manresa.......... 600. &lt;n Madrid el Sr. D. Fernando vn el 13 de Mayo de 1814. Cua A la casa de refugio de la de Barcelona.................. ...... 600. tro tomos. Se vende á 40 rs. en rústica y 50 en pasta en las li A la congregación de Ntra. Sra. de la Natividad de brerías de Perez, Razóla y viuda de Cruz.erN…</t>
  </si>
  <si>
    <t>…necesidades que estime mas Urgentes..,..,............. 4,044. Galicia. A los niños expósitos de la ciudad de SanCon el objeto de celebrar loa dias de nuestro augusto Sobe rano el Sr. D. Fernando vn ( que Dios guarde) dispuso el Ge A los de la ciudad di la CofUfla.,.................................. 32,000. neral en gefe del ejército de observación del Tajo que las tro A los de la ciudad de Mondoñedo................................. 22,726. pas de sü…</t>
  </si>
  <si>
    <t>…ia anata en la sucesión de Grandezas y Títulos de Castilla. Las cartas de Smírna del 4 dicen que á consecuencia de los movimientos combinados de los generales Church, Karaiskaki y Don Fernando vii por la gracia de Dios, Rey de Castilla Gordon, quienes se habian ya apoderado de algunas baterías del &amp;c. A los del mi Consejo &amp;c. Sabed: Que por Real cédula de 27 enemigo, se aguardaba por momentos quedase libre el Acrópo de Abril de 1717, y órdenes comu…</t>
  </si>
  <si>
    <t>…ún punto de la referida barra. premios saludaron los concurrentes con vivas (y derramando lá Entre tanto que esperaba la resolución de dicho señor, hice grimas de gozo) á S. M. el Sr. D. Fernando vn, á toda su Real un reconocimiento de la posición hostil de los enemigos con un Familia, y á la augusta dinastía de los Borbones, manifestán falso combate que les presenté, pues principiando ellos sus fue dote los agraciados sumamente reconocidos á la gener…</t>
  </si>
  <si>
    <t>…s demás de Espa Unios a uú de corazón y de sentimientos. Sirvamos con lealtad ña , tuvo acaso mas ocasiones de presentarse en todo su brillo y zelo enérgico á nuestro amado Ruy el Señor Don Fernando por la resistencia moral de sus sensatos habitantes á teorías nue Vtt; y quiera el cielo escuchar nuestros votos , dilatando su pa vas que encubrían con halagos su mortífera ponzoña , y por su ternal reinado en toda la plenitud de sus soberanos derechos — ape…</t>
  </si>
  <si>
    <t>…tras armas y efectos que hallaron cu la casa donde _Acaba de venderse en Londres en 360 guineas el misal que per se habia refugiado. teneció á ia Reina Doña Isabel, esposa del bey D. Fernando el Católico. Este curioso libro contiene mas de 500 p iginas adornadas Cádiz aq lie Julio. en parte de preciosas miniaturas, trabajadas por p ntores ñameneos, que dan una excelente idea del estado en que se hallaban las El Comercio de ambos Muidos inserta I3…</t>
  </si>
  <si>
    <t>…se cual se, erige un Consulado de comercio en Madrid, bajo las bar ejercerán gratuitamente. • tes que establece. ¡, 14.- :Todos estos-'individuos deberán- asistir puntualmente al D. Fernando vii por la gracia de1 Dios, Rey de Cas desempeño de sus funciones, y el que por faltas voluntarias se tilla &amp;c.: Sabed: Que con. fecha de y del corriente mes he teni hiciese acreedor á ser separado de ellas; quedará privado de ob do á bien dirigir al decano d…</t>
  </si>
  <si>
    <t>…e tomar alimento alguno que no vomitase; no po En celebridad del feliz cumpleaños de nuestro muy amado día reconciliar el sueño, ni aun estar en Ja cama, de suerte que Soberano el Sr. D. Fernando vit (que Dios guarde) , y eu con pasaba los dias y las noches en un sillón; estaba baldada de pier formidad de sus piadosos y paternales deseos, ha resuelto el nas y brazos; estos los tenia agarrotados contra el cuerpo, y por Excmo. Sr. Comisario general de l…</t>
  </si>
  <si>
    <t>…ombre de sus compañeros, ciudad, siguiendo su anua costumbre de solemnizar la memoria fueron eximinados de leer, escribir y contar, de doctrina cris de su conquista por el Sto.Rey D. Fernando, dió principio á la tiana, calografía y gramática castellana, y les fueron adjudicados publicación de sus tareas el día 23 del pasado, distribuyéndo 21 premios de primer año, nueve de segundo, y otros nueve de la en cuatro actos, que por evitar confusiónp se…</t>
  </si>
  <si>
    <t>…' 190....* 500........... Mataró 4 D. Manuel Alejo Izquierdo: para la de Salas de los Infantes á 9.149.... 500........... Madrid. D. Hilario Garcés: para la de Vega de Valcárcel á D. Fernando 3,788'.'..." 500..Y......Í...:............. Jaén. Escudero y Rubio: para la de jerez de la Frontera á D. Josef - 4,195;..; : S'OoiL'.....'.'.................... Madrid. Mariano de Olíñeta: para la de Villanuevá del Fresno á Don‘; ! Un..'..'1 ' 500............…</t>
  </si>
  <si>
    <t>Fernando, Dj</t>
  </si>
  <si>
    <t>Dj Fernando</t>
  </si>
  <si>
    <t>…ridge, han sido motivo de que se hayan des nura y de dolor. Trasladado está en él el corazón de nuestro cubierto algunas medallas antiguas romanas de oro, de plata y augusto Rey y Señor Dj Fernando vti, que como padre amo de bronce. Todos los dias se descubren otras antigüedades en las roso no solo en cierto modo ba disimulado, sino que ha dis mismas excavaciones. En la semana pasada se lia encontrado un culpado los graves excesos -dé una porción de sus…</t>
  </si>
  <si>
    <t>Férnaudo</t>
  </si>
  <si>
    <t>…y satisfacción, por la que les cabia por el honor que lee Ayer 13 de Noviembre se cumplieron $79 años que fue con dispensaban los augustos Soberanos. quistada por el glorioso Rey D. Férnaudo 111, que lo era de Castilla y León, la ciudad de Sevilla, capital de los reinos de SS. AA. continúan en esta corte con la mejor alud. Andalucía, después de 16 meses de rigoroso sitio y bloqueo ma rítimo , y de la vigorosa defensa que hicieron los mahometanos;…</t>
  </si>
  <si>
    <t>Ferning</t>
  </si>
  <si>
    <t>…amente las negociaciones con la Puerta. El conde Guilleminot ha hecho partir en calidad de correo ' El 30 de Agosto los Embajadores de Francia, Inglaterra y á París á su cuñado el general Ferning, y á Mr. de Valmy para Rtisia enviaron sus dragomanes á las autoridades turcas para que Smirna , á fin de informar al almirante Rigny de lo que pasa. les diesen la contestación definitiva de Ja Puerta con respecto á Constantinopla permanece no obstante tranqu…</t>
  </si>
  <si>
    <t>Ferrer, Miguel</t>
  </si>
  <si>
    <t>Miguel Ferrer</t>
  </si>
  <si>
    <t>…............................. Burgos. jubilación al anterior facultativo. Los pretendientes se dirigirán 11.638.... 400................................ Barcelona. eti esta corte á D. Miguel Ferrer, agente de negocios, calle de 22.502.... 400................................ Sevilla. Barrionuevo núm. 20 en el término de 15 dias. 3.963.... 400................................ Bilbao. — En la villa de Goyzueta, reino de Navarra, se halla vacante 27.423....…</t>
  </si>
  <si>
    <t>…s escritores de este reino ,'que publicó el Dr. Don nos bien pagados.: Los pretendientes dirigirán sus memoriales á Vicente Jimeno, en el año 1749 hasta el presente, dedicada á la D. Miguel Ferrer, agénte de negocios en esta corte, calle de BarReal sociedad económica de Valencia 'por su autor D. Justo rionuevo, núm. 20, en el término de 30 dias, contados desde Pastor Fustér. Esta obra constará de dos tomos en folip, ¡casi esta fecha..De la dotación que…</t>
  </si>
  <si>
    <t>Ffanklm</t>
  </si>
  <si>
    <t>…ntas &amp;lc. biendo este lo que debía contestarle, le dijo que acaloraba mu cho la discusión, á lo que replicó Bestujeff: Que tin entusiasmó Concluye la carta sobre la expedición del capitán Ffanklm. no se podía hacer ninguna cota gratule (6). El destacamento de la expedición que se dirigió Inicia el este, Por último se trató de otro punto que, según sus propias separándose del capitán Franklin , siguió el .brazo mas oriental confesiones, era para ellos,…</t>
  </si>
  <si>
    <t>Fian</t>
  </si>
  <si>
    <t>…loa. 40: maiz añ. 17. D. Pablo de Santa María, el P. Diego Lainez, Fr. Gesozia.—Alfaro. Trigo 28: cebada £: vino,cántara 9I ¡acei- -rónimoGracun, D. Josef-de!Campillo, el Cardenal D. Fian te, arroba 36. cisco de Mendoza, D. Alfonso de Cartagena. , Calahorra. Trigo 32 : cebada 9: vino 12.1 aceite 40. 18. D. Pedro Fernandez de Velasco, Juan Sebastian del C17 Logroño. Trigo 27 &amp; 29; cebada y * 9, vino 12 á 14: acei- no, Fr. Melchor Cano, el P. Al…</t>
  </si>
  <si>
    <t>Fidalgo, Francisco</t>
  </si>
  <si>
    <t>Francisco Fidalgo</t>
  </si>
  <si>
    <t>…r. las religiosas agustinas de este Batanero, D. Joaquín Freiré, D. Juan Tro, D. Manuel More convento, con el lema de Batallón de Voluntarios Realistas de no, D. Antonio Olivares, D. Francisco Fidalgo, D. Josef Mi Agreda, siempre Jleles £Dksji al Rer. Se celebró la ceremo randa , D. Isac Nuñez, D. Luis Gutiérrez, D. Joaquín Cometo, nia de Ja bendición, con una solemne misa en la iglesia.de padres E&gt;- Josef Duelas, D. Ceferino Fernandez, D. Luis Angulo, agu…</t>
  </si>
  <si>
    <t>Figueras, Juan</t>
  </si>
  <si>
    <t>Juan Figueras</t>
  </si>
  <si>
    <t>…en adelante entre las dos naciones. bítero D Cristóbal Vila, gefe de uní partida de sublevados del. „Para facilitar el buen éxito de esta mediación, proponen, mismo corregimiento; D. Juan Figueras, que lo era de otra en ademas al Gobierno de la sublime Puerta un armisticio suspen el puente de Asores; dos capitanes, dos subtenientes, dos ayu sivo de lodo acto de hostilidad contra los griegos , á quienes aca dantes de plaza, seis paisanos, y dos desertor…</t>
  </si>
  <si>
    <t>Figueroa, Francisco Gómez</t>
  </si>
  <si>
    <t>Francisco Gómez Figueroa</t>
  </si>
  <si>
    <t>…ha de proveer por oposición, y promoción de D. Josef María Cansinos á ración de la metropo Jos aspirantes enviarán sus solicitudes en el término de 20 días á litana de Sevilla , á D. Francisco Gómez Figueroa: para una ra D. z\ngel Bergaño, regidor perpetuo de su ayuntamiento. ción del Real colegio de Sancti Spiritus de la ciudad de Santiago, _Los que se crean con derecho á los bienes quedados por falleci por muerte de D. Francisco Josef de Otero, á D Antonio V¡-…</t>
  </si>
  <si>
    <t>Fiiot</t>
  </si>
  <si>
    <t>486</t>
  </si>
  <si>
    <t>…ers, con dirección á Colombia. La sociedad geo miento del lord Godcrich, de M.r. Herries, del conde Mount gráfica los ha comisionado para que continuando sus investiga Carlos, del lord Fiiot, del muy honorable Fitz-Gerald, y de ciones en la América, llenen el vacío que en orden á esto dejó Edmond A- Mac Maghter para comisarios tesoreros del Echi— Mr. d* Humbolt. Estos jóvenes naturalistas comenzarán sus ex quier. (Gacette de Fronte.') cursiones e…</t>
  </si>
  <si>
    <t>Fiquer, Juan Crisóstomo</t>
  </si>
  <si>
    <t>Juan Crisóstomo Fiquer</t>
  </si>
  <si>
    <t>…rbon, que iba á bordo, y del comandante del varios pasages del libro de ios Cantares, y del profeta Isaías; por baje!, se emplearon en instruir á la tripulación, entre la cual ha— D. Juan Crisóstomo Fiquer: un tomo en 8.° de buena letra y bi» marineros de edad de 35 años que aun no habían hecho la papel, y con una lámina fina: séptima impresión. Se hallará á primera comunión; y .13 de ellos tuvieron el consuelo de ser ad 10 rs. en pasta en la librería de Cuesta…</t>
  </si>
  <si>
    <t>Fitz-YViHiam</t>
  </si>
  <si>
    <t>…lan tomado asien clado en este paso los Ministros de Francia, de Austria y de to en el lado ministerial,«.Los condes Grey y Lauderdale , lord Prusia. Dacre, lord Ellenborough y el conde Fitz-YViHiam , han con Por lo demas es muy notable que la Puerta se haya decidido servado sus asientos en el lado de la oposición , en medio de un al cabo á contestar por escrito y oficialmente á los Ministros de gran número de Pares que habían dejado los bancos nimistena…</t>
  </si>
  <si>
    <t>Fitzgerald</t>
  </si>
  <si>
    <t>…l Ministro de Inglaterra lord Clan William, ha recibido- J orden para pasar á Copenhague en calidad de Ministro, de don La población en la provincia de Namur ha dado en 1826 de el conde Fitzgerald vendrá á ocupar el puesto que deja va por resultado 6,501 nacidos, 3,814 muertos, y 1553 matrimo cante. nios; que en 1825 no habia pasado de 1,450, y en 1824 dé Dusseldorf 22 de Julio. 1,241. La población total de la provincia ascendía en i.° de Hemos tenido…</t>
  </si>
  <si>
    <t>Fivaller, Fernando de</t>
  </si>
  <si>
    <t>Fernando de Fivaller</t>
  </si>
  <si>
    <t>…con tal que tengamos la dicha de ver que te convierte un gran ..Luego los alumnos pasaron á demostrar teórica y práctica número de ellos al Señor. mente estas verdades, empezando D. Fernando de Fivaller con un discurso sobre el conocimiento de los terrenos por medio de ESTAÑA. la análisis de las tierras que los componenda saber: la arena ó Madrid 16 de Noviembre. 'tilícc, la arcilla ó alúmina, la cal, y la tierra vegetal ó manti Por el parte del 14 se sabe q…</t>
  </si>
  <si>
    <t>Fleuri</t>
  </si>
  <si>
    <t>…J de la misma con la mas-completa victoria en ca se hace saber que él pequeño compendio histórico de la reli favor de las arma» de la Real Hacienda, rindiéndose á su pabe gión del abad Fleuri, anunciado en un catálogo de libros quellón los expresados bergantín y místico con tusitripulaciones y se acompañó con una de las anteriores Gacetas, y que se dice cargamentos, resultando en sus cascos y. arboladuras algunas venderse á 20 cuartos en Madrid en…</t>
  </si>
  <si>
    <t>…....... 2 beneficio. —Catecismohistórico dogmáti o-moral dé la Religión cristiana, se Zaragoza................................. ......................... i ídem. gún el método del abad Fleuri, trazado ya en otro tiempo en sus Bilbao................................................................... par. escritos por el gran Padre de la iglesia S. Agustín : disponíale en C-araña.............................................................. ii pérdi…</t>
  </si>
  <si>
    <t>Flores, Diego</t>
  </si>
  <si>
    <t>Diego Flores</t>
  </si>
  <si>
    <t>…caba- mara, para la dignidad de deán de la colegial de Alicante, dió ballero Fontenay, primer Secretario de la embajada francesa en cesis de Orihuela, vacante por fallecimiento de D. Diego Flores, Rusia. áD.,Francisco Pitalbga, canónigo de la misma: para la digni__Ayer dió un gran convite el Embajador de Prusia, á que asis dád dé prior , primera silla de la colegial de Borja , diócesis de tieron los Ministros, Embajadores y demas principales diplo Tar…</t>
  </si>
  <si>
    <t>Florez, Tomas</t>
  </si>
  <si>
    <t>Tomas Florez</t>
  </si>
  <si>
    <t>…á las librerías en que se hayan de número de la misma, por la de D. Francisco Antonio Agui suscrito á recoger el cuarto y último tomo de dicha obra. Dicho jar á ración de ella , í D. Tomas Florez: para una ración de la tomo contiene n discursos sóbrelas siguientes importantísimas de Mondoñedo, por muerte de D. Félix Ortega Delgado, á materias que el autor ha tratado con su acostumbrada solidez y D. Josef Cao y Cordido: para otra de S. Marcelo de la ca…</t>
  </si>
  <si>
    <t>Florian</t>
  </si>
  <si>
    <t>…r 100 120. 4.568.... iodo.............................. Ocaña. ^.Gonzalo de Córdoba 6 la Conquista de Granada, escrita por el 19.978.. .. 1000........... ................. Madrid. caballero Florian. Publícala en español D. Juan López de Peñal3,001.... looo............................... Sevilla. ver: tercera edición, reducida á un solo tomo en 8.° para mayor 15.798.. .. 1000............................... Idem. comodidad y economía. F.l particular aprec…</t>
  </si>
  <si>
    <t>Folloáves</t>
  </si>
  <si>
    <t>…ros de or- mediamente en un bote á las inmediaciones de la fragata á cum dca de la secretaría de Estada del Interior y ae la Policía, que el plimentar al comandante, que lo'era el capitán Folloáves, quien Gobierno ha resuelto cese desdé este día la publicación de vues desde la cubierta le dió gracias por sus atenciones, y le suplicó tro periódico. que le dispensase alguna parte de la cuarentena, á fin de tomar » «Hidra l3 de Setiembre de 182 j.-zílos pr…</t>
  </si>
  <si>
    <t>Fonsdeviela, Antonio</t>
  </si>
  <si>
    <t>Antonio Fonsdeviela</t>
  </si>
  <si>
    <t>…al Mr. Plankett. En una caita particular que trac el silla de la iglesia catedral de Gerona, vacante por muerte de Courier, se dice que será probablemente sentenciado ái8 meses de D. Antonio Fonsdeviela, á D. Francisco Basols; y para una cacárcel, y á pagar una multa. nongía de la santa iglesia metropolitana de Valencia, vacante por muerte de D. Pablo Acedo Rico, á D. Juan Roca, canóniniMCU, ’ go de la colegial de Guisona. ‘ \ c\ .París 11 de Febrero, Asimis…</t>
  </si>
  <si>
    <t>Fontan, Juan Manuel</t>
  </si>
  <si>
    <t>Juan Manuel Fontan</t>
  </si>
  <si>
    <t>…ido mérito de las jóvenes bien edu ración de la de Bayona, en el obispado de Tuy, por muerte de cadas; á saber, la costura de todas clases, corte y hechura de D. Pedro Barreiro, á D. Juan Manuel Fontan: para otras seis los trages, ó arte de modista , el arte de bordar en hilo, lana, de la iglesia catedral de Jaén, vacantes por promoción de Don sedas, oro, lantejuelas, al zurcido, al trapo, al pasado, en felJosef María Muñoz de Aguilar, j*&gt;r la deD.Antonio S…</t>
  </si>
  <si>
    <t>FonteEl</t>
  </si>
  <si>
    <t>…a de Cirios m. Igual gracia ha tenido á bien dispensar S. M. á D. Juan Augusto Lespert, comandante San Peters burgo 17 de Febrero. del bereantin de guerra francés L' Enríale, y al caballero FonteEl 13 de este mes se. ha dignado S. M. el Emperador encar nay, secretario de la embajada francesa en San Petersburgo, por gar por la orden del dia al general de infantería conde Tolstoy 1, los singulares merecimientos de ambos. la dirección del estado mayor gene…</t>
  </si>
  <si>
    <t>Fontuúy, Ramón</t>
  </si>
  <si>
    <t>Ramón Fontuúy</t>
  </si>
  <si>
    <t>…do orden al patriarca griego para que mande poner general, que como regidor de este ayuntamiento , y encargado Ja escuela filosófica de Ruraztesme bajo el misino pie que tenia con D. Ramón Fontuúy de la comisión de obras públicas, em antes de la revolución, atendiendo á que S. A. quiere que sus prendió su recomposición, sin mas fondos que una pequeña vasallos griegos no carezcan de instrucción. El Gran Señor con cantidad, que produjo la venta de alguno…</t>
  </si>
  <si>
    <t>Fortané, Bcltran</t>
  </si>
  <si>
    <t>Bcltran Fortané</t>
  </si>
  <si>
    <t>…s de do fanegas de trigo, cura dePaita, en el Perú: para una ración.de la catedral de Car 40 de cebada y 100 de centeno; 3500 rs., con mas 2100 que ha tagena, por fallecimiento de'D. Bcltran Fortané, á D. Francisco válido por quinquenio la ración que percibe por meses en mara Tevár: para una media ración de la misma, por el de D.Válen- vedís. Hay varias comunidades y establecimientos en el pueblo, lin Sorzano, á D. Felipe Tabernero: .para la dignidad de…</t>
  </si>
  <si>
    <t>Foy</t>
  </si>
  <si>
    <t>370</t>
  </si>
  <si>
    <t>…bilí de naturalización ha encendido el fuego de la guerra de la Península bajo el mando de Nipoleon , escrita de la independencia canadiense, y que millares de personas pro por el general Foy, y que actualmente se esi' dando 4 la luz pú testan contra esta ley, mediante exposiciones que se han hecho blica, hace sobre ella las siguientes reflexiones: y firmado en todas partes. En Wrlhby han determinado resistir En el aviso al lector declara M.m» la…</t>
  </si>
  <si>
    <t>…do de su de las calamidades con que habia aniquilado á la Francia el ce razón.” tro férreo del usurpador: Pues á su vuelta de la isla del Elba se Bajo de esta misma página cita el general Foy un dicho de atrevieron á decir sus satélites que su señor había sido calumnia Bonaparte que prueba que efectivamente conocía el espíritu pú do. (1) Su audacia, ó por mejor decir su delirio, ¡na llegó al blico mucho mejor de lo que se manifestaba en el tiránic…</t>
  </si>
  <si>
    <t>Fpn’t, Josefa</t>
  </si>
  <si>
    <t>Josefa Fpn’t</t>
  </si>
  <si>
    <t>…Indice deylos Reales decretos y órdenes que se han publicado en este -muger que fue en- primeras nupcias de Migue), ambas hijas de periódico cu Codo el mes de Noviembre último. - Doña Josefa Fpn’t y de D. Jaime Costa y Espicl, para que com parezcan, ó sus herederos, por procurador de los Reales consejos Real orden eximiendo del subsidio comercial á las rentas del á usar del derecho que les asista en los autos pendientes en el juz'* * •■■■ ’■ ■ í! 1 11…</t>
  </si>
  <si>
    <t>Fr</t>
  </si>
  <si>
    <t>…e las telas. Aunque este mine- D. Pedro Isidoro de Vera, á D. Diego Espinar. cal se halla en mucha abundancia en la Siberia, todavía no ha Asimismo ha sido servido S. M. nombrar á D. Fr. Antonio llegado i ser un artículo de comercio. Deseando el doctor Ha- Sánchez Matas, Obispo de la Paz en el Perú , para la abadía de mel, agregado al Gobierno de Moscou por el ramo de la indus Alcalá l»! Real, vacante por renuncia de D. Josef Carrion y tria…</t>
  </si>
  <si>
    <t>…e Quirós, frente —be ha mandado colocar esta feto en el Real gabinete de histo á los Gremios, á tres reales. ria natural. _jColección de las homilías mas interesantes que el limo. Sr. Fr. Adeodato Turchl , del Orden de Capuchinos, dijo á su pueblo Madrid 16 dt Marzo.' para preservarlo del contagio de la filosofía moderna, traducido SS. MM. y AA. siguen sin novedad en su importante talud al castellano. Tres tomos en 8.° en 24 rs., que se halla…</t>
  </si>
  <si>
    <t>…para colocar en ella una enorme pie Para el obispado de Cuenca á D. Francisco Rodríguez Rico; dra , que debia servir para amarrar á ella las naves; que no ha para el de Segovia i D. Fr. Bonifacio López, 7 para el de Cana biéndose verificado este proyecto, quedó abierto un hoyo muy rias al R. P. Martínez. . profundo, al cual puede atribuirse el accidente deplorable qui acaba de suceder. (Times.) IHCUTUIA. TKANCIA. Lóndres 9 de Jumo. . Fondos…</t>
  </si>
  <si>
    <t>…calidad,fanega tí aa$:cebada centeno 9 á 10: garbanzos 65. 14 D. Alvaro de Luna, Andrés Laguna, Fernando Nufií* * Peñaranda. Trigo 14 i 26: cebada ó: centeno 9: garban- de Guzman, D. Fr. Bartolomé de las Casas, Francisco Sánchez, zos 90: guisantes 9. D* Alfonso de Villegas. Madrigal. Trigo 18 á.30; cebada $ á 6: centeno 7 i 8» gar- 15. Ñuño Nunez Rasura, Lain Calvo, Pedro Navarro, banzo* 100 á 108. &gt; D. Juan Bautista Pct&lt;z, D. Gerónimo Gómez…</t>
  </si>
  <si>
    <t>…storal del limo. Sr. Obispo de esta diócesis.do , ó el punto' adonde llegan las obras : la del este también es tará limpia dentro de pocos dias. Habiéndose verificado la irrup Nos D. Fr. Pablo Colmenares, por la gracia de Dios y de la ción del aguja1 por la parte lateral de la bóveda, cerca del parage, Santa.Sede apostólica , Obispo.de Lérida, del Consejo &lt;JeS. M.&amp;c. donde estaba, colocado el escudo,debió acumularse naturalmente e/i estampar…</t>
  </si>
  <si>
    <t>Fr.as, Urbano</t>
  </si>
  <si>
    <t>Urbano Fr.as</t>
  </si>
  <si>
    <t>…ntre las fortalezas de Modon y Na- Juan del Olmo, D. Josef Benito Rodríguez, D. Juan Merino varino, fue atacado por el ejército combinado de Colocotroni, Estefanía, D. Juan Rojas, D. Urbano Fr.as y D. Toribío Ma— Nikitas, Geneus y Botzaris en número de 3$) hombres. La bata zariegós Herrero; y para la dignidad de abad de Castrojei'z de lla fue sangrienta, y el fuego de la artillería se oyó á cinco le la iglesia metropolitana de Burgos , por fallecimiento de D. Pe guas…</t>
  </si>
  <si>
    <t>Fraiiklin</t>
  </si>
  <si>
    <t>…hielo amontonadas en .la-playa. Fueron felizmente ."auxiliados, -en sus ' ! ' ESPAÑA. ’ tentativas por un tiempo favorable; pues si hubiesen; tenido, co . Madrid 6 de Agosto.mo el capitán Fraiiklin espesas nieblas, sehubieren visto precisa dos á permanecer en la costa. . S5. MM. y A A- siguen sin novedad en su importante salud A pesar de la cantidad de hielo que encontraron, en- aquella ' «o el .Reat sitio dé San Ildefonso. '* época de la estación, poco…</t>
  </si>
  <si>
    <t>Fran</t>
  </si>
  <si>
    <t>…i nas en las contravenciones de cualquiera clase. tales de provincia. Los ejemplares se hallan de venta al precio de ocho reales en — En virtud de providencia de 2t del pasado del Sr. D. Fran pasta, y seis en rústica en el Despacho de la Imprenta Real en cisco Javier de Ojeda, del Consejo de S. M. en el supremo de esta Corte. Hacienda , juez asesor general de la Real Casa y Patrimonio, se saca á pública subasta por término de 30 dias, contados des…</t>
  </si>
  <si>
    <t>…y plata, propios para ornatos y demas usos, cuya calidad y por apoderado, á manifestar los títulos de propiedad que tengan gusto en los dibujos llegó á perfeccionar su propietario D. Fran á todos ó parte de los indicados terrenos, que si lo hicieren lo* cisco Tena y Pomar, en los muchos años que la dirigió, la con oiré y administraré justicia, y de no hacerlo les parará al per tinúan bajo el mismo pie sus hijas Doña Josefa y Doña Eulalia juici…</t>
  </si>
  <si>
    <t>…Reina, á D. Josef María Causinos y Begines: para una media dedican las religiosas á la vida contemplativa exclusivamente: las ración de la misma, por la de D. Joaquín Montoya , á D. Fran 2780 restantes se componen de hermanas hospitalarias ó de edu cisco de Paula Cabrera: para dos canongías de la de Granada, cación. por promoción de D. Manuel de Avila Jiménez á la dignidad de De las 1300 comunidades que todavía no estaban autoriza prior de la…</t>
  </si>
  <si>
    <t>…ísticos del resguardo Infante D. Cáelos, D. Francisco de Pau mentadas de Codstantinopla al campo-del Seraskier. El lord Co— la y el Feliz, al man^o del alfgtez d$ fragata graduado D. Fran chrane iba á bordo de su góleta al Pireo á tomar noticias; y hí- cisco Serafin , ios que han conducido un buqué contrabandista, bia mandado partir seis buques griegos, pero se ignoraba su des procedente de Glbraltar, cargad0 de .tabaco, cigarros y fardería. t…</t>
  </si>
  <si>
    <t>…s que terminó con el justo elogio de las virtudes del Monarca. sulfurosas, y algunas para la dulce. También hay baños^¡e chor Disertó en seguida el profesor nombrado por el cuerpo D. Fran ro vertical y horizontal, y los hay de vapor, construidos con cisco Martinez de S. Juan, sobre la utilidad de la ciencia, y excelentes aparatos, como ios célebres de Tryaire y Jurine en el presentó al examen once de sus discípulos. Estos contestaron á Tívoli…</t>
  </si>
  <si>
    <t>…as de Vilíanueva, Diego García de Paredes, de este año, se saca á oposición la cátedra de materia médica, Francisco Pizarro. vacante en dicho establecimiento por impurificación de D. Fran 12. Josef Ribera, Pablo de Céspedes, D. Diego Velazquez cisco Perez. Los profesores veterinarios que deseen obtener esta de Silva, Alonso Cano, Bartolomé deMurillo, Juan de Herrera. cátedra, podrán presentarse á firmar la oposición hasta el 27 de 13. D. Iñigo…</t>
  </si>
  <si>
    <t>…n amores. bían andado ya la mitad del camino hácia el cabo de Giaces, y (15) ¡Y cómo no.» según ellos no piensan en otra cosa dia el mar estaba libre de hielo; mas considerando el capitán Fran y noche. klin que era imposible llegar á la entrada de Xotzebue, ó al ca (tó) No es necesario mas que confrontar estas dos contesta bo de Giaces antes de la estación peligrosa , tomó la resolución ciones; pero en medio de su contradicción, no hay mas diferen…</t>
  </si>
  <si>
    <t>…hallaban del Carpió de Montalban á D. Josef Meliton Izquierdo: para la enfermos, como suele decirse', y ha comprado por valor de de Cogolludo á D. Josef Duque: para la de Huelma á D. Fran 150&amp; libras esterlinas de consolidados. cisco Morales de los Ríos Gallegos: para la de Mpnforte de Le_En 1806 Mr. Fox, después de haber formado el ministerio mus á D. Manuel María Iznaga: para la de Navalcamero á Don del que era gefe, habló por la última vez…</t>
  </si>
  <si>
    <t>…particular convenientes á su.cumplimiento.ccEstá señalado de la Real made Comercio de Cataluña me ha representado acerca d : la con no.==En Tarragona á 28 de Noviembre de i8i7.=A D. Fran veniencia que resultaría al de todo ci Principado de erigirse en cisco. ladeo de Calomarde, puerto de depósito el de Barcelona , á que le convidan la re NOTICIAS EXTRANGERAS.unión de capitales, el espíritu mercantil, la industria, y la ven tajosa situación pa…</t>
  </si>
  <si>
    <t>Fran, Josef</t>
  </si>
  <si>
    <t>Josef Fran</t>
  </si>
  <si>
    <t>…que no le podéis disputar. Los aciagos sucesos de en la de Rey Romero. Cataluña han llenado de consternación y amargura el augusto Arte de escribir la letra bastarda española por D. Josef Fran corazón del Rey N. Sr.: estas desagradables ocurrencias llaman cisco de Iturzaeta, un tomo en 4.0; su precio 12 rs. en rústica, su soberana atención, y la expectación pública tiene fijos sus ojos en las librerías de Sanz y Rodríguez, calle de Carretas. Las ve…</t>
  </si>
  <si>
    <t>…or, _ Colección de carteles ó grandes muestras de letra bastarda ts~ bajo su soberana protección en 22 de Junio de este año, para la pañolacn papel de marca imperial, escritas por D. Josef Fran conservación y fomento de la cabaña Real y sus lanas finas-sí* cisco. de. Iturzaeta. El adorno mas propio de una escuela son anuncia asi al público; como también.que para el despacho dí muestras en grande, que llamando la atención de los niños, les todos los…</t>
  </si>
  <si>
    <t>Franc-Masones</t>
  </si>
  <si>
    <t>…n complicados en una nueva conspiración, han sido ajusticia ó presuma entrar en dichas sociedades de Irás Liberi Muratori ó dos ó desterrados: entre los primeros se halla Alt-aga, coronel Franc-Masones, ó con cualquier otro nombre denominadas; ni de los bomberos, cujra cabeza ha sido expuesta en el serrallo. propasarlas, ni fomentarlas, ni recibirlas, ni ocultarlas en El Embajador del Sultán de Ruchara fue admitido en audien sus casas ó en otras partes, ni…</t>
  </si>
  <si>
    <t>FRANCIA</t>
  </si>
  <si>
    <t>…s labradores Solo nos limitaremos á recordar que la Francia bombardeo ingleses contra la concurrencia de los extranjeros. varias veces á Argel mucho tiempo antes que lo hiciese el lord FRANCIA. Exmoutb, y que el Gobierno ingles estuvo lejos de dar 4 esta expedición toda la actividad y energía que parecía reclamaban París g dt Julio. las circunstancias, pues que sus preparativos duraron mas de tres Bolsa de hoy. Cinco por too consolidados 102 f. 90…</t>
  </si>
  <si>
    <t>Francia, Josef Ma de</t>
  </si>
  <si>
    <t>Josef Ma de Francia</t>
  </si>
  <si>
    <t>…iencia Mata, cura emigrado de Caracas: para el arcedianato titular de que concedió el Dey al Cónsul general y encargado de negocios Palencia, por muerte de D. Joaquín dsUrrutia, á D. Josef Ma de Francia , olvidándose del respeto y consideraciones que debía ría Díaz Quijada , chantre de Valladolid: para esta ehantría á al carácter de este agente y á la Potencia que representaba, llegó D. Josef Milla Fernandez; y para una canongía de la misma á insultarle grav…</t>
  </si>
  <si>
    <t>Francis</t>
  </si>
  <si>
    <t>…premiados son las siguientes: Primeras letras-, premio á D. Ma las pasiones mas sublimes, que por el hecho que recuerda exalta riano Trives y Salinas: accésit D. Pascual Salazar y-D. Francis el amor á la gloria de Ids españoles, y por los sentimientos que co Iturribarria.:=CV&lt;rzr de Ripalda premio D. Leandro Mateo y respira inflama los afectos de las almas nobles de todos los países D. Tomas Arauz. Clase deFleuri premio D. Pascual Salazar, accési…</t>
  </si>
  <si>
    <t>Francisca</t>
  </si>
  <si>
    <t>…frente á las Covachuelas, y en la de Sánchez, ca mo tutora y curadora de sus hijos D. Antonio, D. Manuel, lle de la Concepción Gerónima; en Sevilla en la de Hidalgo; en D. Josef, Doña Francisca y Doña Dolores Rosales, sobre nuli Cádiz en la de Hortal y compañía; en Valencia en la de Herrera, dad ó validación del testamento otorgado por Doña Rita Ro y en Valladolid en la de Rodríguez. sales su hija, y esposa que fue del D. Nicolás; en los cuales ha — Noches lúgubres , que…</t>
  </si>
  <si>
    <t>Francisca, María</t>
  </si>
  <si>
    <t>María Francisca</t>
  </si>
  <si>
    <t>…s, manifiestan con roas o menos vehe Sres. Infantes D. Carlos María y D. Francisco de Paula, con las mencia', con mas ó rnenos finura, la impresión que hace, en sus Sras. Infantas Doña María Francisca y Doña Luisa Carlota, y ánimos el vistoso alarde de la industria española ¡ y algunos hay el Sr. Infante D. Sebastian Gabriel, y acompañados del Sr. Se que en su entusiasmo, mas patriótico-que ilustrado, creen que cretario del Despacho de Hacienda, por cuyo conducto las Ar hemos…</t>
  </si>
  <si>
    <t>Francisco</t>
  </si>
  <si>
    <t>…ncias de Ackerman, habia llega Sres. eclesiásticos. Los pretendientes dirigirán sus memoriales, do á aquella capital con el acta de convenio últimamente ajusta francos de porte, á D. Francisco de la Mata Negro, procurador do , y ratificado por el Sultán. Se decía que debía ponerse inme de aquella villa, en el término de 20 dias , contados desde esta diatamente en camino para Constantinopla en calidad de Emba publicación. La provisión se hará pasado…</t>
  </si>
  <si>
    <t>…s la de Jaime Herrera; en Murcia en la de Feri is; en Badajoz en 3 esterrado ia falsa doctrina de las fiebres esenciales, viendo que la de Pegines y Orduña; en Valladolid en la de D. Francisco «o eran mas que grupos de fenómenos patológicos simpáticos Rodríguez; en Santander en la de Asensio Martínez; en la Coproducidos por un foco de irritación en este £ otro órgano; y ruña en la de Calvete; en Santiago en la de Ruiz Compañe!; en en fin nos hemos…</t>
  </si>
  <si>
    <t>…e la sociedad médicoquirúrgica de Cádiz al folio 305, se inserta una memoria , que 19,019.... I.8000.............. ........ Jerez. leyó á este cuerpo sú individuo de número el Dr. D. Francisco 6,878.... 3000.............. .............. Madrid. Javier Laso, actual bibliotecario del Real colegio de medicina y 39,668.... 1000.............. ............. Idem. cirugía de aquella ciudad,- en cuyo escrito expone varias obser 14,628.... 1000............…</t>
  </si>
  <si>
    <t>…evoluciones. Habiéndose en la Cámara muchas animosidades. . avistado SS. AA. RR. los Sermos. Sres Infantes D. Carlos y -.Mr. Canning manifestó á la Cámara de los Comunes el i.° da D. Francisco, durante la marcha al Real Sitio, los regimiento» Marzo las mudanzas que el Gobierno ingles se propone hacer en formados en dos líneas, tuvieron también la honra de saludarles las leyes frumenticias. En el exordio.de su discurso ha tenido gran con los honores…</t>
  </si>
  <si>
    <t>…2 de hora en que se ha presentado al frente de'esta bahía el bergantín Febrero), y de la proposición de Mr. Roucherolles, como una Jasson, á cuyo bordo viene el capitán de fragata D. Francisco enmienda de: él, puesto que la comisión manifiesta adoptarla. Sevilla1, y sobre el momento han dado la vela los trasportes, que Este orden suscita un gran altercado, por parecer dos proposicio quedan al anochecer navegando en el Estrecho- Lo manifiesto á nes…</t>
  </si>
  <si>
    <t>…cesidad de rio Catalina y Bccerrál: para la de Junquera de Ambia á Don recordar sus esfuerzos de valor contra los enemigos de Fe.ipe v, Angel Ramón de Muro: para la de Friaüíana á D. Francisco bastan los que han dado en los días de V. M. Cuando el tirano Josef Quiñones Iruela: para la de Ansejoá D: Manuel Martí de la Europa intentó usurpar el trono de S. Fernando , hicieron nez: para la de Crecente i D. Manuel del Viso: para la de Vi—'. pagar bien…</t>
  </si>
  <si>
    <t>…ue yo lo simulada fuga de la profesión eclesiástica en que debía entrar estaba, como de presumirme tan amaestrado en semejantes mate muy pronto. Concurrió á este certamen el sabio D. Francisco rias. Entonces me ocupé en trabajar el Ensayo sobre las varieda Orchell, á cuyo gran mérito se hizo justicia. des de ¡a vid , publicado en 1807, de que se han impreso extrae* ,.Firmé también oposición er. 1800 á las cátedras de lógica tos y capítulos enteros…</t>
  </si>
  <si>
    <t>…distinguidos servicios que contrajo en la defensa de San Juan de herido, se vuelve á hallar de refresco en el teatro de la guerra Ulúa el mariscal de campo de los Reales ejércitos D. Francisco meditando nuevos proyectos de ataque! Los diarios de Batavia Lemaur, siendo Gobernador de aquella fortaleza, y Capitán gene nos lo dirán sin duda en el próximo aámero.(Courricr des PaysBas.) ral interino de Nueva-España, se ha dignado agraciarle con la ESPAÑA…</t>
  </si>
  <si>
    <t>…izo entonces men necesario á su cumplimiento.=Está señalado de la Real mano.= ción de la agitación que, como aseguró Maiewski, reinaba en En S. Ildefonso á 14 de Agosto de i827.=A D. Francisco la el ejército imperial. Según algunas declaraciones, el conde Sol tyk contexto: „ que los rusos hagan lo que quieran; pero decid deo de Calomarde. al capitán Maiewski que no piense mas en semejantes cosas, que NOTICIAS EXTRANGERAS. á nuestro parecer seria el…</t>
  </si>
  <si>
    <t>…go, cura dePaita, en el Perú: para una ración.de la catedral de Car 40 de cebada y 100 de centeno; 3500 rs., con mas 2100 que ha tagena, por fallecimiento de'D. Bcltran Fortané, á D. Francisco válido por quinquenio la ración que percibe por meses en mara Tevár: para una media ración de la misma, por el de D.Válen- vedís. Hay varias comunidades y establecimientos en el pueblo, lin Sorzano, á D. Felipe Tabernero: .para la dignidad de chantre de los q…</t>
  </si>
  <si>
    <t>…na' Juan Bolaños: para la dignidad de Arcediano de Alcántara de comezón constante, y una hinchazón de la parte afectada de ella; la iglesia catedral de Cóna,' por fallecimiento de D. Francisco en pocas palabras, es un azote del cual.no puede formarse idea Navas Monge, y renuncia de D. Bruno de los Angeles Pozo , i sin haberlo sufrido.. Apenas podemos defendernos de ellos en D. Joaquin Mejía; y para una ración de la iglesia colegial de nuestra misma…</t>
  </si>
  <si>
    <t>…mo mes, la cual explica el motivo de la .1 Ayer á las seis de la tarde se dió aviso al comandante de la salida de la escuadra, egipcia de Navarino después del armisticio. flotilla D. Francisco. Serafín , de que por el punto deL Cachón de ,,Después de las negociaciones entabladas con Ibrahiin-baji Jimena iba á alijar un falucho cargado de ropas, protegido por desde el iz al 24 de Setiembre, para la conclusión de un armisti otro armado con bandera in…</t>
  </si>
  <si>
    <t>FranciscoGoicoer-</t>
  </si>
  <si>
    <t>…y con la de D. Ambrosio Garcés de Marsilta. Clase de sintaxis id., premio recha abraza el muslo del joven, que lanzándose para favorecer D. Francisco Garcés de Marsilla , accésit D. FranciscoGoicoer- le, sienta al costado derecho de su padre por donde acomete el re\ea-Clase de propiedeui latina premio D. Pedro Fernandez Mendo enemigo, y hacia donde miran entrambos, el pie izquierdo, en za , accésit D. Fernando Ugarte. Clase de Retórica y poéticapre que se…</t>
  </si>
  <si>
    <t>Franco, Ramón</t>
  </si>
  <si>
    <t>Ramón Franco</t>
  </si>
  <si>
    <t>…), la cual estará autorizada para tomar Jas medidas D. Plácido Martin Casal. Por Cuenca; de D. Juan Sierra, y su que juzgue convenientes en averiguación de la verdad de los plente D. Ramón Franco. Por Segovia: de D. Tomas Perez Es hecho». tala, y suplente D. Andrés Gil Herran. Por León: de D.Bcnito 16. El propietario ó mayoral que firme la certificación será Felipe Gamindez y de P.' Baltasar Antonio Zapata. responsable en 25 duros por cada semental qu…</t>
  </si>
  <si>
    <t>Frankiin</t>
  </si>
  <si>
    <t>…rreos á sus cortes. mes de Junio de 1826 al mismo tiempo que la fragata inglesa la El Sultán se manifiesta ahora mucho menos que antesen pii- Blossom que debia ir al encuentro del capitán Frankiin, pasando blico, y parece que ha confiado á una comisión la vigilancia en por el estrecho de Bekring. Desde Kamtchatka marchó ei barón Jas obras de fortificación del Bosforo y el arsenal, que ya no pre Wrangel á Sitka, capital de los establecimientos de la com…</t>
  </si>
  <si>
    <t>Franklin</t>
  </si>
  <si>
    <t>…15 dias, semanas antes que puedan restablecerse las comunicaciones. El tuvo que tomar la resolución de volverse atrás. Gurk y el Glan, reunidos, no formaban cerca de Clagenfurt El capitán Franklin habia dirigido la siguiente circular á los anas que un extenso lago, y ya no se distinguían los dos cau-. principales factores, comerciantes y agentes de la compañía en ces. El lago Werder ha traspasado también sus márgenes, y ha la bahía de Hudson.inundado u…</t>
  </si>
  <si>
    <t>…tory. j Cómo ptíes, siendo asi que seguís estos principios, este último hasta los establecimientos del lago de Oso. apoyáis un Gobierno tory \ Las buenas disposiciones que dió el capitán Franklin facili Wigh. No hay cosa mas fácil de explicar: desde el punto el taron el descenso por el rio Mackensie hasta e! mar, seis meses que Mr. Canning se ha hecho de nuestro partido, por mas que después de su partida de Inglaterra , y asimismo pudo volver an conse…</t>
  </si>
  <si>
    <t>…o se podía hacer ninguna cota gratule (6). El destacamento de la expedición que se dirigió Inicia el este, Por último se trató de otro punto que, según sus propias separándose del capitán Franklin , siguió el .brazo mas oriental confesiones, era para ellos,el mas importante de la conferencia, del rio; por el cual Mackensie vuelve á salir del mar, y cuya á saber: que su sociedad pretendía que leí polacos empleasen to parte ha descrito con mucho cuidado.…</t>
  </si>
  <si>
    <t>…le. de 1837).” . - «.Según relación, del capitán Back y del teniente Kendall, que 7r-Yu-jung, corredor encargado de trasportar el maiz al norte formaban parte de la expedición del capitán Franklin, no hay por la ‘provincia de llonan, lo ha permitido cargar en Los bar duda en que existe un paso abierto desde el estrecho de Davis</t>
  </si>
  <si>
    <t>Franktin</t>
  </si>
  <si>
    <t>…arreteras están impracticables. No transitan _Los diariosde Montreal publican noticias recientes y autén los correos: las casas bajas de Villaco y de Wolfsbcrg han sufri ticas del capitán Franktin del 12 y atí de Junio y 21 de Setiem do mucho: el pueblo de Lavamund y sus inmediaciones se hallan bre. Después de haber seguido el .rio Maskenzie hasta su emboca convertidos en un lago por la espansion de las aguas del Levante dura , exploró el mar Pacífico…</t>
  </si>
  <si>
    <t>Franz, Juan Corneillio</t>
  </si>
  <si>
    <t>Juan Corneillio Franz</t>
  </si>
  <si>
    <t>…..................................... Par. Freje y compañía, de Leipsick........ 26.5.94.. 7 742-22 Coruña.......................................... 1.................... pérdida. D. Juan Corneillio Franz, de GirVales consolidados...... .................................... 234. chberg............................................ 24.692*. 1 679 No consolidados.......................................... 8 á ¿. De Bruing Pontey, de Amsterdam.. 38.313.. 28 1.053..20…</t>
  </si>
  <si>
    <t>Frau, Ramón</t>
  </si>
  <si>
    <t>Ramón Frau</t>
  </si>
  <si>
    <t>…a Guayaría, escrita én francés en 1824 por L. J.Begin, traducida al caste exceptuando la pequeña provincia de Coro, que en el dia depen llano, aumentada con notas y adicionada por D. Ramón Frau, de aun de Bogotá. catedrático y secretario del Real colegio de cirugía médica de Población............... Barcelona. Esta obra contiene una exposición completa de todas Trescientos mil habitantes reúnen todas las provincias que las enfermedades quirúrgicas y…</t>
  </si>
  <si>
    <t>…en ,. Los suscriptores á los nuevos elementos de cirugía y medicina, tres pedazos. Otra de una fanega, en idem. Otra de seis fanegas en operatoria de Begin, traducidos por el Dr. D. Ramón Frau, pa el Linazer. Otra á la entrada de Valhondo., de dos fanegas. Otra sarán á recibir el primer tomo y adelantar el importe del segun en los Albantos, de tres fanegas. Otra en dicho término, de una do, que estará impreso en todo el presente mes de Abril, en Ma…</t>
  </si>
  <si>
    <t>Freiré</t>
  </si>
  <si>
    <t>…cesa de llover en tan gran abundancia que no se ha podido ven útiles á algún malhadado navegante. dimiar ni tampoco sembrar. El Ródano ha crecido repentina —Habiendo renunciado el general Freiré la presidencia de la re mente de tal modo que el dia 9 por la mañana había salido de pública de Chiloe, ha sido reemplazado por el general Pintó, madre, é inundado la ciudad hasta haber en algunos barrios tres que ya era vicepresidente. Al dejar las riendas d…</t>
  </si>
  <si>
    <t>Freiré, Joaquín</t>
  </si>
  <si>
    <t>Joaquín Freiré</t>
  </si>
  <si>
    <t>…dición de su bandera, costeada por varias perso tenidos por D. Matías Alonso, D. Josef Adaro, D. Mariano nas. beneméritas,y bardada por. las religiosas agustinas de este Batanero, D. Joaquín Freiré, D. Juan Tro, D. Manuel More convento, con el lema de Batallón de Voluntarios Realistas de no, D. Antonio Olivares, D. Francisco Fidalgo, D. Josef Mi Agreda, siempre Jleles £Dksji al Rer. Se celebró la ceremo randa , D. Isac Nuñez, D. Luis Gutiérrez, D. Joaqu…</t>
  </si>
  <si>
    <t>Freiré, Ramón</t>
  </si>
  <si>
    <t>Ramón Freiré</t>
  </si>
  <si>
    <t>…o en cuanto in Estado, en una situación tan crítica y penosa como la que nos teresa al bien temporal de sus pueblos. Su Santidad acaba rodeaba al terminar su carrera mi predecesor D. Ramón Freiré. froprio motu, de modificar el derecho del sello , y de nombrar Me persuadía ademas de que el Congreso, que conocia muy bien una comisión de socorro encargada de vigilar en la subsistencia lo espinoso de las circunstancias, obraría con eficacia y en armo de l…</t>
  </si>
  <si>
    <t>Fridericks</t>
  </si>
  <si>
    <t>…»8ay. gada .al puerto de Akze.beouk, ha trasmitido los detalles siguien ' NOTICIAS EXTRANGE^AS* tes sobré las operaciones de la guerra. El coronel ayudante de campo del Emperador barón Fridericks recibió orden el 16 de ■* TUKQUtA." ■ :K'"’ Mayo'para hacer un reconocimiento sobre el enemigo con parte dé laé’Cropas del destacamento del ayudante de campo general .u, fon/tontito pía xi dejumo. BenkendórtT: á 15 verstas del campo fue atacado sobre el cami…</t>
  </si>
  <si>
    <t>Frutos, Agustin</t>
  </si>
  <si>
    <t>Agustin Frutos</t>
  </si>
  <si>
    <t>…to se incendiaron , cuyo facultades en una sola junta, compuesta de ios facultativos de incidente interceptó toda salida á un gran número de individuos Cámara D. Bartolomé Piñera, D. Agustin Frutos, D. Marcelo que se habían detenido demasiado por salvar sus bienes. Hasta Reboto, D. Josef María de Turlan , D. Pedro Castelló , y Don ahora van sacados de entre los escombros mas de yo cadáveres. Manuel Damian Perez como secretario con voto; quedando su E! p…</t>
  </si>
  <si>
    <t>Fuertes, Antonio García</t>
  </si>
  <si>
    <t>Antonio García Fuertes</t>
  </si>
  <si>
    <t>…ejor andar, y suficientemente armados.. . • . ,. . sef García Alvarez, D. Jotef Rodríguez, D. Jacinto Ribeiro y. __La hermosa fragata la Rose, de 800 toneladas, forrada en, Gener, D. Antonio García Fuertes, D. Pedro Martínez y Don cobre y de superior andar, saldrá de Burdeos á fines de Setiem Angel Guerra y Morello, En geometría y trigonometría plana bre próximo, bajo el mando del capitán Cormjer, para un viage D. Venancio Portal, D. Ramón Üzbero , D. Joaquín B…</t>
  </si>
  <si>
    <t>Fuertes, Paz y</t>
  </si>
  <si>
    <t>Paz y Fuertes</t>
  </si>
  <si>
    <t>….. .... 0000. rador en el término preciso de 10 días siguientes al de hoy qus Coruña............................................. .... | pérdida. por último se les señala, ante el Sr. Paz y Fuertes, alcalde de Ja Deuda consolidada con ínteres... .... 24 valor. Real Casa y Corte por la escribanía de provincia de Sánchez; Intereses de vales............................ ••••.. 3- apercibidos, que pasado sin haberlo hecho les parará entero per Vales consolid…</t>
  </si>
  <si>
    <t>Funez, Josefa</t>
  </si>
  <si>
    <t>Josefa Funez</t>
  </si>
  <si>
    <t>…idalgo y compañía, en Santiago en la de Rey y Romero, á 8 rs. en pasta ▲viso. y 6 en rústica. Habiendo autorizado el Rey nuestro Señor, por su Real ór- — Se cita llama y emplaza á Doña Josefa Funez ó sus herederos, den de 14 de Abril último al ayuntamiento de la ciudad de Gua- para que dentro de 30 dias, que por primero y último término dalajara, para que trate con capitalistas que quieran tomar en ar se les señala, comparezcan por sí ó por medio de pro…</t>
  </si>
  <si>
    <t>G, Francisco de Paula</t>
  </si>
  <si>
    <t>Francisco de Paula G</t>
  </si>
  <si>
    <t>….... . Jerez de laFrontera. un crédito de 4536 pesos, un real y 31 maravedís que le ha he-- 1.574..;; 400.. J.................... . Madrid. cho ti capellán de sus Reales ejércitos D. Francisco de Paula G4- ■ 5.918.. .. 400..;,....................... Vitoria. rate, procedentes de sueldos devengados en ia isla de Puerto-Ri 12.126.... 400:............................ Madrid. co; mandando se publique en la Gaceta para satisfacción del in-' 13.112...;” 4Óój.......…</t>
  </si>
  <si>
    <t>Gabneli, Maximiliano</t>
  </si>
  <si>
    <t>Maximiliano Gabneli</t>
  </si>
  <si>
    <t>…el último conquistador de la India Por Real orden de iS de Agosto del año próximo pasado, se Tamas Kouli-Ivhan. Debia adoptarse el camino que siguieron ha dignado S. M. conceder á D. Maximiliano Gabneli, inge los macedonios y.los persas; es decir, el de Candahar y de Ka- niero loscano y vecino de Liorna, privilegio exclusivo por c.ri boul, y ganar asi las orillas del Indo. Afirma la memoria que si co años para introducir y practicar una máquina Indr.-uhca qu…</t>
  </si>
  <si>
    <t>Gaderich</t>
  </si>
  <si>
    <t>…En efecto, habiéndose mirado como muy excesivo el abo Ebrés. Añadiremos ahora á los pormenores que hemos dado y» no de las üoo9 libras esterlinas, dijo sir James: ,,Tengo dema que lord Gaderich al anunciar su ánimo de retirar U bilí en siada confianza en el muy honorable caballero para vivir persua cuestión, ha manifestado las dos razones siguientes, que lo han dido de que no empleará mas dinero que el absolutamente nece inducido á esta determinació…</t>
  </si>
  <si>
    <t>Gafon, Luis</t>
  </si>
  <si>
    <t>Luis Gafon</t>
  </si>
  <si>
    <t>…fugiaren en los tetados .del Austria, serán arrestados y ofre Glan Clor Meste, de St. Malo........ 20. *83.. 20 555 cidos á su gobierno respectivo; y no siendo admitidqsipor este, D. Luis Gafon. de Gallón, de León. 88.320 2.428..28 se procederá contra ellos segün las leyes austríacas; añadiendo el Lahuc Deplandol, de León........ . 204.077..22 5.612 destierro al cumplimiento-de su condena. En el solo caso de ser Sres. Detcbegaray, hermano, de menor…</t>
  </si>
  <si>
    <t>Gagarin</t>
  </si>
  <si>
    <t>…cias se pongan de acuer ITAHA. do; porque se han convenido en obrar á una, y el congreso de 'Roma 12 de Setiembre. Verona ha confirmado este principio. La Inglaterra y la Rusia El príncipe Gagarin, que estaba encargado de los negocios de no pueden obrar solas, y las cinco Potencias no. se pondrán ja Rusia cerca de la Santa Sede desde que murió el caballero de Itaibas de acuerdo. Sin embargo el conde de Guilleminot anunció la linski, ha sido nombrado En…</t>
  </si>
  <si>
    <t>Gagaríne, Gregorio</t>
  </si>
  <si>
    <t>Gregorio Gagaríne</t>
  </si>
  <si>
    <t>El coiHejeto actual de Estado el príncipe Gregorio Gagaríne, — Carta de Lima de 5 de Mayo anuncia que el Congraao dal consejero de legación en la imperial dc^Roma, acaba de ser nom Perú debia reunirse en todo aquel mes. Se cree que se ocupará brado Enviado extraordinario y Ministro plenipotenciario de primeramente en…</t>
  </si>
  <si>
    <t>Gálbulo</t>
  </si>
  <si>
    <t>…á 100. dica en esta corte, para que en el término de 20 dias, conta tos demas precios sin mudanza. (Se concluirá.') dos desde esta fecha, comparezcan por sí ó apoderados ante el r Sr. Gálbulo, teniente corregidor de está muy heróicá’villa y esAV,so&lt; cribanía de Seco, á usar del derecho que les asista ; con aperci bimiento de que pasada les parará el perjuicio que haya lugar. Concluyéndose para últimos de Diciembre del corriente año __En virtud de…</t>
  </si>
  <si>
    <t>Galdido</t>
  </si>
  <si>
    <t>…amen Vtnarát. Trigo, barchilla ,15: maiz , Ídem, 9: vino, cánta taría’de su madre Do'ña Josefa Teresa Cazar, radicados civcl juz ro 6: aguardiente y aceite:,:arroba , 22. gado del Sr. Galdido, teniente corregidor de esta;heroica villa,/ VailAdoli»—Medina del Campa. Trigo, fanega, 21 á 26: escribanía de Diaz.de Antoñana; apercibido que de lo contrarió centeno te á 13, cebada 4i á.ó: arvejas 10; habas 46: garban-, le. parará el perjuicio que haya lu…</t>
  </si>
  <si>
    <t>Galiano</t>
  </si>
  <si>
    <t>…amente han llegado dejas Antillas dicen poética latina y castellana. En 1791 empecé la filosofía en Va que Méjico se hallaba en un completo estado de anarquía. De la lencia con el doctor Galiano, y obtuve por opositor) el grado Dominica y de Santa Lucía han salido varios bajeles ingleses pa de maestro en artes de premio^ con que recompensadla univer ra recoger á los súbditos británicos que quieran huir de los Esta sidad al mas sobresaliente de los qu…</t>
  </si>
  <si>
    <t>Galinda</t>
  </si>
  <si>
    <t>…os quesa viuda de Abranles, para que por sí ó persona autorizada llame y necesite nuestro Soberano y la patria, y librarlos de to concurran á la junta que debe celebrarse ante el señor Galinda clase de revolucionarios. El que no tenga estos firmes propó do , teniente corregidor de esta villa, y el escribano Raya, en sitos huya para siempre de las filas de los voluntarios Realistas, el dia 28 del corriente, á las 9, en una de las salas del Exce porq…</t>
  </si>
  <si>
    <t>Galindo</t>
  </si>
  <si>
    <t>…, se proveerá 409 rs. (Idem.).:, io que corresponda, y Id parará el perjuicio que haya lugar. ... Otra sobre el modo de cobrar los partícipes de los derechos _ Por providencia del Sr. Galindo, teniente corregidor, se cita de entrada en los géneros. (Súm.igi) y emplaza al inmediato sucesor al vínculo fundado en esta corto - r-Otra para que no obste el haber -sido miliciano voluntario por Alonso Muriel. y sus agregados,, ó á los que ,se crean coa al…</t>
  </si>
  <si>
    <t>…perjuicioza de Botánica aplicada á la Medicina en el Real establecimien to de clínica de esta corte el profesor D. Vicente Soriano. Solo que haya lugar. . . , —Por providencia del Sr. Galindo, teniente corregidor, y escrilos que hayan asistido puntualmente, y acrediten su aprovecha miento en los exámenes, que se celebrarán concluido el curso, banía de Gáramendi, se cita y emplaza á todos los que se crean podrán obtener la correspondiente certifica…</t>
  </si>
  <si>
    <t>…ido al número 7,809, íguál al to. Los que aspiren á ella presentarán sus memoriales al ayuntaque ha óbtenjdó los 89 duros vendido en Madrid. mlento hasta 30 de Abril próximo. — El Sr. Galindo, teniente de corregidor de esta villa, por pro CANSIOS SEL DIA JO. videncia de 16 del corriente, ha señalado para junta de acreedo Londres....»................................ ...;. gdi á *•/ res á los bienes de D. Antonio Cuevas , vecino y del comerció París…</t>
  </si>
  <si>
    <t>Galiñdo</t>
  </si>
  <si>
    <t>…Novillo, calle de la Coneépdiori Gcrótercios de voluntarios Realistas. (JV/ím. stfl) 1 1 Oima. ■ 1 Otra sobre e) sueldo de los empleados; (Núm. jr.) 4iEn virtud de providencia del Sr. Galiñdo, teniente de córre-í Otra concediendo próroga para las purificaciones de los mi- gidor, sé ha señalado para junta de acreedores á los bienes de litares.'( A úm.jj.) D. Juan Antonio Gippini, vecino de esta corte, parí el dirá if Real cédula incluyendo la bula…</t>
  </si>
  <si>
    <t>…calamidad losfrutfls' de la tierra se produ to de la misma villa en el término de 30 dias. ; cen regularmente tod'óá lo¿áños, yüu salida es cierta y ventajo ««.Por providencia del Sr. Galindo, teniente primero de corre sa.-«Enlazados cotí las naciones 'Civilizadas del orbe, los;produc gidor de esta villa y escribanía de la Granja, se ha señalado par tos de todos ,lós climas , tatito de lujó como de comodidad y con- la celebrar ¡unía de acreedores…</t>
  </si>
  <si>
    <t>…a, su capitán D. Ignacio Fer tendido de que no lo haciendo, les parará todo perjuicio. nandez de Castro, y la Sabina, su capitán D. Juan de Ageo, am —.En virtud de providencia del Sr. Galindo, teniente corregi bas de sobresaliente andar, y perfectamente armadas en corso y dor en esta villa , y- por la escribanía de Sierra , á pedimento Jel mercancía, saldrán del puerto de Santander para el de Manila en monasterio de Ñera. Sra. del Parral de la ciu…</t>
  </si>
  <si>
    <t>…. haberlo verificado, se dará al expediente el curso que corresponda. Corana.................................................................. 1 á 14 pérdida, .Por providencia del Sr. Galindo, primer teniente corregidor Deuda consolidada con interes....................... 2 g valor. de esta villa, se cita y emplaza á los hijos y herederos ausentes de Doña María Josefa Rodríguez , que parece falleció en Ante Vales consolidados......................…</t>
  </si>
  <si>
    <t>…de Excma. Sra. duquesa viuda de Abrantes, para que en el preciso correos. término de 30 dias, contados desde el dia 5 del corriente, compa rezcan por sí ó por procurador, ante el Sr. Galindo, tenienteContinúa el catálogo de las obras de p articulares que se hallan de corregidor ¿ por la escribanía de Raya, á deducir su derecho; en venta, sin encuadernar, en el almacén de la imprenta Real, inteligencia que pasado dicho término sin haberlo verifica…</t>
  </si>
  <si>
    <t>…calle de la Concepción Gerónima, á 6 rs. su clase. No solo han obtenido la perfección, sino que por un en rústica. r método bien entendido han conciliado la economía, podiendo El Sr. Galindo, teniente primero de corregidor de Madrid, anunciarlas para la venta al público, como lo hacen, á precios ha señalado la junta de acreedores de D. Juan Antonio Gippini, que jamas han tenido, y variando su magnitud hasta en once para el dia 29 del corriente me…</t>
  </si>
  <si>
    <t>…e Pancorbo Vales consolidados.......................................... 224 á 22. á la justicia de Cubo. Idem no consolidados.............................. 8. —Por providencia del Sr. Galindo, teniente corregidor de esta villa, refrendada por el escribano de número Gaona, y á ins tancia del Sr. D. Joaquín Carrion, ministro togado de S. M , ANUNCIOS. vecino de esta expresada villa, y heredero del Excmo. é linio. Sr. D. Josef Carrion, obispo que fue…</t>
  </si>
  <si>
    <t>…en les Málaga.................. ........................... ♦ á { beneficio, parará el perjuicio que haya lugar. Valencia....,....................... i ídem, -—Por providencia del Sr. Galindo, teniente corregidor de esta Murcia............................................. i 4 { pérdida, villa, refrendada del escribano del número de la misma, se cita, Barcelona 4 pesos fuertes........... a al { beneficio. llama y emplaza á los herederos de D. Joaqu…</t>
  </si>
  <si>
    <t>…s provin siguiente, haciéndose esta subasta y remate con separación: cias adonde se hayan suscrito. Qué el almanaque ha de estar impreso y venal al público en .Por providencia del Sr. Galindo, teniente corregidor de esta i.° de Noviembre de este año , sin falta alguna j ai precio de un villa, se cita á D. Josef Antonio Ardiz, vecino de esta corte, de real de vellón cada ejemplar ¿ con la calidad de que si para dicho la que se ha ausentado y se ign…</t>
  </si>
  <si>
    <t>…de la mañana, mientras calle de Carretas, á 2 rs. y medio cada una. se revestia un religioso para decir la misa de alba, se desplomó -—Se cita y llama á virtud de providencia del Sr. Galindo, te casi todo el techo de la iglesia de S. Francisco, en Talavera de niente corregidor de esta M. 11. villa á todos los acreedores á la la Reina, quedando solo algunos restos de madera, y la bóveda testamentaría concursada de D. Manuel de Rivas. Alvear, veci…</t>
  </si>
  <si>
    <t>…asegúren los .que en el preciso é improrogable término de 20 dias ^contados fieles: vasallos deS. M., de que nada omite para conservarles la desde hoy, comparezcan al juzgado del Sr. Galindo, y escriba nía de Corral, á deducir el derecho que crean asistirles; con (1) Estos decretos son á la letra los. mismos que se inserta- apercibimiento que pasado sin haberlo hecho, les parará el per toa en las Gacetas de 18 y 2$ da Agosto. juicio que haya luga…</t>
  </si>
  <si>
    <t>Gálindó</t>
  </si>
  <si>
    <t>…que al par de esto se hagan, homilías sobre la tolerancia, lo* por Guadalajara. ■ \ ' católicos no tienen ya que decir ni una palabra. ¡Encantadora — En virtud ,de providencia del Sr. Gálindó,'teniente corregi imparcialidad! (,Am¡ de la Religó dor de esta villa, se ha señalado para junta de acreedores á/Ms* ESPAÑA. bienes de D, Cesáreo Echegoyén de Velasco el dia 3er déícóf/ riente á las 9 de la mañana, en la posada de S. S. ■" ' ' ’ Madrid 19 de…</t>
  </si>
  <si>
    <t>…uido para que siga hirviendo, y al constituirse en esta corté á desempeñar dicho cargo. mismo tiempo se le agrega una porción de las cortezas que se _ En virtud de providencia del Sr. Galindo, del Consejo de ■ quitaron á dichos higos, dividiéndolas en cascos, y limpiándolas S, M., teniente primero de Corregidor, dada por la escribanía de del pellejito y las espinas, y cuando el líquido ha tomado el pun Sierra, á instancia de los síndicos del concu…</t>
  </si>
  <si>
    <t>…ras máximas, os conduce á vuestro ex riente , á las 9, en una de las salas del Excmo. ayuntamiento, y terminio y á la total destrucción. No hagais caso de esos pretex presidirá el señor Galindo, teniente corregidor de eíta villa, an tos que han tomado tan ridiculos y tan infundados: presentad te el escribano Raya; en inteligencia que á los que no comparez los á las autoridades donde quiera que ios bailéis, y libremos i can les parará el perjuicio qu…</t>
  </si>
  <si>
    <t>…s anteriores en la _ '7 mv • 1— ' librería de Hermoso, frente á las Covachuelas, á 3 rs. cada cua derno, y el tomo á tg rs en rústica y 18 en pasta. ANUNCIOS. —Por providencia del Sr. Galindo y escribanía del número de Filosofa de la elocuencia, de D. Antonio de Capmani y de Garamendi, se cita y emplaza á los herederos de D. Juan de la Mompalau, nueva impresión en dos tomos en 8.**, de papel flo Fuente, oficial que fue de la contaduría general de…</t>
  </si>
  <si>
    <t>…n forma ; en inteligencia quo al que no lo hiciese le parará el perjuicio que haya lugar. Noticia de tos pueblos donde han cabido los premios mayores _En virtud de providencia del Sr. Galindo, teniente primero de la Real lotería moderna en el sorteo del día ix. de corregidor de esta villa, y por la escribanía de Martínez, so ha señalado para una junta general de acreedores de la casa co Números. Premios. Administraciones. mercio de esta corte, tit…</t>
  </si>
  <si>
    <t>…io capitularen por muerte de D. josef Ramón Romeral, á'D. Manuel Mártin el término de 30 dias. Crespo; y. para la canongía de lá misma, que* también obtuvo él _Por providencia del Sr. Galindo, teniente primero de corregi propio Romeral, á D. Josef Yángücs. &lt; dor de esta heroica villa , y por la escribanía de Seco, se ha se ñalado-para junta de acreedores á los bienes de D. Francisco El Rey nuestro Señor ha tenido á bien admitir el donativo Turrens…</t>
  </si>
  <si>
    <t>…adde Tortosa............................ 7,000. mismo obispado, para que en el término de 30 dias acrediten su Total............... 113,058 derecho á los expresados bienes ante el Sr. Galindo, teniente corregidor de esta villa, por la escribanía de Alcázar; apercibi (Si continuará!) dos que no lo haciendo les parará si perjuicio que haya lugar. EN LA IMPRENTA REAL.</t>
  </si>
  <si>
    <t>…ipes de la Real inteligencia que de no verificarlo les parará el perjuicio que haya dehesa de la Serena, para que por sí o por medio de apoderados lugar. concurran á la posada del Sr. Galindo, teniente primero de cor regidor de esta villa, el dia 2 de Diciembre próximo á las nueve La Santa y Real hermandad del Refugio de esta corte hace sa de la mañana; en inteligencia que al que no concurriese, ademas ber-. que por D. Diego de la Peña y Doña Juli…</t>
  </si>
  <si>
    <t>…á 8 rs. agrupadas por el estilo gótico, formando nichos en los interco cada ejemplar. lumnios, cubiertos de delicados doseletes, en que deberán colo _ En virtud de providencia del Sr. Galindo, teniente primero carse estatuas de Santos algo mayores que el natural. Pero esta de corregidor de ésta villa, y por la escribanía de Martínez, se decoración quedó v ha permanecido por mas de tres siglos inter cita y emplaza á todos los que se consideren acre…</t>
  </si>
  <si>
    <t>Galinsoga, Domingo Martínez-de</t>
  </si>
  <si>
    <t>Domingo Martínez-de Galinsoga</t>
  </si>
  <si>
    <t>…que los valerosos calagurritanos se hayan Asimismo se ha servido nombrar S. M. para el corregimien inflamado al invocar tan sagrados objetos: La divisa de su leal to CfctMiébl» á D. Domingo Martínez-de Galinsoga: para el da tad es tañí antigua como el nombre español: su valor jamas fus Pruna a D. Antonio Arteaga: para el de Utiel á D. Joscf Joa desmentido; y perecer , antes que ser infiel Calahorra, ha queda quín Y agüe: para la vara de alcalde mayor de Viilagarcía á…</t>
  </si>
  <si>
    <t>Galitzyne</t>
  </si>
  <si>
    <t>…. en Lubereck. Se espera para proveer la parte principal de la ciudad de Moscow*. Verifi aqui de hoy á mañana á este Principe. SS. MM. llegarán sobre có esta ceremonia el Príncipe D. Galitzyne, gobernador militar; el 2 5habiendo asistido á ella el teniente general Veroskine, coman El barón de Munch-Bellinghausen , Ministro presidente de dante de la plaza; el ayudante de campo general Khrapovitsky, la Dieta , llegó el 1 5 á está capital desde Bohemi…</t>
  </si>
  <si>
    <t>Galiudo</t>
  </si>
  <si>
    <t>…os ha excitado á su deber .,. perdonándoles sus^ errores con pater de la Concepción. : .j nal solicitud; y los que han escuchado su voz soberana, han _En virtud de providencia del Sr. Galiudo, teniente, primero quedado por este solo hecho bajo su Real protección y. la de las de corregidor de «tu M. H. villa, se cita y emplaza a la persona leyes, ante las cuales únicamente puede reclamarse el desagravio que haya sucedido ,, y sea poseedor del mayor…</t>
  </si>
  <si>
    <t>Gallado</t>
  </si>
  <si>
    <t>…á el per unidad de opinión que pudiera hacerla mas respetable: existen juicio que haya lugar. L' los generales Bermudez. y Urdaneta en Barcelona y Maracaibo, — Porprovidencia' del Sr. Gallado ,'teniente de corregidor da sin reconocer el gobierno federal; y el última tiene 200 solda esta villa y por la escribanía de Sierra, á'instancia del mtmastedos del mismo batallón de Boayacá, cuyo resto se halla en Ca rip’de Ntra.'Sra. del Parral de la ciudad…</t>
  </si>
  <si>
    <t>Gallan, Nicolás</t>
  </si>
  <si>
    <t>Nicolás Gallan</t>
  </si>
  <si>
    <t>…quedado por fallecimiento de D. Juan del Riego las desde i 5 de Junio próximo hasta fin de Setiembre. Su propie y Otero, vecino que fue de esta corte, para que dentro de 30 tario D. Nicolás Gallan se promete en beneficio público poner dias, contados desde esta publicación, comparezcan por sí ó por en el mejor estado el camino que va á ellas, y construir los edi medio de procurador, con poder bastante, en el juzgado del se ficios que son necesarios para…</t>
  </si>
  <si>
    <t>Galli, Antonio María</t>
  </si>
  <si>
    <t>Antonio María Galli</t>
  </si>
  <si>
    <t>…ral, traducida del francés por la señorita Doña Ramo Los profesores de cirugía D. Mariano Jiménez, D. Josef na Valcárcel. Se vende en la librería de Ibarra, calle de la GorJbañez, D. Antonio María Galli, D. Nicolás García, D. Eme- guera, á 4 rs. en rústica. terio Antoñanzas, D. Alberto Dieguez y Saez, D. Gregorio .Se halla vacante la plaza de médico de la villa de Jerica , rei Ruiz, D. Josef Bagueste y D. Manuel Cardiel han sido agra no de Valencia, con dota…</t>
  </si>
  <si>
    <t>Gallinas, Francisco Saturnino</t>
  </si>
  <si>
    <t>Francisco Saturnino Gallinas</t>
  </si>
  <si>
    <t>…30....... .................- Barcelona. facultativoi para conocimiento del médico de la villa, director . 12,880.... 1000....... ..................... Madrid. del establecimiento, D. Francisco Saturnino Gallinas, con quien 12,165.... 1000............................. Idem. consultarán cualquier duda antes de ppnerse en cansino. 668.... 1000...........................- Tarragona. __En Astorga se construye el itrio de la iglesia parroquial de 10,804.... 1000....... S.…</t>
  </si>
  <si>
    <t>Gallitzin, Dimitri</t>
  </si>
  <si>
    <t>Dimitri Gallitzin</t>
  </si>
  <si>
    <t>…a, ayudada de la óptica y de la perspectiva, un multado d« Alejandro de Wurtcmberg y el gobcrnadbr general de Moscosr, on efecto extraordinario, ai cual ha dado el nombre de Neora príncipe Dimitri Gallitzin un plan para verificarlo, y el 11 del ma. Ha representado la Basílica de S. Pedro de Roma en toda mes anterior te colocó con gran solemnidad, la primera piedra de su extensión y magnificencia. El espectador no puede menos de la primera esclusa del canal de co…</t>
  </si>
  <si>
    <t>Gamarrae, Cirilo</t>
  </si>
  <si>
    <t>Cirilo Gamarrae</t>
  </si>
  <si>
    <t>…, frente á la Imprenta Real. —Guia de aficionados á la miniatura, empastado, iluminación y Continúa el catalogo de las obras de particulares que se hallan de pastel: publicada por D. Cirilo Gamarrae! año de 1743. Segun venta en el despacho y almacén de la imprenta Real. da edición aumentada y corregida en el estilo para su mejor in teligencia: un tomito que puede ir en carta. Se hallará en la li Noroña, la Ommiada, poema, 2 tomos 8.°, papel 26 rs., pas b…</t>
  </si>
  <si>
    <t>Gamborino, M.</t>
  </si>
  <si>
    <t>M. Gamborino</t>
  </si>
  <si>
    <t>…de la mano al Salvador del mundo, Gefes políticos militares. copiada de un cuadro de igual tamaño del célebre Murillo, por El general Paez es el gefe superior civil y militar; el general M. Gamborino. Se hallará desde el dia T4 en la librería de Es Marino su segundo, y el coronel Carabaño es el gefe del estado cribano, calle de Carretas á 8 rs., y en casa del autor, calle de mayor: son los únicos que figuran como tales en el Estado. Los Calatrava, núm. 19…</t>
  </si>
  <si>
    <t>Gamborino, Miguel</t>
  </si>
  <si>
    <t>Miguel Gamborino</t>
  </si>
  <si>
    <t>…; Cáceres, en la de Burgos: Coruúa, en la de Calvete: Cór Un Viacrucis, inventado por D. Vicente López, y grabado doba, en Ja de Berard: Cádiz, en ¡a de Zaragoza: Ecija, en la por D. Miguel Gamborino: 30 rs. de Chaves: Granada , en la de Gavaldon : Jaén, en la de CarDiez y ocho estampas iluminadas, que representan Jos gritos xion :'Lógroño, en la de Arias: Lugo , en la.de Pujol: Lérida, de Madrid: 54 rs. en la de Coromines: León , en la de Delgado: Málaga…</t>
  </si>
  <si>
    <t>Gamez, Manuel</t>
  </si>
  <si>
    <t>Manuel Gamez</t>
  </si>
  <si>
    <t>…que ha dado aliento á la Grecia, su Mateo Galvez, á D. Francisco Antonio Aguilar: para otra de blevándola nuevamente. Caratasso está en la provincia de Beo la de Guadix, por Ja de D. Manuel Gamez , á D. Juan Anto da , y ocupa todos los pasos. Las familias turcas que habian ido nio Martínez: para otra de la catedral de Ceuta, por la de Don á Missolonghi para habitar esta ciudad, han sido enviadas (odas Alejandro Riquelme, á D. Josef Espinosa para otra…</t>
  </si>
  <si>
    <t>Gar, Gregorio</t>
  </si>
  <si>
    <t>Gregorio Gar</t>
  </si>
  <si>
    <t>300</t>
  </si>
  <si>
    <t>…olidados....................... _La doble Ortología castellana, ó correspondencia entre la pro Idem no consolidados.................. nunciación y la escritura de este idioma: por D. Gregorio Gar cía del Pozo. Para comodidad de las enseñanzas se ha extractado de esta obrita un compendio. Se venderá en Madrid en la libre ANUNCIOS. ría de Rodríguez/calle de Carretas, y en la de Escobar, calle de la Concepción Gerónima. Continúa el Catálogo de las estamp…</t>
  </si>
  <si>
    <t>Garaiskaki</t>
  </si>
  <si>
    <t>…ue el Gobierno: grie TURQUIA. go cese de ser provisional i su forma será representativa, y se nombrará uri presidente por diez arios. J ‘ Constantlnopla 26 di Abril. Por ¿afta del general Garaiskaki; dirigida á la asamblea naYa ha salido de este puedo la segunda división de la es ííonal, se sabe que este valeroso caudillo ha tomado al enemigo cuadra. 18 cañones de campaña', 234 cabillds de montar, 29 fusiles, y. ' Las cartas del Archipiélago anunciad que…</t>
  </si>
  <si>
    <t>Garcés, Hilario</t>
  </si>
  <si>
    <t>Hilario Garcés</t>
  </si>
  <si>
    <t>…co Villa verde y Rey: para la de Arroyo del Puerco' 190....* 500........... Mataró 4 D. Manuel Alejo Izquierdo: para la de Salas de los Infantes á 9.149.... 500........... Madrid. D. Hilario Garcés: para la de Vega de Valcárcel á D. Fernando 3,788'.'..." 500..Y......Í...:............. Jaén. Escudero y Rubio: para la de jerez de la Frontera á D. Josef - 4,195;..; : S'OoiL'.....'.'.................... Madrid. Mariano de Olíñeta: para la de Villanuevá del…</t>
  </si>
  <si>
    <t>García, Alejandro</t>
  </si>
  <si>
    <t>Alejandro García</t>
  </si>
  <si>
    <t>…hibidas á un gran número de lectores, y sin em la catedral de Osma, por promoción de D. Patricio Julián Vi bargo, la celebridad de sus autores,-la curiosidad tan natura! de vas, á D. Alejandro García. conocer lo que se ha oido alabar como una obra clásica, excitan vivamente á buscarlas y á leerlas. Y ¿qué podrá esperarse de aquellos imprudentes jóvenes qua Varias veces hemos hablado e» la Gaceta sobre las determi llevados de tau fatal curiosidad fian exal…</t>
  </si>
  <si>
    <t>García, Antonia</t>
  </si>
  <si>
    <t>Antonia García</t>
  </si>
  <si>
    <t>…ue son las de las otras puertas menores, _ Se cita y emplaza á D. Francisco Crespo de Tejada , D. Víc lastimadas y reparadas á veces por su fragilidad. La arduídad de tor López, y Doña Antonia García , para que comparezcan en esta obra compite con el zelo de sus ilustres emprendedores. El el juzgado del Sr.Galindo, teniente corregidor de esta villa, por largo desuso de la arquitectura gótica en España, y la falta de ante el escribano Celis, dentro del tér…</t>
  </si>
  <si>
    <t>García, Antonio</t>
  </si>
  <si>
    <t>Antonio García</t>
  </si>
  <si>
    <t>…e Ja del Gobierno in partido , se sabe que en la noche del z 1 la part-di de I- s mismos, gles se refuerza también cada semana ; va á aumentarse la de los ai mando del subteniente D. Antonio García de la Parra , habia Países-Bajos, y aun se dice que irá un nuevo almirante á tomar muerto en el pueblo deVillanucva de S. Carlos, á otro de'los per el mando de ella. Ya no se duda de que en breve se verá tam tenecientes á la cuadrilla delCscaruco, llamado Grr…</t>
  </si>
  <si>
    <t>García, Francisco</t>
  </si>
  <si>
    <t>Francisco García</t>
  </si>
  <si>
    <t>…le por sí ó procurador en el preciso término de 20 dias, nero y renuncia de D Manuel Antonio Gómez, y por muerte contados desde hoy, que por último se les señala, en el juzgado de D. Francisco García y renuncia de D. Juan Antonio Martí del Sr. Alpuente, alcalde de la Real Casa y Corte, por la escri nez, á D. Juan Antonio Fcrreiro y D. Josef de la Torre. banía de Sánchez; apercibidos que pasado sin haberlo ejecutado Ies parará entero perjuicio. La Real y m…</t>
  </si>
  <si>
    <t>García, Josef</t>
  </si>
  <si>
    <t>Josef García</t>
  </si>
  <si>
    <t>…upo en el primer extracto de la En el pueblo de Candeda, en Galicia, provincia de Orense, de este dja á Doña Martina Saez, hija de,D. Tomas, capitán vive actualmente el presbítero D. Josef García* Ada edad de 105 del regimiento infantería de Cádiz, muerto en el campo del años. Conserva cabal el uso de todos sus sentidos: celebra misa. honor. diariamente, y reza el oficio divino sin. anteojos: va todos los CAMBIOS DEL DIA 24. dias, que el tiempo lo per…</t>
  </si>
  <si>
    <t>García, Josef Andrés</t>
  </si>
  <si>
    <t>Josef Andrés García</t>
  </si>
  <si>
    <t>…nes de los Regimientos de Españolas ó Wa- Salamanca....... D. Julián'Martínez de Ccspedes. lonas, por corresponder en carácter á los que habían sido en ¿1 Santiago.......... Sres. D. Josef Andrés García y compañíaEjército Coroneles ó tenido el mando de Cuerpo , se ha dignado Santander......... D. Joaquín Gutiérrez. declarar por punto general, que desde ahora en adelante solo Segovia............. D. Dionisio González. puedan usar del uniforme señalado á los R…</t>
  </si>
  <si>
    <t>García, Josef Martínez y</t>
  </si>
  <si>
    <t>Josef Martínez y García</t>
  </si>
  <si>
    <t>…dicho tomo en poder de la colegial de Alfaro, en el obispado de Tarragona, por de los suscriptores, no solo en M'adrid , sino en las provincias muerte de D. Josef de las Heras, á D. Josef Martínez y García. continuará aquella abierta en los mismos puestos ya anunciados (Gaceta de a6 de Octubre último) y hasta el dia i3 del presen Resumen general de lo introducido en Manila y extraído for bu te mes de Julio, pasado el cual se venderá la obra completa en ques esp…</t>
  </si>
  <si>
    <t>García, Josefa Agustina</t>
  </si>
  <si>
    <t>Josefa Agustina García</t>
  </si>
  <si>
    <t>…murieron en defensa de Carranza , D. Antonio Cóvarrubias y Leiva, Antonio Perez, de la justa causa de la Nación, cupo en el primer extracto de la D. Josef Pellicer. de este dia á Doña Josefa Agustina García , hija de D. Jacinto, 10. D. Pedro González de Mendoza, D. Melchor de Macateniente de brulot de marina, muerto en el campa) del honor. naz, Fr. Francisco Jiménez de Cisneros, Vasco Nuñez de Valboa, D. Josef Carrillo de Albornoz, Hernando de Alarcon. Real Escu…</t>
  </si>
  <si>
    <t>García, M.</t>
  </si>
  <si>
    <t>M. García</t>
  </si>
  <si>
    <t>…obado el artículo. Príncipe, Albacete D. Joaquín de Arcos, Badajoz P. P. Carri En seguida de esta se coloca el de Mr. Roncherollifs, aprobado llo, Barcelona D. F. Piferrer, Bilbao D. M. García, Burgos ayer. D. R, Villantieva, Cádiz Sres. Hortal y Compañía, Cáceres Mr. de laBoessiere propone que todos los diarios en la relar D. L. Burgos, Ciudad Real D. Mateo Casado, Córdoba D. M. cion de las sesiones, para cuya publicación están facultados, in Pavó…</t>
  </si>
  <si>
    <t>García, Manuel</t>
  </si>
  <si>
    <t>Manuel García</t>
  </si>
  <si>
    <t>…19 de Setiembre. . y &gt; -i*. Se cita y emplaza á D¡ Joaquin Regueiro y demás personas’ SS. MM. 7 AA. siguen sin la menor novedad eocl Real.Sitio que'sean acreedoras al concurso de D. Manuel García. Candía/ de S. Lorenzo. ■ , cura 'párroco de S. Totnédfc Pifieiro y S.; JOrgé'de MogorsínvHAVISOS. do, para que en el término de 10 dias se prélKriten ante él'SíéLa goleta particular anglo-americana Otcian ; llegó i la Co- fior vicario general de la ciudad de…</t>
  </si>
  <si>
    <t>García, Nicolás</t>
  </si>
  <si>
    <t>Nicolás García</t>
  </si>
  <si>
    <t>…és por la señorita Doña Ramo Los profesores de cirugía D. Mariano Jiménez, D. Josef na Valcárcel. Se vende en la librería de Ibarra, calle de la GorJbañez, D. Antonio María Galli, D. Nicolás García, D. Eme- guera, á 4 rs. en rústica. terio Antoñanzas, D. Alberto Dieguez y Saez, D. Gregorio .Se halla vacante la plaza de médico de la villa de Jerica , rei Ruiz, D. Josef Bagueste y D. Manuel Cardiel han sido agra no de Valencia, con dotación de 400 pesos a…</t>
  </si>
  <si>
    <t>García, Rafael</t>
  </si>
  <si>
    <t>Rafael García</t>
  </si>
  <si>
    <t>…......... 1428. cuántos se consideren con derecho í los -bienes de la masa en Cádiz............... ...................................... - .............. 4 bétiefieiOi quiebra de D. Rafael García. Segó,'fabricante de cera y nego Sevilla............................................ i daño. ¿. ciante de otras materias, para que acudan al propio Consulado, Málaga................................................... .............. i beneficios donde radica e…</t>
  </si>
  <si>
    <t>…asportar al serrallo gran cantidad 13 de Junio próximo pasado, en el expediente de Doña María de municiones de guerra de las que estaban almacenadas en el África Patreño, viuda de D. Rafael García , capitán que fue del arsenal de Tophana y en los castillos del Bosforo. Se asegura ge regimiento de infantería de Málaga, reducida á que los 1500 neralmente que el objeto de estas medidas se dirige á frustrar la rs. vn.. que corresponden á aquella de viudeda…</t>
  </si>
  <si>
    <t>García, Rita</t>
  </si>
  <si>
    <t>Rita García</t>
  </si>
  <si>
    <t>…os parientes !y deI|OlldfCI**s&gt;lS*tisi a* •«••«•••••ét *•*«•*•*•••'.»(«•*»•••••«je, ¡ 84Í libras. pas personas que sé créan con derecho'á los bienes quedados por !alléciaiiéhtó dé Doña Rita García . Ocurrido en Almacera , reiPj|1*Í$á • ••*■*•»••• ••••••••••••••••••«•■¿•* va ••••••••■«••••«• •■• 14 19 á I£. . nó dé Valencia, en 11 de Setiembre del año próximo pasado,Cádiz. • «#••»»*••••'•••••••••••••«•»•••••••• • *•••••«.•« • •••hb&gt; jai i. beneficio. ;…</t>
  </si>
  <si>
    <t>Garriga, Josef</t>
  </si>
  <si>
    <t>Josef Garriga</t>
  </si>
  <si>
    <t>…........ 12,000., —Gramáticade la. lengua castellana, 'compuesta por la Rea A la junta de 'gobierno -rl*l hospital central d« la 1 \ , academia,Española,, y reducida á dialogo por D. Josef Garriga. Concepción de la ciudad de Burgos............................. 10,000» Todo cuanto-há comprendido aquel sabio cuerpo eh 'su gramátiA1 director del de S. Julián y S. &lt;Juirce(viilgo Bar- ca y rortografia.se .halla en^ el diálogo que ahora se publica con el rán…</t>
  </si>
  <si>
    <t>…uente, uno de los mayores de Europa ,*s el segundad» los col de las Carretas. . gantes que se han construido en España: el primero de 154’ pies -r-Cromlogta teóricay práctica, por D. Josef Garriga. La histo de largo y de ancho, existe á una legua de esta villa , y se ria necesita auxiliarse de ia cronología y de la geografía; de esta concluyó felizmente el año de 1825 » con arreglo á loe plenos le se han publicado muchos tratados elementales; pero'de l…</t>
  </si>
  <si>
    <t>Gas, Federico Mofettí y</t>
  </si>
  <si>
    <t>Federico Mofettí y Gas</t>
  </si>
  <si>
    <t>…...................... Cádiz. recopiladas de varias obras clásicas', 'y aumentadas con notas 2.177.... 400.............................. Idem. &amp;c. ,-por el brigadier de infantería D. Federico Mofettí y Gas23,250—. 400............................... Barcelona. cone, tercera edición. Esta interesante 'obrita se halla dividida . 26,803— 4°°............................... Bilbao. en tres partes. La primera trata de los puestas guardias y patrullas avanzadas; de-las…</t>
  </si>
  <si>
    <t>Gascovne</t>
  </si>
  <si>
    <t>…a de Atenas se sostiene todavía, y que se han dado accio ejecución su amenaza.” nes sangrientas á fin de libertar esta fortaleza. Se han visto cerca El Moming-Post quisiera que el general Gascovne, que debí de los Dardanelos algunos bajeles griegos , con el objeto sin du pedir esta tarde en la Cámara de los Comunes se nombre una co da de observar la escuadra otomana. Linos dicen que el lord Co misión para averiguar el estado de los armamentos de la mar…</t>
  </si>
  <si>
    <t>Gaspar, Tomas</t>
  </si>
  <si>
    <t>Tomas Gaspar</t>
  </si>
  <si>
    <t>…as librerías siuiventA : Cádiz en la de Navarro , Sevilla Sres. Hidalgo y compañía, Señor: Injusto es el vasallo, que viendo á V. M. ocupado Bercelona en la imprenta y librería de D. Tomas Gaspar, S&gt;npor espacio de tres años en restablecer los tribunales antiguos y tiago en la de Rey Romero, Lugo en la de Baffen, Valladolid sabios de la nación con sus laudables estilos, no reconoce este- en la de D. Martin de la Torre, Salamanca en la de Blanco, benef…</t>
  </si>
  <si>
    <t>Gaudin</t>
  </si>
  <si>
    <t>…BADO 24 DE NOVIEMBRE DE 1827: ——------------- • --- 1 - ■■•* " -—- n ----------------------ARTICULO DE OFICIO. dado traer á la ciudadela se halla en el campo, bajo las órdenes del coronel Gaudin, quien se contenta con mandar hacer el ma Reai orden comunicada á la Dirección general, previniendo que los nejo del arma á la infantería, pues cuanto habia enseñado el co , que puedan por las leyes amayorazgar bienes, saquen de la ronel Rey se ha olvidado en…</t>
  </si>
  <si>
    <t>Gautier, Pedro</t>
  </si>
  <si>
    <t>Pedro Gautier</t>
  </si>
  <si>
    <t>…estado por la heridosJunta de Fomento de la Riqueza del Reino y la de Aranceles, 7.0 La ciudadeía se entregará en el estado que actualmente con respecto al privilegio qué solicita D. Pedro Gautier d’ Aü- se halla, con artillería, víveres y municiones. beterre , Capitán del Regimiento de Granaderos á caballo de' Ta B.° 'Habiendo entendido el bajá que las minas podrían estar ÍSuardia’Réal, agregado á la Plana mayor dé ía plaza de Sevilla, cargadas /envia…</t>
  </si>
  <si>
    <t>Gaviria, Justino Matute y</t>
  </si>
  <si>
    <t>Justino Matute y Gaviria</t>
  </si>
  <si>
    <t>…rutos, habiendo desaparecido casi del todo el crecido -4. Bosquejo de Itálica, ó apuntes que juntaba para su historia número de ganados. Esta circunstancia hace aumentar la conduc D. Justino Matute y Gaviria: un tomo en 4.0 con 20 láminas, ción de aquellos diez veces mas de lo que antes se pagaba; obli que manifiestan los monumentos que se han encontrado de aquel gando á muchos propietarios el exorbitante costo á dejarlos pueblo. Se suscribe en Madrid en la libre…</t>
  </si>
  <si>
    <t>Gazquez, Andrés Miguel</t>
  </si>
  <si>
    <t>Andrés Miguel Gazquez</t>
  </si>
  <si>
    <t>…obligados á estar cerrados todo el dia para quin Santa Olalla, y no haber tenido efecto el nombramiento preservar de estos terribles insectos á las vacas de leche que he hecho en D. Andrés Miguel Gazquez, á D. Gabriel Herrero. mos traido con nosotros de Lichtenau. Estamos tanto mas sor Asimismo ha tenido á’bien S. M. nombrar por Real decreto prendidos de que se encuentre aquí tanta multitud de estos in para el arcedianato de Varonceli, dignidad de la iglesia…</t>
  </si>
  <si>
    <t>Gcen, Van</t>
  </si>
  <si>
    <t>Van Gcen</t>
  </si>
  <si>
    <t>…das, una por de Octubre..»,, A principios de este mes hubo un combate entre cada cabildo de los agregados á Caracas, para dar el gobierno que una división holandesa mandada por el general Van Gcen, y los debe regirlos, y establecer la constitución. Cada dia va esto ca insurgentes acaudillados por D. jupo Nagoro; y tenemos el sen minando mas á su ruina. La miseria es extremada, y las gentes timiento de anunciar que ios holandeses han sido destruidos. El…</t>
  </si>
  <si>
    <t>Gean-Bermudez, Juan Agustín</t>
  </si>
  <si>
    <t>Juan Agustín Gean-Bermudez</t>
  </si>
  <si>
    <t>…lzer y de Mengs, escrito en italiano por Francisco de M¡Varios vecinos de distinción. Ezia, y traducido alcastellano con notasi'ién ilustraciones, por Y los oficiales indefinidos. D. Juan Agustín Gean-Bermudez,-consiliario de la'Real Aca demia de San Fernando, individuo de otras, escuelas y)academias, Justicias, ayuntamientos y curas párrocos que se han presentado y censor de la Real de la Historia. Estájdedicado al Rey nues á cumplimentar á S« M. en su transito de…</t>
  </si>
  <si>
    <t>Geen, Van</t>
  </si>
  <si>
    <t>Van Geen</t>
  </si>
  <si>
    <t>…ue le han sentado con. fuerzas de consideración; peto se dice que hay algu presentado la Rusia é Inglaterra, relativas á la pacificación de la nos destacamentos cerca de Soolo. El general Van Geen se ha Grecia. La Austria y Prusia no han tomado has&lt;a el dia ningu dirigido contra ellos , y solo ha habido ligeras escaramuzas. na parte en este negocio. «__Sir Tomas Lethbridge anunció en la sesión de ayer tarde una «Se lee en la Gaceta de Augsbourg el sigu…</t>
  </si>
  <si>
    <t>Genciller</t>
  </si>
  <si>
    <t>…Reina dé ñoras qué quieran entrar á hacer ejercicios espirituales, y de U Inglaterra. visita y asistencia gratuita de los enfermos pobres, bajo condi El 1.° de Febrero reasumió el lord Genciller todos los de ción de conformarse con los estatutos aprobados por el Obis.bates, y después de haber expuesto los principios del derecho na po de la diócesis. (L’Eteile.')</t>
  </si>
  <si>
    <t>Gereció</t>
  </si>
  <si>
    <t>…s tidad de. 1^0,885 rs., procedentes de la venta del bergantín ame cuantas acusaciones se dirigían contra el respetable clero, y me ricano la habel y su cargamento, mandado por el capitán Gereció los aplausos hasta de sus mismos detractores por el modo deon Sunon , apresado por el corsario francés el Nuevo Termidor, suave pero elocuente con que lo pronunció. Se vende á 4 rs. en cuya suma se.mandó por.tribunal.competente restituir á dicho la librería d…</t>
  </si>
  <si>
    <t>Gerónimo</t>
  </si>
  <si>
    <t>…; como quiera que sea , el' nombramiento se hará Bonar á D. Lucas Navarro. sin obstáculos y á la mayor brevedad. Se apoyan estos cálculos Para la vara de alcalde mayor de Búrgos á D. Gerónimo en varias operaciones de la bolsa: cierto especulador que negocia Agüero: para la de Cietnpozuelos á D. Josef María Casuso: para mucho, y que según dicen está en relaciones con personas de lá ■la de Canaria á D. Manuel Isidro Robledo y Alvarez: para la corte,…</t>
  </si>
  <si>
    <t>…ente, y dé un . de Cambrils, la Selva y Altafulla. Se han presentado en dicha modo formal, su mediación para poner término, á la guerra, y plaza á disposición de S. M. el teniente coronel D. Gerónimo para arreglar por medio de una negociación amistosa las relacio Jordane Belbey, que se titulaba gobernador de Cervera; el pres nes que deben existir en adelante entre las dos naciones. bítero D Cristóbal Vila, gefe de uní partida de sublevados del. „Para faci…</t>
  </si>
  <si>
    <t>Gil, Josef</t>
  </si>
  <si>
    <t>Josef Gil</t>
  </si>
  <si>
    <t>…e con ' ANUNCIOS. la misma brevedad las recojan. .Ordinario de la Misa en latín y castellano, traducido nueva 4 0 En las listas nominales de cuantos hagan su primera pre mente por D. Josef Gil derSagredo:,; arcipreste de Alcaraz,, con sentación , que según la Real orden de i.° de este mes deben re unpequeijo ejercicio cotidiano , y entre otras varias oraciones mitir las Justicias al Real Acuerdo, expresarán las armas que las precisas para la confes…</t>
  </si>
  <si>
    <t>Gilchrist</t>
  </si>
  <si>
    <t>…sido copiosísima que duró 48 horas sin intermisión. El 20 en la no siempre enemigo de las libertades del pueblo;, che se inundó Ja mayor parte de la isla de Tounis, cubriéndose El doctor Gilchrist, que también asistió á la reunión, opinó enteramente de agua los arrabales de S. Cipriano y puerto de que eran prematuros los ataques al Ministerio; sin embargó, Garaiid. El zelo de las autoridades pudo salvar con sus acerta añadió, no soy admirador de Mr. Ca…</t>
  </si>
  <si>
    <t>Gilit, Antonio</t>
  </si>
  <si>
    <t>Antonio Gilit</t>
  </si>
  <si>
    <t>…mentar el de la villa de Cuenca de sociedad Real de Lóndres, traducidos de la décima edición ¡al Campo».;.;;................................................. 1,200. castellano por D. Antonio Gilit)an, adornado con 13 láminas Al Cura párroco de Sántibañez del Te ral, par» so- -n ii-V?. finas, un tomo en alÜrtb)Las-repeíidüslé8icrOÚes hechas en Pacorro de les pobres que mas han padecido en el ris danAuta ¡prueba-nada, «qujiyo^ de su¡jpérito. Se vende* 9^…</t>
  </si>
  <si>
    <t>Giol, Salvador</t>
  </si>
  <si>
    <t>Salvador Giol</t>
  </si>
  <si>
    <t>…e esta villa, y por la escribanía de Martínez, so ha señalado para una junta general de acreedores de la casa co Números. Premios. Administraciones. mercio de esta corte, titulada D. Salvador Giol é hijos, el dia 4 de Noviembre próximo á las nueve en punto de su mañana en *,028.... I .............................. .... Cádiz. la posada de S. S. Lo que se hace saber al público para que los 14,299.... 4000......................,.... Madrid. que se contem…</t>
  </si>
  <si>
    <t>Gippini, Juan Antonio</t>
  </si>
  <si>
    <t>Juan Antonio Gippini</t>
  </si>
  <si>
    <t>…el Sr. Galiñdo, teniente de córre-í Otra concediendo próroga para las purificaciones de los mi- gidor, sé ha señalado para junta de acreedores á los bienes de litares.'( A úm.jj.) D. Juan Antonio Gippini, vecino de esta corte, parí el dirá if Real cédula incluyendo la bula de!S. S. contra las sociedades del corriente mes de Abril, en la casa inorada de S.'S., y fio-u secretas. (Idem.) ■ /■ - dé las ochó f inedia de su mañana. EN LA IMPRENTA REAL.</t>
  </si>
  <si>
    <t>…a economía, podiendo El Sr. Galindo, teniente primero de corregidor de Madrid, anunciarlas para la venta al público, como lo hacen, á precios ha señalado la junta de acreedores de D. Juan Antonio Gippini, que jamas han tenido, y variando su magnitud hasta en once para el dia 29 del corriente mes y hora de las ocho de la maña números, desde el perdigón grueso, ó zorrero, hasta la mostaci na en su casa habitación. Lo que por medio de este aviso se hace lla mas…</t>
  </si>
  <si>
    <t>Giroaella, Cristóbal</t>
  </si>
  <si>
    <t>Cristóbal Giroaella</t>
  </si>
  <si>
    <t>…s de Ja Georgia desde el a8 d* Badajoz............ Sres. Vid.il, Tomas Carbonell hijos. Diciembre. Los últiniós pliégok 'dej ájrVídánte general Paskevitch Barcelona......... Sres. D. Cristóbal Giroaella é hijos. afútneiabári con fecha tfel 7,'de Novietilbré eí paso del Araxes por Burgos............ . Sres. Puente y hermano. los rióos, y los reíilitíidds Favorables Ijue debía producir esta au Cáceres.....;..... . D. Joscf García Carrasco é hijos. daz determin…</t>
  </si>
  <si>
    <t>Girón, Manuel</t>
  </si>
  <si>
    <t>Manuel Girón</t>
  </si>
  <si>
    <t>…a donde miran entrambos, el pie izquierdo, en za , accésit D. Fernando Ugarte. Clase de Retórica y poéticapre que se sostiene, equilibrándose sobre los dedos del otro, que man mio D. Manuel Girón , que ademas manifestó mucha destreza en tiene apartado para mejor cubrir el objeto de su defensa. Incli la escritura, accésit D. Josef Ignacio Villena. Matemáticas, pri nado el cuerpo sobre el anciano, y pasando el brazo izquierdo mer curso, prendo D- Amalio…</t>
  </si>
  <si>
    <t>Girón, Pedro</t>
  </si>
  <si>
    <t>Pedro Girón</t>
  </si>
  <si>
    <t>…para tranquilizarle del temor tácito con cio Villena, accésit el conde de Goyeneche. Matemáticas, se que le comprime el muslo, como advirtiéndole del peligro y gundo curso, premio D. Pedro Girón, y por sus progresos en el queriendo atraérselo y preservarlo: alzando la diestra con el al dibujo, accésit D. Pedro Fernandez Mendoza y D. Mariano Roca. fanje, y retirando el brazo extendido sobre la cabeza, se prepa Clase de esgrima premio D. Santiago Montl…</t>
  </si>
  <si>
    <t>Gó, Lorenzo</t>
  </si>
  <si>
    <t>Lorenzo Gó</t>
  </si>
  <si>
    <t>…o va ¿ ser esta to y fundamental conocimiento. Hablaron en seguida el señor última ciudad como una espeeie de depósito general de comercia cura D. Domingo Arauz y el administrador D. Lorenzo Gó entre el Norte y el Mediodía de la Francia. La nueva comunica mez, exponiendo las ventajas que debían esperarse del nuevo es ción cuadruplicará’á lo menos las exportaciones del carbón mi tablecimiento. Y por último, habiéndose expresado uniforme neral, y dará…</t>
  </si>
  <si>
    <t>Go.derich</t>
  </si>
  <si>
    <t>…al comunica, con fecha 30 de Junio, que las 1300 familias nóma puesto de lord Hdrrowby, presidente del Consejo. das ó errantes que halló reunidas en aquella parte, han sabido —-El vizconde Go.derich fue el lunes á YVindsor, donde tuvo con placer que estaban ya bajo la protección del Emperador, y tifia larga audiencia del Rey. Air. Herries ha tenido una entre añade que parte de ellas pasa á nuestro territorio.' vista con el noble vizconde': el msrqiies de…</t>
  </si>
  <si>
    <t>Gobernador</t>
  </si>
  <si>
    <t>…o. ESPAÑA. Barcelona á pesos fuertes........................ ......... id beneficio. ' Cádiz a dt Entro. ' Tlí 1 Kart.....r r T____ ________________ _ ........ i{ idem. El Exento. Sr. Gobernador de está plata, para evitar los des ("Viruna...... T.T... -.......... *........ ........................... 1 daño. órdenes que se advierten en haberse dedicado muchas personas á Deuda consolidada con ínteres............. .......... 26 valor. la práctica del m…</t>
  </si>
  <si>
    <t>…rsonas á quienes pueda interesar este aviso se dirigirán tos, un aprecio muy particular al cuerpo, lo 'mismo que al á los armadores de dicho buque, los Sres. Balguerie y compañía, Sr. Gobernador de esta plaza, varios gefes y subalternos milita en Burdeos, á los mismos en 'el Havre, y en está coite á D. Pe res , eclesiásticos, seculares y regulares, empleados y otras perso dio Marcelino Blanco. nas de distinción que han asistido á estos actos. • ^ Q —…</t>
  </si>
  <si>
    <t>…s del descontento, y que la fuer Zaragoza 21 de Setiembre. za mas temible es la que se ha contenido mas tiempo! Mas él lo experimentará bien de cerca. El Africa ya no le El Excmo. Sr. Gobernador, Capitán general, Presidente, y los pertenece sino en el nombre; pero esta soberanía nominal toda Srts. Regente, Oidores y Alcaldes del crimen de esta Real Au vía es demasiado en una crisis semejante; y habiendo ya recogido diencia han expedido Ja siguiente p…</t>
  </si>
  <si>
    <t>Gobernó</t>
  </si>
  <si>
    <t>…onversación, que si bien era sobremanera instructiva , era tam no juzgó conveniente admitirle la renuncia que de ella hizo. bién al mismo tiempo la mas amena y agradable'. El Emo. Señor Gobernó» por espacio de 13 anos aquella vasta diócesis con el Cardenal Lorenzana conoció muy luego el sobresaliente mérito mayor tino y prudencia, aun en los tiempos mas difíciles. Fue que le distinguía, y le hizo su teólogo de cámara, con la mas el mas tierno padre…</t>
  </si>
  <si>
    <t>Godciich</t>
  </si>
  <si>
    <t>…su Soberano, este Embajador hizo cantar en su casa de Foitdos públicos. Consolidados 07i campo de Biijukdere un solemne Te-Deutn, al que asistieron, ade Se lee en el Times que el lord Godciich ha recibido orJen de mas de todos los rusos que se hallan en Constantinopla, los Mi S. M. para formar el Ministerio, y corren voces de que Mr. nistros de Prusia y de los Paises-Bajos, cuyos Soberanos están Herries será Canciller del Echiquier. aliados con la…</t>
  </si>
  <si>
    <t>Godcrich</t>
  </si>
  <si>
    <t>…na misión científica, deben embarcarse al fin mm La Gaceta de la tardé del 7 anunció oficialmente el nombra del mes en Anvers, con dirección á Colombia. La sociedad geo miento del lord Godcrich, de M.r. Herries, del conde Mount gráfica los ha comisionado para que continuando sus investiga Carlos, del lord Fiiot, del muy honorable Fitz-Gerald, y de ciones en la América, llenen el vacío que en orden á esto dejó Edmond A- Mac Maghter para comisarios te…</t>
  </si>
  <si>
    <t>Gode</t>
  </si>
  <si>
    <t>…a guerra, — Ha pasado ya bastante tiempo para que baja podido mani aé halla actualmente en los departamentos del Norte, y se le festarse la Opinión con respectó al nombramiento de lord Gode— aguarda en Páris 4 fines de este para que reemplace al Ministro rich ( y no hay una sola persona que dude de lo acertado de' la de la Guerra, que debe marchar al campamento de St. Omer dos •lección, cualquiera que sea el partido 4 que pertenezca , ,ó loa &gt;.…</t>
  </si>
  <si>
    <t>Godeparticulares</t>
  </si>
  <si>
    <t>…ue las binete al que asistieron el duque de Porlland, el marques de Latísnaves de que se componga la escuadra griega no pertenezcan á down , el de Anglesea , el conde Harrowby, el vizconde Godeparticulares. ricli, lord Dudley and VVard y otros personages de distinción. a.° El nombramiento de una comisión de tres individuos _Cierto periódico hace observar que Mr. Canning es él primeé que por espacio de cien dias se encarguen de la dirección de la Ministroefectiv…</t>
  </si>
  <si>
    <t>Godericb</t>
  </si>
  <si>
    <t>…la potencia otomana. Entonces podrá yes frumenticias:' hizo formalmente esti propuesta por parte del flotar la bandera de la cruz sobre el capitel de Sta. Sofia, y fun Gobierno el vizconde Godericb, y después de varios debates en-darse una nueva Grecia sobre las bases de la independencia y de pro y en contri se pasó á la votación, y esta salió en favor de la justicia. Se levantarán su».antiguas y célebres ciudades, y en la propuesta por 57 votos de mayo…</t>
  </si>
  <si>
    <t>Goderich</t>
  </si>
  <si>
    <t>…trangeros, el vizconde ticular dimanan exclusivamente de él: sin embargo ha manifes Dudley. tado el mayor zelo para hacer triunfar un arreglo que propor Idem para las Colonias, el vizconde Goderich. (Mr. Rocionarla al Gobierno el apoyo de sus amigos políticos. (’úlobe binson.) , and Traveiler.) Idem de la Cámara de los Comunes. _Ei Rey ha conferido el título de gran maestre de la Orden de Secretario de Estado del Departamento del Interior, el muy los Gu…</t>
  </si>
  <si>
    <t>…nados en los mares de Levante 4 que asistieron el duque de Portland, el marques de Anglesa, le ocupan con la mayor solicitud en,proteger el comercio: ade el conde de Harrowby , el vizconde Goderich, el de Dudley, mas de las escoltas que dan á los buques mercantes , emole us lord Bexley, Mr. Huskisson y Mr. VVynn. El Conseja duró dos una porción de bajeles en perseguir á las naves, que se multipli horas. can en todos los puntos, cubren todas las alturas…</t>
  </si>
  <si>
    <t>a6i . __Toda* cpant» noticia* *e reciben de la América meridional El vizconde Goderich se queja de que los nobles lores no ha no hablan mas que de tramas y revolucione*. El poder é influjo de gan una proposición formal, para dccidii1 la cuestión relativa al Bolivar han sido completamente destruidos en el Perú, y se opi Ministerio. Declara que e…</t>
  </si>
  <si>
    <t>…contró un capitán americano, habia £&gt; habia señalado el 16 para (a tercera lectura del bilí sobre hecho concebir la esperanza de descubrir algunos vestigios del las cereales; pero lord Goderich pidió que se suspendiese, á lo naufragio de La-Perouse mucho antes que las noticias dadas en que nadie se opuso, y la Cámara levantó su sesión después de ha Calcuta por el capitán Dillon, que han publicado últimamente ber tratado sobre otras materias, y sin t…</t>
  </si>
  <si>
    <t>…onde Dudley andWard convocó el con •orYiro di Koro, habían invadido el. distrito de Probolingo, y sejo de gsbinete. se habían establecido en Fegalkandoe. El mayor Vender Wyk se El vizconde Goderich y el muy honorable Sturges Bournes «ifA inmediatamente, en marcha con su columna hácia( dicho partieron de Lóndres para Windsor á las dos y media, en virtud ¿unto á fin da rechazar al enemigo. Esta era la única hovedad de orden del Rey. El marques de Lansdown…</t>
  </si>
  <si>
    <t>…ller vino al qofiütejo Í Iti cinco. Lo* ministró* estuvíe- Madrid aa de Agosto. ron conferenciando hasta’fas seis. ' ri SS. MM. y AA. continúan sin novedad en el Real Sitio de _El vizconde Goderich volvió ayer tarde á Lóndres, despuea ’S. Ildefonso. de haber tenido una larga audiencia del Rey. : ^ «.Seleeen el Mommg-Htrald, artídulo de la City, miércoles El Rey se ha servido nombrar para dos plazas de ministro por la tarde, lo siguiente: del Consejo Rea…</t>
  </si>
  <si>
    <t>…u seguridad. (Courier.) á su sueldo, para auxiliarlos sin duda en la organización de las — El mismo Morning-Heraldt te ve obligado á confesar que el nuevas tropas. nombramiento de lord Goderich ha merecido la aprobación ge ... Los habitantes de los principados no están sin alguna inquie neral, y añade ser casi cierto que el duque de Wellington vol tud al ver regresar i los osmanlis á la orilla izquierda del Danu verá á tomar el mando del ejército, y…</t>
  </si>
  <si>
    <t>…ndo tres conventos de mugeres: uno para la comu la firmeza de S. M. nos han salvado de esta nueva prueba. El nidad de religiosas de nuestra Señora en . Villaframa, otr o confiar 4 lord Goderich el encargo d« reparar; la pérdida que aca para la de las Ursulinas en Lila, otro para carmelitas en Rheirns. baba de experimentar la nación, es dar una prenda positiva de El mismo boletín contiene ademas, otros varios decretos sobre que el único deber que ten…</t>
  </si>
  <si>
    <t>…ado de Yorck, á nombramiento de Mistres Aliangún aprecio), no ha sido llamado cerca del Rey. No puede vi son , reelegido en 1813, y en los Parlamentos siguientes: casó tuperarse á lord Goderich por esta omisión. S. S. no ha solici en 1815 con la hija única del conde de Buckingham. Empezó á tado jamas se le admitiese al lado del Rey, y no ha hecho mas servir los empleos secundarios del Ministerio en tiempo del lot'd que obedecer cuando se le ha llama…</t>
  </si>
  <si>
    <t>…bien aprobarle, á fin de proporcionar á mis tropas el mejor ser Ministros individuos de la Cámara de ¡os Lores. vicio en este punto; mas entre tanto, y hasta que esto se verifi El vizconde Goderich, primer lord de la tesorería, de edad que, se regirá en lo concerniente al ejército, por los reglamen de 41 anos. (Véase la Gaceta anterior artículo de París.) Lord tos y Reales órdenes vigentes.” Y siendo la voluntad de S. M. látídlcy and YVard , Ministro de…</t>
  </si>
  <si>
    <t>…os, ó yeguas de cuatro años arriba pel oficial hasta que se haya anunciado el de todos los lores de qúe hayan nacido en Francia, podrán concurrir para obtener la tesorería. El del vizconde Goderich no se ha anunciado toda uno y otro premio. (ídem.) vía eñ la Gaceta cómo primer lord, y resultando ahora un in _Los. periódicos alemanes anuncian qué el Infante D. Miguel, dividuo mas, con motivo de haberse distribuido las funciones de 1 Lugar-Teniente del re…</t>
  </si>
  <si>
    <t>…ebilidad y su — La gaceta del nuevo Brunswicb publica un documento ofi impotencia, ni resistirles como su valor ó su orgullo le hubiera cial muy importante ; este es una orden del lord Goderich , por inspirado en tlempos.mas,felices y favorables para él: en una pa la cual manda la suspensión en el alto Canadá del alien - bilí, ley labra, es no tener con las Potencias aliadas aquella considera que habia excitado en estos últimos tiempos un descontent…</t>
  </si>
  <si>
    <t>…rcunstancias que ocasionaron el gocios extrangeros, al que asistieron el lord Canciller, el mar principio de la acción no son de ninguna importancia, sino en ques de Lansdown , el vizconde Goderich , el conde Carióle, el cuanto sirven para probar que los turcos esperaban un ataque al de Dubley, el vizconde Palmerston y lord Besley. que estaban preparados, y en su consecuencia se hallaban en un _.El Cottrier anuncia que el congreso mejicano ha resuelto q…</t>
  </si>
  <si>
    <t>Goderick</t>
  </si>
  <si>
    <t>…desinterés ha mantenido por 23. a ños ninguna nave. separado de los negocios. Confio en Mr. Wilmot Horton: confio Dos bajeles rusos, que trataban fugarse del puerto á favor de ca lord Goderick , y en otros muchos miembros del Ministerio, la noche, han sido cogidos, y se les observa con el mayor cui que seria prolijo numerar en esta ocasión. Si se me pregunta, qué dado. El Embajador ruso envió su dragomán á la Puerta para término pongo yo á mi esper…</t>
  </si>
  <si>
    <t>Godoy, Manuel</t>
  </si>
  <si>
    <t>Manuel Godoy</t>
  </si>
  <si>
    <t>…ples sol te en su advenimiento al Trono, le nombró el Consejo de Casti dados en el regimiento que mandaban. Era tal este ejército, que lla para el secuestro y embargo de bienes de D. Manuel Godoy, no es dado á ningún Monarca del mundo componer otro seme y para las prisiones de varios secuaces suyos; yen esta ocupación jante; porque lo h.ibian formado el tiempo y la disciplina, por se hallaba cuando se apoderó del Gobierno del reino el duque de que á l…</t>
  </si>
  <si>
    <t>Goicoerretea, Francisco</t>
  </si>
  <si>
    <t>Francisco Goicoerretea</t>
  </si>
  <si>
    <t>…uerpo sobre el anciano, y pasando el brazo izquierdo mer curso, prendo D- Amalio Aillon, accésit D. Rafael Balez y detras de su cabeza, en ademan de protejerle, posa la mano sobre D. Francisco Goicoerretea. Clase de Francés premio D. Josef Igna el molledo de su brazo, para tranquilizarle del temor tácito con cio Villena, accésit el conde de Goyeneche. Matemáticas, se que le comprime el muslo, como advirtiéndole del peligro y gundo curso, premio D. Pedro Girón,…</t>
  </si>
  <si>
    <t>Gómez, Francisco Rui</t>
  </si>
  <si>
    <t>Francisco Rui Gómez</t>
  </si>
  <si>
    <t>…oviembre próximo. Idem no consolidados............... ."...................... y\ á 8 idem. _Por el presente se cita , llama y emplaza álos herederos y re presentantes del Excino.,Sr. D. Francisco Rui Gómez, inar ques que fue de-San.lsidr.o,.y¿cino de la,ciudad de León, para - que en término de 20 dias acudan al juzgado del .Sr. Diez de PraANUNCIOS. ;do, teniente, de corregidor de estay illa, y escribanía de Casado, á usar de su derecho en los autos radicados, e…</t>
  </si>
  <si>
    <t>Gómez, Josef</t>
  </si>
  <si>
    <t>Josef Gómez</t>
  </si>
  <si>
    <t>…tuvieron la agradable dustria y artes. Una mediila de' oro de una onza, y patenté-de sorpresa de ver otra vez aliRttv nuestro Señor en compañía de aocio dé mérito on esta clase á D. Josef Gómez dé la Cortina, •; su augusta esposa la Reina, S. M. recorrió las tiendas, viendo co natural de, Méjico y residente en Madrid ¡ por haber, presentado, mer á los -yoluntarios , y. aun se dignó dirigir la palabra á varios una memoria, proponiendo los medios de c…</t>
  </si>
  <si>
    <t>Gómez, Pedro</t>
  </si>
  <si>
    <t>Pedro Gómez</t>
  </si>
  <si>
    <t>…que desempeñan como primera autoridad en lo la Cava baja, núms. 15 y 16 déla manzana 150, propia de la militar y político, responsables de la tranquilidad.' capellanía fundada por D. Pedro Gómez de la Cava, que posee D. Antonio López Mayoral, presbítero, dignidad de chantre de la AVISO. santa iglesia de Astorga, se cita y llama nuevamente á los demas que puedan serlo por cualquier concepto, y no se hayan presen El buque correo núm. 3 de la empresa he…</t>
  </si>
  <si>
    <t>Gon, Mariano Rufino</t>
  </si>
  <si>
    <t>Mariano Rufino Gon</t>
  </si>
  <si>
    <t>…mejor que se ha pu neral no son los mas excelentes del mundo, es por la poca curia blicado hasta ahora, y el único que puede dar la mas completa que se tiene en su elaboración. El Sr. D. Mariano Rufino Gon instrucción geográfica de toda la América meridional, 160 rs. zález, del Consejo de S. M. ,bien persuadido de las ventajas del Mapa de la isla de Menorca, en papel imperial, de dos nuevo método, que ya en otras ocasiones hemos recomendado, pliegos, 30 rs. na…</t>
  </si>
  <si>
    <t>Gón-, Josef Vicente de</t>
  </si>
  <si>
    <t>Josef Vicente de Gón-</t>
  </si>
  <si>
    <t>…zo Irisarri , á D. Juan Félix Calvo: En buques espa para el arcedianato y canongía unida de la de Almería, por fa ñoles, valor.... 6.799,967 i) llecimiento deD. Manuel Marchan!, á D. Josef Vicente de Gón- En buques extran- &gt; 52.003,26^ gora: para una ración de la colegial de Jerez de la Frontera, en el geros................ 45.203,2974) arzobispado de Sevilla, por ascenso de D. Sebastian Herrero y Comercio extrang. Morís á canongía déla misma, á D. Josef Perez y…</t>
  </si>
  <si>
    <t>González, Angel Elias</t>
  </si>
  <si>
    <t>Angel Elias González</t>
  </si>
  <si>
    <t>…la isla de Zea', con tan buen éxito, que dé Falencia, vacantes por muerte de D. Manuel Baroja , D. An le ha apresado dos fragatas y tres bricks, y dispersádole ó echa tonio Liras, D. Angel Elias González y D. Félix Plaza, y as do i pique los demas buques. censo de D. Miguel Cano, D. Mannet Vivanco y D. Francisco Carta. de Zante del gde Enero dicen también, que hallándose dé Paula Rodríguez, á D. Juan Francisco Amor y Vallejo . Don' Ibrahim-bajá atrincherado entre las fortalez…</t>
  </si>
  <si>
    <t>González, Bernardo</t>
  </si>
  <si>
    <t>Bernardo González</t>
  </si>
  <si>
    <t>…bres ilustres del cristianismo: incrédulos do, en el mismo obispado, D. Pedro Bayon Campomanct que la refutados de sabios: la necesidad de la religión para ¡a felicidad obtenía, á D. Bernardo González: para una media ración de la de pública: libros irreligiosos: temores y esperanzas de ¡a religión: Badajoz, por haberse posesionado del curato de Helxas, en el unión y apoyo recíproco de la religión y sociedad: sacerdocio cristia obispado de Ciudad-Rodrigo, D…</t>
  </si>
  <si>
    <t>González, Dionisio</t>
  </si>
  <si>
    <t>Dionisio González</t>
  </si>
  <si>
    <t>…to Coroneles ó tenido el mando de Cuerpo , se ha dignado Santander......... D. Joaquín Gutiérrez. declarar por punto general, que desde ahora en adelante solo Segovia............. D. Dionisio González. puedan usar del uniforme señalado á los Regimientos 'de la Sevilla..:.,;.;..... Sr. D. Vicente Josef Vázquez. Guardia, después que se hayan separado de ellos , los que ha y ah Soria......'.......... D. Josef Martin. sido Coroneles ó Tenientes Coroneles efect…</t>
  </si>
  <si>
    <t>González, Juan</t>
  </si>
  <si>
    <t>Juan González</t>
  </si>
  <si>
    <t>…ós climas , tatito de lujó como de comodidad y con- la celebrar ¡unía de acreedores al concurso y testamentaría de veniencia, ítrlóstraen á sus ntistrtéVpuertas los mismos que vie D. Juan González Y¡gil, el dia 22 del presente mes de Abril á nen á extraer'süs'frutos, y se los proporcionan con:abundancia las nueve en punto de su mañana en su casa liabitaciop, lo que V'ba'ratüíá.—Entre' tanto Tas óbligáciorieátodas de la isla se ha .se anuncia para que lle…</t>
  </si>
  <si>
    <t>González, Juan Manuel</t>
  </si>
  <si>
    <t>Juan Manuel González</t>
  </si>
  <si>
    <t>…se da á luz por el L. D. S. C. B.: tres tomos en 4/; el cidas nuevamente del francés al castellano, y adicionadas por Pr ¡mero abraza las obligaciones que deben cumplir los ayunta D. Juan Manuel González y D. Agustin Recio, profesores dé mientos en el mes de Enero ; el segundo las de los restantes meses medicina en esta corte, pasarán á recoger el tomo segundo y úl del año; y el tercero las qué no traen diaf, mes, ni acaso año de timo de dicha obra en Madrid en la librería de V…</t>
  </si>
  <si>
    <t>González, Marcos</t>
  </si>
  <si>
    <t>Marcos González</t>
  </si>
  <si>
    <t>…*. dante del batallón de voluntarios Realistas de la villa de He Cádiz...................................................................... i » I beneficio. rencia, en la Mancha, D. Marcos González, acaba de librar Sevilla..................................................................... i á -f pérdida. á los pueblos de esta provincia de los males que una partida de Málaga................................................... .V............ f beneficio.…</t>
  </si>
  <si>
    <t>…anteriores osaron levantar e! grito de rebelión en lumna volante de voluntarios Realistas, destinada á las órdenes algunos plintos de este Principado, y de que la conducta mode de D. Marcos González, pata la persecución y exterminio de los rada y pacífica que he observado en tales circunstancias, serian ladrones y malhechores que infestaban la provincia de la Man suficientes á separar de su error á los seducidos, y contendrían á cha, verificando la captu…</t>
  </si>
  <si>
    <t>González, Miguel Luis</t>
  </si>
  <si>
    <t>Miguel Luis González</t>
  </si>
  <si>
    <t>…aza de médico del cabildo de la santa una media ración de la santa iglesia metropolitana de Sevilla, por iglesia de Astorga, con cargo de asistir al hospital de S. Juan, muerte de D. Miguel Luis González, :á D. Gregorio de Alba, de patronato del mismo. Su dotación es de do fanegas de trigo, cura dePaita, en el Perú: para una ración.de la catedral de Car 40 de cebada y 100 de centeno; 3500 rs., con mas 2100 que ha tagena, por fallecimiento de'D. Bcltran Fortan…</t>
  </si>
  <si>
    <t>Gonzalo</t>
  </si>
  <si>
    <t>…formado el ministerio mus á D. Manuel María Iznaga: para la de Navalcamero á Don del que era gefe, habló por la última vez en la Cámara en el Juan Antonio Zanon: para la de Puente Don Gonzalo á Don mes de'Junio, y fue á morir ¿ Chiswick en el mes de Agosto. Juan María Romero y Mier: para la de Portillo á D. Josef Mr. Canning en 1827, después dé haber formado el minis Benito Lázaro: para Ja de Sotomayor á D. Andrés Leandro Re terio , del que era ge…</t>
  </si>
  <si>
    <t>Gopasar</t>
  </si>
  <si>
    <t>…a necesidad de — El Rey tuvo ayer su corte en Windsor , donde se le pre arreglar los concejos en el país llano-, mas como aun podrían sentó á besar su Real mano según costumbre el vizconde Gopasar algunos años antes de publicarse una ley sobre este objeto, derich , con motivo del nombramiento que ha hecho en él de han pedido los Estados que se establezca entretanto un reglamen primer Ministro. Lo mismo hizo lord Guillermo Bentink por el to provisional.…</t>
  </si>
  <si>
    <t>Gorbord</t>
  </si>
  <si>
    <t>…a de los Comunes sobre la propuesta de sir F. Bur- disfrutan todos los beneficios de la Constitución británica. _ „ dett, ha producido mas disgusto en los hombres moderados que El lord Gorbord, el conde Fitz William, el conde de MoHey y en los violentos de ambos partidos. Los que se lamentan de este el marques de Butte presentaron peticiones en favor de los cató resultado son aquellas personas que desean' que la Irlahdá halle licos. en su unión con…</t>
  </si>
  <si>
    <t>Gordon</t>
  </si>
  <si>
    <t>…rteras: el de to monia. da la Alemania es de 1.7503 cuarteras; y el consumo de la In RUSIA. glaterra es de 50.0009 de cuarteras de trigo. S. Ptter¡burgo 6 de Mana. Mr. Western, el capitán Gordon, Mr. de Palmer apoyan la enmienda: Mr. W. Whitmore, Mr. Phillips, sir R. Acland, TVoticiat del ejército de la Georgia del 6 de Febrero. Mr. Porunan la:impugnan__ Sir E. Knatchbull observa que los Ministros se.ven esta vez apoyados por la oposición, mientras ,…</t>
  </si>
  <si>
    <t>…etenden que tiene Londres los accionistas del camino subterráneo del Tutnesis. En ella víveres para algunos meses. se leyó una memoria di Mr. Bruaei sobre los.accidentes que m- El coronel Gordon debe haber llegado á Cerig® en la mayor</t>
  </si>
  <si>
    <t>Gordon, Juan</t>
  </si>
  <si>
    <t>Juan Gordon</t>
  </si>
  <si>
    <t>…detonación como La de Tin cañonazo de á 36. Por Real orden de 21 de Abril de este año se ha dignado ú^El 9'del corriente pronunció el tribunal córreccional la sen Se M. conceder á D. Juan Gordon, vecino y del comercio de tencia en la causa del Constitucional y del Correo francés, por la Malaga , privilegio exclusivo por cinco años para la introducción ■ferial, en atención á que los dos periódicos han cometido el deli de una máquina y uso del invento…</t>
  </si>
  <si>
    <t>Gordon-</t>
  </si>
  <si>
    <t>…pas, y con una introducción y notas erudití con quienes él debia juntarse antes; Esta tropa; con la cual se simas por el Sr. D. Martin Fernandez de Navarrete. Esta gran hallaba el coronel Gordon-, quería hacer el 23 de Enero un des de obra, de que van publicados dos tomos, se da á luz de orden embarco en Pcreo , adonde habían arribado el barco da vapor y dél Rey nuestro Señor, y á expensas del Gobierno de S. M. tres bergantines ipsarioUs. Todas las na…</t>
  </si>
  <si>
    <t>Gore, Sir Jhon</t>
  </si>
  <si>
    <t>Sir Jhon Gore</t>
  </si>
  <si>
    <t>…Setiembre que sa dra del Tajo. (Globe and Traveller.) Las inducciones cjue hacen varios periódicos de que el vice- están disponiendo varios bajeles para dar la vela. Ai frente de almirante Sir Jhon Gore ha ido con pliegos para Sir Eduardo una de estas expediciones se halla el coronel Fabvier: se ignora Codrington , inducciones que propenden á hacer creer que se es su destino; pero se cree generalmente que se dirigirá á Candía y tán meditando otras operacione…</t>
  </si>
  <si>
    <t>Gorostiza, Bernardo</t>
  </si>
  <si>
    <t>Bernardo Gorostiza</t>
  </si>
  <si>
    <t>…ste artículo del proyecto se — En autos pendientes en el juzgado de la capitanía general de añadió, que sacará ademas cuatro nombres supletorios. Castilla la Nueva, á pedimento de D. Bernardo Gorostiza, fac 9.0 Si de los 40 sacados en suerte, alguno ha sido privado tor de provisiones que fue tic la provincia de la Mancha , sobre legalmente de la aptitud para ser jurado, ó bien ha obtenido al que se le abonen las cantidades y sueldos que se le adeudan, se gú…</t>
  </si>
  <si>
    <t>Gosse</t>
  </si>
  <si>
    <t>…us.hijps, que la tendedero que estaba llena de hilos y estopas ardiendo, é intro dy Cochfar.c habia dejado en Pisa. duciéndose con un pañuelo en la boca en dicho cuarto, donde —El doctor Gosse debió salir ayer de Ginebra para la Grecia, obstinadamente quería perecer. con el objeto de organizar un hospital militar en Hydra, adon Lo que realza el mérito de esta hermosa acción es la genero de las juntas filhelénicas enviarán cirujanos para asistir á l…</t>
  </si>
  <si>
    <t>Gouras</t>
  </si>
  <si>
    <t>…iándoles las órdenes é Instrucciones que en su vista se ha distinguido en todas ocasiones, y en ia cuarta acción el tenga por convenientes, sin perjuicio de las demas prevenciones capitán Gouras, que defendía el acrópolis ó ciudadeia, fue muer que en los intermedios se ofrezcan , y de exigir la remisión anual to por una bomba que arrojaron los turcos á la fortaleza. I.os de sus cuentas. - ¡ i. &gt; . que esten bien instruidos de las cosas.de la Grecia n…</t>
  </si>
  <si>
    <t>Gowep, F. L.</t>
  </si>
  <si>
    <t>F. L. Gowep</t>
  </si>
  <si>
    <t>…eciso te nOm»; rán entregados á los nuevos; y estos harán el juramento acos bren inmediatamente los Ministros que fallan. ; 1 !. tumbrado............ ■ ' Se dice que lord Binning, lord F. L. Gowep y lord Elliotson Nos parece que este arreglo definitivo causará una general sa los nuevos lores comisarios de la tesorería que deben reemplazar tisfacción.; pues los sugétos: que acaban.de entrar en el Gobierno ¿ Mr. Robiñson, al lord G. Sommersct y al vizcon…</t>
  </si>
  <si>
    <t>Goy, Francisco</t>
  </si>
  <si>
    <t>Francisco Goy</t>
  </si>
  <si>
    <t>…que confiaba que ellos obrarían del misino modo, ■ Un cuaderno de los .caballos de Velazquez, grabados al agua ,,Siento mucho que las naves de vapor no hayan aun llega fuerte por D. Francisco Goy a, 42 rs. do de Inglaterra. Si las hubiéramos tenido con la fragata, la es Dos vistas del Prado de Madrid , 30 rs. cuadra turca compuesta de un navio, treinta fragatas y corbetas . Seis vistas del puerto de Cádiz , tres de su Carraca,una de con otros tantos b…</t>
  </si>
  <si>
    <t>Goya, Francisco</t>
  </si>
  <si>
    <t>Francisco Goya</t>
  </si>
  <si>
    <t>…icl\oji 8 4 10: vino, cántara 10 á 12: aceite, id. 38i.40; ./ • inventados ygrabados al aguafuerte con aguadas de resina por vaiencia—.¿¿irA. Trigo, fanega 50: maíz 38: arroz, ar- D. Francisco Goya, 100 x».(Se continuara.') roba 32. ;■ ■: ■ Alicante. - Trigo del país, según calidad, cahíz de 12 barchi- Los snscriptores ¿[Compendio del año Cristiano, 15 tomos eñ lias 12 á 15 pesos: cebada, id. 4 ¿ 4I id.: maíz, id. 9: arroz, r j.° adornados con’363 estam…</t>
  </si>
  <si>
    <t>Goycoechea, Antonio de</t>
  </si>
  <si>
    <t>Antonio de Goycoechea</t>
  </si>
  <si>
    <t>…ontañas, y que los de los'--lu-r los planos , y bajo la dirección del arquitecto de la Real acade gares de Grado y Costean que habían salido anteriormente , guar mia de S. Femando D. Antonio de Goycoechea, es pintoresca , y dasen el otro flanco; y habiéndolos seguido con constancia, reuni-- una de-las que mas realce, dan ».este hermoso pueblo. El hacer dos hacia aquellos, puntosdos'Volunta ríos Realistas de esta ciu-&lt; una descripción minuciosa de las partes de…</t>
  </si>
  <si>
    <t>Graeils, Mariano</t>
  </si>
  <si>
    <t>Mariano Graeils</t>
  </si>
  <si>
    <t>…orarlas, y dando las razones de la esterilidad del Fernando de Fivaller, D. Juan Isidoro Bahí, D. Ramón de Ca terreno llamado de Africa, por medio'de las cuales se colige sanova , D. Mariano Graeils y D. Pedro Monlau. (D, dt B. ) también el ntodo aunque algo costoso de beneficiarlo. Después D. Juan Isidoro Bahí pasó á demostrar en su dis CAMBIOS SU SIA itf. curso los órganos y funciones de estos en las plantas como la ab Lóndres............................................…</t>
  </si>
  <si>
    <t>Granada, Manuel Mi</t>
  </si>
  <si>
    <t>Manuel Mi Granada</t>
  </si>
  <si>
    <t>…oile.y guez Seo» ne, oidor de la Real audiencia de Galicia; y para la dignidad de prior y canongía de la catedral de Zamora , por ESPAÑA. muerte deD. Lorenzo Bonifaz y Quintano, á D. Manuel Mi Granada % de Junio. randa. Los dias del Rey nuestro Señor se han celebrado en esta ca TAXI EDADES ESTADISTICAS DEl REIXO. pital con solemnidad y entusiasmo. Los repiques é iluminación Noticiar de variar pro-dudas.general, la iluminación y vistoso adorno del teatro, l…</t>
  </si>
  <si>
    <t>Granada, Tomas de</t>
  </si>
  <si>
    <t>Tomas de Granada</t>
  </si>
  <si>
    <t>…....... 800. Reflexiones político críticas sacadas de la misma en defensa de la Al hermano mayor del hospital de Caridad y Refugio Soberana autoridad del Rey nuestro Señor &amp;c. Por D. Tomas de Granada................................................................... 600. García Morante; un tomo en 4.0 debiten papel é impresión. Al administrador del de S. Lázaro de aquella ciudad... 330. Véndese en la Imprenta Real á 15 rs. en papel, ¡ó en rústica y Al pre…</t>
  </si>
  <si>
    <t>Grantham</t>
  </si>
  <si>
    <t>…s, y los hizo mil pedazos. ' tigua familia, que fue elevado á la dignidad de Par en Abril de — Si alguna vez ha habido Ministerio que na^a tenido su origen 1761 , con el título de barón Grantham. Sir John Frederik es en la voluntad del Soberano, es el que se esta formando actual hermano primero de Tomas-Phily-Wedell-Robinson (lord mente. El partido, cuyos gefes pueden considerarse Mr. Peel y el Grantham), y nació en 1781. antiguo Canciller, y que á n…</t>
  </si>
  <si>
    <t>Granville</t>
  </si>
  <si>
    <t>…rescripto á S. A. R. el Monseñor Lambrusch.ni, Nuncio de S. S. cerca de esta corte. duque Alejandro de Wurtemberg, director en gefe de caminos y __El 26 debe salir para Londres el lord Granville. Se asegura canales, manifestándole lo muy satisfecho que se halla de las que no habiendo prestado S. E. juramento en el nuevo Parla bbras que, según el informe presentado, se han hecho en todo mento, y no pudienrto de consiguiente dar su voto por medio de ap…</t>
  </si>
  <si>
    <t>…as ordenanzas. El concurso bierno general de la India, no tienen fundamento ni verosimili fue tan numeroso como puede serlo en un pueblo de corto ve tud. Nada ofrece la carrera de lord Granville que pueda hacer cindario , y quedó satisfecho de los adelantamientos de los dis presumir semejante misión: asi se tiene como cierto que volverá cípulos y del Zelo de los maestros. á París en todo Marzo. (Courrier.) —.Dicen de Trieste, con fecha 3 de Febrero,…</t>
  </si>
  <si>
    <t>…ición de la ciudad. El Ertre los arreglos que se están haciendo ahora, creemos poPrincipe hizo su entrada á caballo, habiendo sido recibido en la ‘ der referir los siguientes : el lord Granville se encargará del Mi puerta por el subprefecto, el corregidor y sus dependientes, que nisterio de Negocios extrangeras; Mr. Robinson será Par y Mi estaban escoltados por una compañía de zapadores-bombero», nistro de las Colonias, y al lord Dudley y VVard se le…</t>
  </si>
  <si>
    <t>…r el nuevo Gabinete: Dortet y del marques de Graham. Mr. Canning , primer lord déla tesorería y canciller del EchiLa razón que dimos ayer sobre los motivos que han dirigido quier; lord Granville para los negocios extrangeros; Mr. Hus— á Mr. Peel en la determinación que acaba de tomar, es exactí kisson para el Interior; Mr. Robinson para las colonias; lord sima en todas sus partes. Dudley para el sello privado; lord Harrosvbv para la presidencia Su co…</t>
  </si>
  <si>
    <t>…sejos del Rey, sujeta á las medidas particulares de precaución. (L’Etoile.) aumentará en gran manera los recursos del Gobierno para servir —Ha anunciado un periódico del 21 que el lord Granville habla al Estado; y por nuestra parte , no podemos menos de desear lle suspendido el gran banquete diplomático que estaba disponiendo gue á realizarse un arreglo semejante. Mas esto no podrá suceder para el 23 del corriente con el objeto de celebrar los dias d…</t>
  </si>
  <si>
    <t>…aga una leva para la marina, y que se aumenten ios ar carácter de Embajador del Gabinete británico, á reemplazar al mamentos ; y como por otra parte las proposiciones de los diplo lord Granville al momento que se vuelva á esta capital, para máticos europeos ocupan demasiado al Diván , muchasapersonas disponer lo que su mudanza de destino hace necesario. (Idem.) creen que se hará un armamento general. Semejante medida acaso _Mr. Canning y el Duque de…</t>
  </si>
  <si>
    <t>…nen doe partes del residente de Soerokarta al comisario El lunes por la tarde se despacharon correos para anunciar ¡cneral, uno del 6 y otro del 7 de Marzo, los cuales anuncian al lord Granville, nuestro embajador en Paris, y- ál marques de {a importante noticia de haberse sometido i la autoridad legíti Wellesley, lord teniente de Irlanda, el grave peligro en que se ma el Pestsgeresng Dipo Koetomo, hijo del gefe rebelde Dipo Ne- hallaba Mr. Canning.…</t>
  </si>
  <si>
    <t>Gre</t>
  </si>
  <si>
    <t>…ios que las constituyen, dados á conocer por la mas es el Diccionario biográfico pueda suplir tan notables faltas, antes crupulosa análisis-que dé ellas se ha hecho por el célebre D. Gre conocen y confiesan que debe quedar sumamente imperfecto por gorio Bañares. Acción de las aguas sobré la economía animal: muchas causas que no es del caso referir; pero deseando á lo me propiedades medicinales de algunos de los principios que las mi nos darle…</t>
  </si>
  <si>
    <t>Grego</t>
  </si>
  <si>
    <t>…ien va del Rey á D. León Redondo: para la de Montealegre á Don recientes están los testimonios de que los hijos de Calahorra son Juan’ Francisco de Priego: para la de Monteagudo á D. Grego hoy los mismos que eran hace dos mil años; y sin necesidad de rio Catalina y Bccerrál: para la de Junquera de Ambia á Don recordar sus esfuerzos de valor contra los enemigos de Fe.ipe v, Angel Ramón de Muro: para la de Friaüíana á D. Francisco bastan los que…</t>
  </si>
  <si>
    <t>Gregorio</t>
  </si>
  <si>
    <t>…Veci formó el proyecto de figurar su viage, y en lugar de vérificátlo, nos que üo sean pobres; y para su provisión se admiten memo reunirse al capitán general de Castilla la Vieja D. Gregorio de la riales por el término de veinte dias, que se dirigirán al ayunta Cuesta, lo que realizó; y habiendo encontrado á éste en él sen miento con relación ido suS méritos y documentos que, acrediten tido que se prometía, trataron desde luego decombinar.cn unió…</t>
  </si>
  <si>
    <t>…e vende en la librería de Ibarra, calle de la GorJbañez, D. Antonio María Galli, D. Nicolás García, D. Eme- guera, á 4 rs. en rústica. terio Antoñanzas, D. Alberto Dieguez y Saez, D. Gregorio .Se halla vacante la plaza de médico de la villa de Jerica , rei Ruiz, D. Josef Bagueste y D. Manuel Cardiel han sido agra no de Valencia, con dotación de 400 pesos anuales de á 15 rs. ciados por S. M. con el escudo de Fidelidad, en atención á los vn. cobrado…</t>
  </si>
  <si>
    <t>Grenfcld</t>
  </si>
  <si>
    <t>…pasa á Maldonado, se espera .que destruirá todas las na —. Escriben de la isla de Sto. Tomás con fecha 15 de Noviembre ves brasileñas que manda ci capitán Norton. lo siguiente: El capitán Grenfcld, comandante del bergantín brasileño „ A^er llegué aqui desde la Guaira, después de una travesía Cábeselo, comienza á restablecerse de las heridas que habia reci de ocho dias. Antes de-mi partida había llegado á CaTacas un bido en el último combate que tuvo co…</t>
  </si>
  <si>
    <t>Grey</t>
  </si>
  <si>
    <t>…i scherijf del Gran Señor, según el cual todo debe res cipalmente entre los ultra-realistas. tablecerse en los dos Principados, del mismo modo que estaba Dicen, y en ello conviene lord Grey, „que si el Rey tieo» antiguamente, y con arreglo al tratado de Ackermann, desde la indisputable prerogativa de elegir á sus Ministros, también 1* cuya conclusión nada se habia mudado hasta ahora en la Molda tiene el Parlamento de sostenerlos ó combatirlos de…</t>
  </si>
  <si>
    <t>…fue tan grande como lo habían hecho el peligro y el ..Mientras se discutía el bilí de los granos en depósito pidió el temor. Por desgracia no podemos decir lo mismo del pueblo da conde Grey la revocación de la ley que prohíbe el cultivo del Gallico y del deCatona, el primero de 885 almas, y el segundo tabaco en el reino. Esta prohibición no puede ser útil en efecto de 1773, pues ambos casi fueron destruidos por los torrentes, sino mirándola como…</t>
  </si>
  <si>
    <t>Grimaud, Santiago</t>
  </si>
  <si>
    <t>Santiago Grimaud</t>
  </si>
  <si>
    <t>…vaciones astronómicas del autor. El cuarto paja y su blanqueo, segun se declaró en el expediente que ha se libro trata del estado de la agricultura y de las minas metáli guido con D. Santiago Grimaud, sobre preferencia de la citada cas ; y en el quinto del progreso de las manufacturas y del co-, introducción, cuyo modelo y descripción se hallan depositados mercio. Y por último, en el libro sexto contiene investigaciones en el Real Conservatorio de Artes,…</t>
  </si>
  <si>
    <t>Griva</t>
  </si>
  <si>
    <t>…gnoráis que en uno de sus últimos folletos llegó Romanía en los primeros de Julio. Se ve, como ya se sabia, que .hasta pedir que se formase causa á los Ministros, y que el gran el gobernador Griva, para sujetar el partido que había tomado el .tuerto que hacia valer contra ellos era la falta de cumplimiento título de liga ¿e los hermanos, se vió obligado á jugar la artille ,á las leyes establecidas contra el orden de San Ignacio. Pues bien: ría del fuer…</t>
  </si>
  <si>
    <t>Grosvenor</t>
  </si>
  <si>
    <t>…i».__Lord Dudley and VVard se niegra á mará inmediatamente unas cuantas claras de huevo desleirías en responder. agua, á.lascuales podrá añadir un poco de azúcar. La cantidad —■Él conde Grosvenor preguntó si trataba el de Winchelsea de de la clara de .huevo deberá ser en proporción de los síntomas placer la moción que tenia anunciada, para que se nombrase una del mal ; pues cuanto mas fuertes fuesen estos,deberá ser menor comisión que averiguare el .e…</t>
  </si>
  <si>
    <t>Grovesnor</t>
  </si>
  <si>
    <t>…egado al Reis-effendi otra nota todavía Plunckett, el marques de Lansdown, lord Holland , lord Au— mas urgente que las anteriores; pero parece que no se han mez ckland, lord Ring, lord Grovesnor &amp;c., hablan tomado asien clado en este paso los Ministros de Francia, de Austria y de to en el lado ministerial,«.Los condes Grey y Lauderdale , lord Prusia. Dacre, lord Ellenborough y el conde Fitz-YViHiam , han con Por lo demas es muy notable que la Puerta…</t>
  </si>
  <si>
    <t>GSrastisan, Bernardo</t>
  </si>
  <si>
    <t>Bernardo GSrastisan</t>
  </si>
  <si>
    <t>…'á consulta d¿ la Catnara, ha reñido á bien nombrar para dós raciones de Ja iglesia catedral de Tudeht Continua la discusión de la ley de imprenta en la Cámara-de Di por muerte de D. Bernardo GSrastisan, y ascenso'de D. Josef M i- putados de Francia. . ría Aldasoró á canongía dé ia misma, á D; Josef María Díaz-y Sesión del £ de Marzo. Después de una lares contienda so Yanguas y á D. Pedro Cháverri; y para una canongía de la de bre explicar'*) adicionar los ú…</t>
  </si>
  <si>
    <t>Guadaña, Gregorio</t>
  </si>
  <si>
    <t>Gregorio Guadaña</t>
  </si>
  <si>
    <t>…lo ni'disculpá , ¡cómo se.probaría en los demas , que ninguna,equi anuncios.. ;-r... vocación ,,ninguna ignorancia", ninguna ¡hisiqn de aquel momen o El tiglo pitagóricoy .vida de D. Gregorio Guadaña,' por Don to;: sedujeron al infractor, y persuadieron sil conciencia para Antonio Henriquez. Gómez. La ficción: divertida de este libro obraren; contra de la ley? Y siendo no solo posible,sino certísi- ofrece una-sólida enseñanza, y concluye con documentos mo…</t>
  </si>
  <si>
    <t>Guardamino, Juan de</t>
  </si>
  <si>
    <t>Juan de Guardamino</t>
  </si>
  <si>
    <t>…as qUc presentó al público, pasó i manifestar varios acei síndicos nombrados en la misma junta D- Gregorio Cruzada, tes de puntas.cruciferas, el alcohol de madroño,7 el té de Espa D. Juan de Guardamino, D. Manuel Díaz Contreras y D. Agus ña, criadas todas en este jardin botánico. . tín de Trevilla , con el fin de que las incluyan y sirvan de au La Ríal junta de Comercio, satisfecha del desempeño de es mento á la masa común: en inteligencia que si alguno des…</t>
  </si>
  <si>
    <t>Guardia, Joaquín la</t>
  </si>
  <si>
    <t>Joaquín la Guardia</t>
  </si>
  <si>
    <t>…iones, que viene á ser igual al disuelto, y mandaba Caragol, la.cual, capitaneada por el tenien del adulto; en el mismo sentido debe tomarse la opinión de los te coronel ilimitado D. Joaquín la Guardia , parecía intentar que.consideran como fría y húmeda la’ constitución del género trasladarse á Aragón. femenino. Inmediatamente se tomaron las providencias necesarias para El calor es una fuerza necesaria para la conservación , tanto su exterminio; y habiendo…</t>
  </si>
  <si>
    <t>Guardiola, Simón de</t>
  </si>
  <si>
    <t>Simón de Guardiola</t>
  </si>
  <si>
    <t>…mal, aprovechándose de la fundación de esta *¡llqs de la cristiandad, entre otros para el obispado de Urgel al masonería nacional, logró la dignidad de gran-nuestre. Se trató Rdo. D. Simón de Guardiola; para el de Mondoñedo á Don de admitir en ella eu primer lugar, y sin excluir álos de las de Francisco López Borricón, y para el de Teruel á D. Diego mas clases, á los oficiales y á los empleados; proponiéndose por Carlon. objeto de esta asociación sostenerse…</t>
  </si>
  <si>
    <t>Guarnan, Diego Mesía y</t>
  </si>
  <si>
    <t>Diego Mesía y Guarnan</t>
  </si>
  <si>
    <t>…Palafox y Mendoza, D. Francisco Valles, XBALBS LOTBKIAI. D. Juan de Ribera, el maestro Fr. Luis Ponce de León. '• En la extracción de la Real lotería primitiva, celebrada en 8.°' D. Diego Mesía y Guarnan, El maestro Juan de Avila, la tarde de hoy, salieron sorteados los números siguientes: El Padre Fr. Josef de Sigüenza, D. Diego Cóvarrubias y Leiva, ‘ 66,75, 5* » 85 y 65. . ' . Juan Utbina, el Padre D. Tomas Vicente Tosca. El premio de 2500 rs. concedido en…</t>
  </si>
  <si>
    <t>Guerra, Andrés Alvarez</t>
  </si>
  <si>
    <t>Andrés Alvarez Guerra</t>
  </si>
  <si>
    <t>…con la dé para todo establecimiento de educación. cima parte del costo del dia, propio por privilegio exclusivo de —Colección de todos los epigramas y demas poesías críticas , sa D. Andrés Alvarez Guerra. tíricas y jocosas que escribió D. Francisco Gregorio de Salas, ca La descripción psra poder usarlo, y lo que tiene que satisfa pellán mayor dé la Real casa de Recogidas de esta.córte, y aca cer el que lo use, se halla en un cuaderno impreso que se vende démi…</t>
  </si>
  <si>
    <t>Guerra, Félix María de</t>
  </si>
  <si>
    <t>Félix María de Guerra</t>
  </si>
  <si>
    <t>…á D. Fernando López y Villen: para la de Agui 57 años. jar de Córdoba i D. Juan Vila y Cedrón: para la de Granadi FRANCIA. lla á D. Bonifacio'López Mateos: para la de Estremera á Don Félix María de Guerra; y para la de S. Lorenzo de la Parrilla á París za de Agesto. “D. Manuel'Muñoz y Luzuriaga. Salsa de hoy. Cinco por roo consolidados á 103 fr. 80 c. Por Real decreto de 29 de Junio último se ha dignado S. M., Obligaciones de la ciudad 1545. Acciones del banco…</t>
  </si>
  <si>
    <t>Guerra, Gabriel</t>
  </si>
  <si>
    <t>Gabriel Guerra</t>
  </si>
  <si>
    <t>…nce. Pero aquellos se dividen por mitad en dos de El Rey nuestro Señor se ha dignado admitir el donativo he seis, y los otros en dos de siete: y tanto en su formación como cho por D. Gabriel Guerra, vecino de Frigiliani, de tres cré en su sonido , se resuelven en versos cortos. ditos contra el Estado de la deuda sin interes, importantes 441 r No asi el endecasílabo castellano Peroné ni el acento que reales 14 maravedís; mandando al mismo tiempo se anunc…</t>
  </si>
  <si>
    <t>Guerrero</t>
  </si>
  <si>
    <t>V ~ ~ en Vera «Cruz, y el mal efecto que estos habían causado en el —El bergantín Faune llegó el día 10 4 Tolon, y ha dado las si comercio. El general Guerrero ha ido á esta ciudad para arreglar guientes noticias. los negocios de su antiguo estado. ¡Qué desgraciado país! Cuan* „Hallándose el 4 al amanecer Mr. Collet á siete millas nor do comenzaba/á gustar de las dulzuras de la libertad se ve des te de Argel con el…</t>
  </si>
  <si>
    <t>Guevara</t>
  </si>
  <si>
    <t>…d de nuestro El coronel Montes la capital que tomó por la fuerza. El general ánimo en no aspirar á ninguna supremacía, sino á ser iguales á Monagas la provincia de Barcelona, y el general Guevara toda los demas ciudadanos.” {Moming-Herald ) Ja isla de Margarita. El general Bermudez, reducido á su impo tencia, se ha ocultado en los escombros miserables de Barcelona, FRANCIA. espiando la ocasión de escaparse en la goleta Telégrafo que tenis París a8 de…</t>
  </si>
  <si>
    <t>Guevara, Andrea de</t>
  </si>
  <si>
    <t>Andrea de Guevara</t>
  </si>
  <si>
    <t>…tán general, de donde __ Dejittitiones et epitome doctrinas, quae irt institutionibus ele habia de salir la comitiva que los condujese á su nueva morada. mentaras philosophiae , á D. Andrea de Guevara editis, necnon et Hízose en coches esta procesión cívica'y religiosa, por la exten quae m Etkica sen PkUosophia morali Francisci Jacqukr, mmc sión grande de la carrera, y la indisposición personal de.algunas demum additae, continentur. Matriti, ex typrographi…</t>
  </si>
  <si>
    <t>Guilleminot</t>
  </si>
  <si>
    <t>…, encargada de examinar el proyecto vista con el Rey en Windsor. de ley sobre la policía de la imprenta. ««Se han recibido noticias de Batavia que alcanzan hasta el 18 «El General conde Guilleminot ha hecho grandes instancias al de Diciembre. Hace tiempo que los insurgentes no se han pre Gobierno turco para que acepte las proposiciones que le han sentado con. fuerzas de consideración; peto se dice que hay algu presentado la Rusia é Inglaterra, relativas…</t>
  </si>
  <si>
    <t>…aciones. Por nando, se hace necesario que la asamblea termine muy pronto sus sesiones; de consiguiente deben i arreglarse las deliberaciones de molo que hace al Embajador francés, conde Guilleminot, no ha lle gado á representaren unos términos semejantes, porque parece do que pueda concluirse dentro del termino de dos meses, qu# que sus poderes no se lo permiten; y aunque haya aconsejado1 queda señalado para el 19 de Mayo de este año.” al Reis-eíFendi q…</t>
  </si>
  <si>
    <t>…usando á muchos de mis vasallos son ya de tal le ha recibido igualmente, pero que no quieren dar pasos hasta magnitud; aparecen de tal trascendencia los que podría originar que el conde Guilleminot pueda tomar parte en ellos; porque la prolongación de los desórdenes, que no se diferiría el dolo juzgan quer obrando de común acuerdo harán ilusorias las ame roso remedio que reclama tan grave mal, sin comprometer la nazas del Sultán. dignidad de mi Corona y…</t>
  </si>
  <si>
    <t>…otro para el la que exponen al Ministro las consecuencias probables de la res Gobierno. puesta negativa de la Puerta. ^ Se han roto enteramente las negociaciones con la Puerta. El conde Guilleminot ha hecho partir en calidad de correo ' El 30 de Agosto los Embajadores de Francia, Inglaterra y á París á su cuñado el general Ferning, y á Mr. de Valmy para Rtisia enviaron sus dragomanes á las autoridades turcas para que Smirna , á fin de informar al almira…</t>
  </si>
  <si>
    <t>…ra pérdida que la de «.Antes de ayer recibió S. M. en audiencia particular al general dos hombres muertos. Desde Besalú con fecha del 20 avisa que una conde de Ferning, cuñado del conde Guilleminot, Embajador compañía de caballería mandada por el teniente coronel graduado del Rey en la Puerta otomana, que ha venido de Constantino- Cóll, atacó en Olot el 17 una banda de sublevados, á los cua pla en dase de correo extraordinario. les mató uno, é hizo ocho…</t>
  </si>
  <si>
    <t>…ertenezca á S. M., ó esté bajo su protección, i todo timas cartas de esta ciudad anuncian que el ayudante de campo buque armado que encuentren en el mar con pabellón griego, ó del conde Guilleminot estaba para salir de un día á otro con, que hubiere sido armado en puerto de esta nación, exceptuando pliegos pira Parí». solamente las naves de guerra que obren con órdenes de Iss per-</t>
  </si>
  <si>
    <t>…os de la facultad, de los fondos de su dotación, Scio habí» capitulado con Fabvier, quien amenazaba á Mitylcne. no obstante el atraso con que se cobra por efecto de las circuns El conde Guilleminot debia tener él 12 una entrevista con tancias. Con lo que se concluyó el dia. e) reis-efFendi. Los Embajadores esperaban igualmente la contes En el siguiente 24 se presentaron á examen las niñas de la tación á la nota que habían remitido al Divan el 19. No se…</t>
  </si>
  <si>
    <t>Guiraldez, Josef Saavedra y</t>
  </si>
  <si>
    <t>Josef Saavedra y Guiraldez</t>
  </si>
  <si>
    <t>…. i beneficio. falleció en el año de 1823, ó de sus hermanos, se servirá noti Valencia.......................................................•••■•.. 1 idem. ciarlo en esta corte á D. Josef Saavedra y Guiraldez, que vive Murcia............................................................... 2 pérdida. en la calle del Barco, núm. 5, cuarto principal, para comunicar Barcelona á pesos fuertes.................................. 2\ beneficio. les un asunto que les interesa…</t>
  </si>
  <si>
    <t>Guiu, Antonio</t>
  </si>
  <si>
    <t>Antonio Guiu</t>
  </si>
  <si>
    <t>…a iglesia colegial de San Feliu de la _Primipios ciudad de Gerona, vacante por fallecimiento de D. Esteban tos en francés por el barón de Bollan, traducidos por el Ilino. Trull, á D. Antonio Guiu. ,Sr. D. Francisco Cerda y Rico, del Consejo y Cámara de In Y para otra canongía de la iglesia catedral de Menorca , va dias, y dedicados por el editor al Excmo. Sr. marques de Zatncante por fallecimiento de D. Jaime Squella, á D. Vicente Pa- brano, teniente…</t>
  </si>
  <si>
    <t>Gustavo</t>
  </si>
  <si>
    <t>…ado cuenta al Rbv nuestro Señor de la exposición de na sahid, y se le espera ver en el teatro dentro de poco tiempo. V. E. de 8 de Marzo próximo pasado, relativa á que una con» El príncipe Gustavo, de Suecia, ha alquilado por tres años el tinua experiencia le ha convencido de los malos resultados que palacio del príncipe de Auersberg, y se dice que va á confiársele produce el que los Sargentos y Cabos, á quienes con arreglo á el mando de una división d…</t>
  </si>
  <si>
    <t>Gustawson</t>
  </si>
  <si>
    <t>…de conquista; la i.1 que se le reúna la pose _ Si se ha de dar crédito á los periódicos, alemanes , parece que sión pacífica, y la 2.a que se confirme, .presentando un arreglo el coronel Gustawson, de quien se dijo habia partido para el amigablepara que este derecho no se pueda disputar. Oriente, ha ido á establecerse á Vcrviets, ciudad de los Paises- Asi se ve que el derecho de conquista, que comienza por la Bajos, célebre por sus fabricas de paños. .…</t>
  </si>
  <si>
    <t>Gutiérrez, Antonio</t>
  </si>
  <si>
    <t>Antonio Gutiérrez</t>
  </si>
  <si>
    <t>…¡eso, no hay-derecho en ningún, hombre para mandar á y emplaza á los acreedores é interesados en la testamentaría de «tros! porque si alguno tiene derecho de. mandar, otro, tendrá D. Antonio Gutiérrez de ;N ovales , vecino que fue-de esta corte, necesariamente obligación de ¡obedecer; y los derechos y las obli- para que en el'términ.o ¿030 dias, contados desde n de Febrero gaciones son oficios morales. No hay pues sociedad humana fun próximo: pasado; acuda…</t>
  </si>
  <si>
    <t>Gutiérrez, Antonio Santos</t>
  </si>
  <si>
    <t>Antonio Santos Gutiérrez</t>
  </si>
  <si>
    <t>…...................................... 8 ídem. nuestro Señor nombrar para una canongía de la iglesia colegial de Junquera de Ambía, en el obispado de Orense, vacante por muerte de D. Antonio Santos Gutiérrez, á D. Bernardo Yañez: ANUNCIOS. para otra de la de Ubeda, en el obispado de Jaén, por promo Manual de Señoritas, ó Arte para aprender cuantas habilida ción de D-Gabriel Armenteros, á D. Juan Aranda: para una des realzan el verdadero y sólido mérito de las jóv…</t>
  </si>
  <si>
    <t>Gutiérrez, Joaquín</t>
  </si>
  <si>
    <t>Joaquín Gutiérrez</t>
  </si>
  <si>
    <t>…en carácter á los que habían sido en ¿1 Santiago.......... Sres. D. Josef Andrés García y compañíaEjército Coroneles ó tenido el mando de Cuerpo , se ha dignado Santander......... D. Joaquín Gutiérrez. declarar por punto general, que desde ahora en adelante solo Segovia............. D. Dionisio González. puedan usar del uniforme señalado á los Regimientos 'de la Sevilla..:.,;.;..... Sr. D. Vicente Josef Vázquez. Guardia, después que se hayan separado de el…</t>
  </si>
  <si>
    <t>Gutiérrez, Josef</t>
  </si>
  <si>
    <t>Josef Gutiérrez</t>
  </si>
  <si>
    <t>…torios son los Reales decretos de 17 y 11 de Agos Orden española de Carlos tu, se cita y emplaza á D. Miguel de to de 1815 , expedidos con motivo del escandaloso movimiento Lucas, D. Josef Gutiérrez, D. Blas Bayou, D. Miguel de Cas insurreccional, de que fue uno de los principales agentes D. Jor tro, los señores viuda é hijos deOurango, y á los señores Balge Bessieres; pero para que nadie ignore su contenido, y que seré maseda é hijos, tenedores que fuer…</t>
  </si>
  <si>
    <t>Gutiérrez, Luis</t>
  </si>
  <si>
    <t>Luis Gutiérrez</t>
  </si>
  <si>
    <t>…e Batallón de Voluntarios Realistas de no, D. Antonio Olivares, D. Francisco Fidalgo, D. Josef Mi Agreda, siempre Jleles £Dksji al Rer. Se celebró la ceremo randa , D. Isac Nuñez, D. Luis Gutiérrez, D. Joaquín Cometo, nia de Ja bendición, con una solemne misa en la iglesia.de padres E&gt;- Josef Duelas, D. Ceferino Fernandez, D. Luis Angulo, agustinos que dijo el Sr Arcipreste del cabildo eclesiástico, áque D. Gregorio Romero, D. Julián Otal, D. Antonio Ar…</t>
  </si>
  <si>
    <t>Guzman, Antonio Leocadio</t>
  </si>
  <si>
    <t>Antonio Leocadio Guzman</t>
  </si>
  <si>
    <t>…confederarnos, cisco Jadeo Calomarde. ,,del modo que nos sea mas ventajoso.” Inserta también este periódico la carta de Bolívar de 6 de NOTICIAS EXTRANGERAS. Agosto, conducida por D. Antonio Leocadio Guzman al in tendente D. Cristóbal Mendoza, desde Lima, en el mismo senti «St A no SUN IDOS DE AMERICA. do que otras á diferentes sugetos de influjo en Venezuela. (Se dió Nueva-Yorck 18 de Diciembre. idea bastante de esta carta en la Gaceta de 10 de Febrero ante Hem…</t>
  </si>
  <si>
    <t>Guzman, Leocadio</t>
  </si>
  <si>
    <t>Leocadio Guzman</t>
  </si>
  <si>
    <t>…continúa gozando de una perfecta salud; soto siente Agosto, dirigida al intendente Mendoza, en la cual le dice que un ligero dolor en las piernas, y aun sigue en el retiro que ha D. Leocadio Guzman, portador de ella, le informará de sus adoptado después del fallecimiento del Duque de Yorck: única sentimientos acerca de la situación actual de Colombia: que es mente suele hablar algo con sir William Knighton. Los princi de parecer que la república evitarí…</t>
  </si>
  <si>
    <t>G’alindo</t>
  </si>
  <si>
    <t>…ñez menesterosa, objeto-dulce del amor y de Doña juana Mora y Granados, cuya testamentaría pende en munificencia del Rey. Entrados en la iglesia del hospicio, se can el jugado del Sr. G’alindo, teniente Corregidor de esta muy he tó un solemne TV Deum\ y los niños, conducidos á un gran sa roica villa, y escribatiía de Seco , para que en el perentorio tér lón , autorizado con el retrato de S. M.,' fueron entregados al di mino de 15 dias comparezcan a…</t>
  </si>
  <si>
    <t>Habiéndose</t>
  </si>
  <si>
    <t>…rá el perjuicio que haya cunados. lugar. t ' i Aviso. __EI Sr. Diez de Prado, teniente de corregidor de esta villa, ha señalado para celebrar junta de acreedores á ; los bienes de Don Habiéndose procedido al sorteo de la rifa de alhajas á bene Agustin Simón de Zalda y á los de la-testamentaría de Doña ficio del hospital general de Zaragoza en los dias 11, 12, 13, 14 Joaquina Serra y Castaño, muger de esteel Domingo 9 de Di y 1 5 del presente mes de N…</t>
  </si>
  <si>
    <t>Hacien, Secretario del Despacho de</t>
  </si>
  <si>
    <t>Secretario del Despacho de Hacien</t>
  </si>
  <si>
    <t>…---ARTICULO DE OFICIO. es que estos artículos no se han publicado todavía en Valaquia ni en la Moldavia en cuanto á la parte que tienen relación con estos Real orden comunicada al Sr. Secretario del Despacho de Hacien principados, y mucho menos se han puesto en ejecución. Tam da sobre el modo de hacer los pagos á ¡os Oficiales que se hallen bién debe presumirse que la PueTta no ha dado tampoco cumpli calificados. miento á los demas artículos. Se espera con curiosidad el re…</t>
  </si>
  <si>
    <t>Hacienda, Hamilton</t>
  </si>
  <si>
    <t>Hamilton Hacienda</t>
  </si>
  <si>
    <t>…s en este punto, las mismas penas que están estable Coron y Navarino. cidas contra los que hacen mal manejo de los caudales de la Real • Se sabe de Hidra que- habiendo resuelto el capitán Hamilton Hacienda. ó.° Darán cuenta de los Ayuntamientos ó Autorida apoderarse del buque mandado por Zaceas, pirata bien conocido des ordinarias que entorpezcan ó falten á lo mandado , á fin de por su intrepidez, envió con este objeto algunas naves , las cua que S. M. se sirva…</t>
  </si>
  <si>
    <t>Hacienda, Ministro de</t>
  </si>
  <si>
    <t>Ministro de Hacienda</t>
  </si>
  <si>
    <t>…nsualmente razón de lo recaudado y de las existencias. Real orden comunicada al Contador general de Distribución por el 154. Asi las Inspecciones de distrito como las Depositarías Sr. Ministro de Hacienda, para que la Interveticion general del de las demas Provincias llevarán las cuentas de etc ramo con 1» Ejército tome razón en lo sucesivo de los títulos ó Reates des debida separación de las contribuciones de cada ciase, y la dis pachos que se exp'dan á favor…</t>
  </si>
  <si>
    <t>Hacienda, Secretario del Despacho de</t>
  </si>
  <si>
    <t>Secretario del Despacho de Hacienda</t>
  </si>
  <si>
    <t>…o La Cámara sin embargo se constituyó en comisión de subsi juicio á los que se hallen en el caso que se expresa. dios, donde el mismo Mr. Hume declamó contra los enormes Et Excmo. Sr. Secretario del Despacho de Hacienda con fe gastos que hacían los Embajadores, subiendo anualmente á 480$ cha 24 del tnc* próximo pasado me ha comunicado la Real orden libras esterlinas, la mayor parte, según cree, en extravagancias, siguiente: mientras que en Inglaterra no se ve otra cosa que u…</t>
  </si>
  <si>
    <t>…s clamores hasta los pies del Monar mos que envidiar á los extrangeros. -' ca que se ha dignado escucharlos. Por mas que sea honroso el sentimiento que ha producido es Ya el mismo Sr. Secretario del Despacho de Hacienda habia ta idea , es imposible no calificarla de exagerada, y forzoso con visitado otra vez el establecimiento; y l.o mismo habían hecho y fesar que nuestra exposición, brillantísima sin duda porque nos hacen todos los dias los primeros personages de la corte,…</t>
  </si>
  <si>
    <t>Haeffclin</t>
  </si>
  <si>
    <t>…con dificultad hubie Este Monarca fue recibido en la Via Flaminia por su Encardado ra podido despachar en los demas Estados de Europa; y en de negocios cerca de la Santa Sede, el cardenal Haeffclin. Ef au cambio esta Potencia se ha acostumbrado,Tu mucho tiempo, á gusto viagero paso ct diá siguiente al Vaticano para hacer una vi no consumir mas que cierto númerode productos ingleses. sita ai Santo Padre. (Idem.") ,,Se ha querido decir que el Ministerio d…</t>
  </si>
  <si>
    <t>Han, Buenaventura</t>
  </si>
  <si>
    <t>Buenaventura Han</t>
  </si>
  <si>
    <t>…ecos 2: toscano 1. zubí: en Tortosa en la de '.Joaquín Puigrubí: en Cervera en laTotal de buques 1,029. Total de toneladas 166,118*. de Josef Pujol: en Lérida en casa del impresor D. Buenaventura Han salido: españoles 74: americanos 622: bremeses 14: Corominas: en Gerona en la imprenta de Agustín Figaró, y endinamarqueses 15: franceses 39: hamburgueses 12: hannoveriaManresa en la de Trullas.no 1: holandeses 16: ingleses 79: lubeques 1: portugueses 2: —Los…</t>
  </si>
  <si>
    <t>Harrosvbv</t>
  </si>
  <si>
    <t>…á Mr. Peel en la determinación que acaba de tomar, es exactí kisson para el Interior; Mr. Robinson para las colonias; lord sima en todas sus partes. Dudley para el sello privado; lord Harrosvbv para la presidencia Su conducta coincide perfectamente con la franqueza y hon del consejo; Mr. Wynn para el despacho del registro: el duque radez de su carácter. Este ex-Ministro habia dado a conocer á de Butkingham canciller del ducado de Lancastre; Mr. Stur…</t>
  </si>
  <si>
    <t>Harrowby</t>
  </si>
  <si>
    <t>…de Oposición facciosa ó personal, es que S. M , coacon Mr. Canning, será, según dicen, presidente del consejo, motivo de la dimisión del lord Melville, ha nombrado inmedándole al lord Harrowby otro destino en el mismo. El depar diatamente grande Almirante de Inglaterra á S. A. R. el duquetamento de negocios extrangeros se ha ofrecido al lord Leaford, de Clarence, con un consejo que le ayude en la administraciónpero no se sabe el resultado. Ha corri…</t>
  </si>
  <si>
    <t>…acional, á fin de que las binete al que asistieron el duque de Porlland, el marques de Latísnaves de que se componga la escuadra griega no pertenezcan á down , el de Anglesea , el conde Harrowby, el vizconde Godeparticulares. ricli, lord Dudley and VVard y otros personages de distinción. a.° El nombramiento de una comisión de tres individuos _Cierto periódico hace observar que Mr. Canning es él primeé que por espacio de cien dias se encarguen de la d…</t>
  </si>
  <si>
    <t>Hastingd</t>
  </si>
  <si>
    <t>…e glorio griegos, pagándoles primero, los cuales obrando de acuerdo con sa memoria, tuviese á bien proporcionarles medios mas eficaces dls tropas de Vasso y dél barco de vapor del capitán Hastingd, ‘para instruirse en la lengua rusa, y en el conocimiento de ¡as consiguieron desembarcar en el Pftalarís. leyes del pais. Tan interesante objeto no podía menos de llamar Vasso con x ó se hallaba en Eleusina, las dos posiciones ‘lá atención del Emperador Nico…</t>
  </si>
  <si>
    <t>Hastings</t>
  </si>
  <si>
    <t>…demas Jueces no dejasen de remitir á las Intendencias y oficinas de aguardar allí á la escuadra turca. de Real Hacienda los testimonios de las posesiones, ni incur Entre tanto el capitán Hastings ha tomado en el golfo d« riesen mas en el abuso hasta entonces notado de darlas á los su Volo seis naves turcas cargadas de municiones, y quemado otras cesores con sola la justificación de ser los inmediatos á los últi cuatro, con lo cual ha puesto por este l…</t>
  </si>
  <si>
    <t>…sus capellanes en acción de gracias. Desde esta fue ú anuncian hoy que habiéndose presentado delante de Navarino el la iglesia napolitana del Espíritu Santo,"en donde fue recibido capitán Hastings , salieron inmediatamente del puerto cuatro ba por el marques de Fuscaldo, Embajador, y por el primiciero de jeles de guerra turcos para darle caza , y que habiendo destroza la iglesia , v después de haber hecho-oracion, visitó las de Santa do iá máquina una…</t>
  </si>
  <si>
    <t>Hateo, Fran</t>
  </si>
  <si>
    <t>Fran Hateo</t>
  </si>
  <si>
    <t>…s mensuales ¡por cada discípula, excepto Jas que .sean hijas co director de ellos D- Josef Montero, que vive en la calle del de pobres de solemnidad; Las aspirantes se dirigirán á D. Fran Hateo, de esta corte, núm. 7 y 8, cuarto 2.® cisco Mercedes Canencia, de esta /vecindad, que vive calle del Sacramento, número i.°, manzana, 185, cuarto.principal, en cambio» su oía 23. e{ término de 15&gt;dias. ; . Londres.............................................…</t>
  </si>
  <si>
    <t>Hayden</t>
  </si>
  <si>
    <t>…culta , compuesta de dos piezas viernes último á ver al almirante ruso á bordo del Azoff, y se solamente en lo interior de la caja junto á la recámara. dió orden al vicealmirante, conde Hayden, á fin de que se pre parase para dar la vela al Mediterráneo con cuatro navios de lí INGLATERRA. nea y otras tantas fragatas. No es cierto que estas naves lieven Tdndres 24 de Agosto. á bordo otras tropas de ninguna clase que las necesarias para el servicio,…</t>
  </si>
  <si>
    <t>…cho, no obstante el obstinado rena con él pabellón del almirante Rigny, el Scipion, el Tridente encarnizamiento de algunos bajeles turcos. y el Brestavo, y-luego el almirante ruso conde Hayden con tres La escuadra francesa ha tenido 43 muertos y 117 heridos. navios y cuatro fragatas. Mr. de la Bretonniare, capitán de navio, ha sido ligeramente Los turcos habian formado una línea de atrincheramiento en herido. EL material de esta escuadra ha sufrido…</t>
  </si>
  <si>
    <t>Hcideck</t>
  </si>
  <si>
    <t>…ido conseguir que los leales ocupa 8 á 10. sen el fuerte de Palatnides, y ha nombrado-comandante de dicha Ha sido muy corta la cosecha de granos por la falta de aguas fortaleza al coronel Hcideck, uno de los individuos de la comí* en los últimos meses- las viñas, principal riqueza del país, se re •ion de, socorros. sienten de esta escasez , y darán poco fruto y malo, si no se re Todas catas noticias son 15 días mas recientes que lasque ha media. Los p…</t>
  </si>
  <si>
    <t>Hdrrowby</t>
  </si>
  <si>
    <t>…cha por el ayudante de campo general Páskevitsch, _1EI Túne/ anuncia el nombramiento del duque de Portland al comunica, con fecha 30 de Junio, que las 1300 familias nóma puesto de lord Hdrrowby, presidente del Consejo. das ó errantes que halló reunidas en aquella parte, han sabido —-El vizconde Go.derich fue el lunes á YVindsor, donde tuvo con placer que estaban ya bajo la protección del Emperador, y tifia larga audiencia del Rey. Air. Herries ha te…</t>
  </si>
  <si>
    <t>Hebert</t>
  </si>
  <si>
    <t>…Persia; pales picos dé las trÚM+añaí de Himalsya ehtre la latitud 31o 33/; ' ' ' ; AttiMAtitA. ló" y 30o ÍHr f ls-lorigítud 34' 46" y 79a 37' 21" E.' poé él capilar. Hodgáóh y el teniente Hebert, resulta que lo Francfort 3 de Setiembrt. más elevado de estas'álturas nevadas eñ estos paragés está cerca Ha Jlegádo á la secretaría de Estado de Vierta ufl corred ex de ¿5,389 pies sobre él 'ftivel’del ifiar; él mas bajo está &lt;6,043 traordinario de Lisboa ,…</t>
  </si>
  <si>
    <t>Heideget</t>
  </si>
  <si>
    <t>…griegas que habian quedado en el Píreo, se han veller ( dispersado ó alejado. .«.Continúa hablándose de una reunión de ios principales Sobe ' Todos los oficiales bávaros menos el coronel Heideget han de ranos de Alemania, y según se asegura será Saltzburgo el punto de jado el servicio de los griegos. la reunión. El Emperador de Austria y el Rey de Baviera asis Jbrahim bajá se hallaba en Patrás, donde habla recibido un tirán desde luego á ella, como ta…</t>
  </si>
  <si>
    <t>Heidegger</t>
  </si>
  <si>
    <t>…Canning fue sivamente aplaudido en todo bajá. Asegura también que se habia logrado completamente la su discurso, aunque no con aquel entusiasmo que se esperaba, se expedición del coronel Heidegger; y quedos diputados de la asamgún los periódicos. blea griega.habían dirigido á Mr. Canning una nota, en la cual VIANCtA. después de darle gracias por sus esfuerzos en favor de la Grecia, .le declaran que nunca admitirán una composición que tenga por Por// ¡d…</t>
  </si>
  <si>
    <t>…a pacificación de Jos distritos del En 1788 se le envió á Oxford, donde se distinguió por sus norte de la Morea. versos latinos, y la facilidad con que hablaba. Hizo relaciones El coronel Heidegger ha provisto de víveres para seis meses con varios jóvenes de aquella universidad, y entre otras con Mr. al Acrocorinto, y parece que trata de encerrarse en esta forta Jenkinson, actual conde de Liverpool. Luego que Mr. Canning leza, cuyo mando ha tomado. reci…</t>
  </si>
  <si>
    <t>Heiden</t>
  </si>
  <si>
    <t>…Garó/alo rante después de la batalla. Pero debe tenerse presente que según ha quedado soterrado en la brecha, y las aguas han tomado su la etiqueta del servicio ruso, no podía el conde Heiden respon curso sobre el camino. El gran mil rallón del puente de S. Antonio der oficialmente á la carta en cuestión sin haber recibido prime ha sufrido grandísimos daños; y finalmente un nuevo estribo del ro la notificación oficial del beneplácito de S. M. I. E…</t>
  </si>
  <si>
    <t>Her, Josef Gómez</t>
  </si>
  <si>
    <t>Josef Gómez Her</t>
  </si>
  <si>
    <t>…¿. ’ Vaiencia__ Alcira. Trigo, fanega 46: maíz 28*. arroz, ar roba 20._________1: Alcoy. Trigo, barchilla 14: cebada 6: 1111129: habichuelas . Arte de hablar en prosa y verso, por D. Josef Gómez Her37: vino, arroba 6: aceite 29. mosilla , dos tomos en 8.°: mayor,: ¡«‘continúa vendiendo en el Alicante. Trigo del pais, cahíz de (2 barchillas 14 pesos: ce* despacho de la,.imprenta R«al á 40 rs. el juego en rústica y 48 bada, idem 4# á 6 idem: maíz, ídem 8 á…</t>
  </si>
  <si>
    <t>Heredia, Francisco Saenz</t>
  </si>
  <si>
    <t>Francisco Saenz Heredia</t>
  </si>
  <si>
    <t>…nos; de los fetos retrifica os ; de los fetos capellanía Real de S. Fernando de aquella ciudad, por falleci monstruososde las molas ó engendros informes; del carácter de miento de D. Francisco Saenz Heredia , á D. Bernardo Simón las indispoiiiionet mas comunes de la# embarazadas y del de m* González del Villar, chantre que fue de la catedral de Oajaca: afecciones febriles; en fia, de los fartos jprematuros, ó del aboito para dos canongías de la iglesia catedral…</t>
  </si>
  <si>
    <t>Héricart'</t>
  </si>
  <si>
    <t>…i sa íogativa qué le concedió Luis xv, y que sus augustos suceso-5 ber: el.estado de gastos desde r821 acá,el de las pensiones, rfde res se han dignado continuarla^ Su presidente 'vizconde Héricart' los nombramientos y mutaciones &amp;c. * . .. de Thury presentó al Réy el niievó volúmen de memorias de la El lord Dubley andlVard contestando á,l° .que, le toca sociedad; y 8. M. se infóriftó gustoso y muy menudamente del personalmep.té',’declara que no sabe si…</t>
  </si>
  <si>
    <t>Hermópolis, Obispo de</t>
  </si>
  <si>
    <t>Obispo de Hermópolis</t>
  </si>
  <si>
    <t>…elestial doctrina de Discurso en defensa del clero, pronunciado en la Cámara de verdadera vida y salud, sin las incomodidades y trabajos que ex los Pares de Francia por el Excrno. Sr. Obispo de Hermópolis, perimentan en la árida composición en prosa. Un tomo en 12.0 de Ministro Secretario de Estado de Negocios Eclesiásticos de S. M. buena impresión y papel. Se hallará en la librería de Calleja, ca Cristianísima. En este escrito, traducido fielmente al castella…</t>
  </si>
  <si>
    <t>Hermosilia, Josef Gómez</t>
  </si>
  <si>
    <t>Josef Gómez Hermosilia</t>
  </si>
  <si>
    <t>…Habana, conduciendo catedrático de teología en la universidad de Valencia. Obra en la correspondencia para dicha isla. Puerto-Rico y Canarias. que se impugna la del Jaco’mismo de D. Josef Gómez Hermosilia. Un tomo en 4.vSe hallará en la librería de Novillo, calle de CAX1IO* raí DIA 23. la Concepción Gerónima á 16 rs. vn. en rústica. — Para no retrasar la publicación de lacuaita y última entrega Londres...................... ....................................…</t>
  </si>
  <si>
    <t>Hermosilla, Josef Gómez</t>
  </si>
  <si>
    <t>Josef Gómez Hermosilla</t>
  </si>
  <si>
    <t>…en'contrarió. fl;Jiueltiuifmo, obra Yitil en todos tiempos, y necesaria en láa Estas contraescrituras'y estipulaciones serán nulas ydeni'n- ,c¡rcMijsr*t)QÍas&gt;prc$entes.. Su .autor D. Josef Gómez Hermosilla: gun efecto para cualesquiera personas, y aun entre las partes con tresrOiilnpj..én 8.° marquida. Publicada-la-primera parte de está tratantes. ’ y 1 obra'fue .preciso suspenderlal, al principió1 por las enfermedades, 17.. Sé’ráW también ínulas yde ningún efe…</t>
  </si>
  <si>
    <t>Hernaiz, Francisco</t>
  </si>
  <si>
    <t>Francisco Hernaiz</t>
  </si>
  <si>
    <t>…las Heras, Doña M. Ag.* Ueredia, D. Antonio Guillermo Moreno, D. Esteban Aposa, Deuda consolidada con interes.......... ............. 25 valor. D&lt; Manuel Víale , D. Josef Paroldo, D. Francisco Hernaiz, Don ............. Josef Miguel Ramírez, D. Juan Benito Reñaga, D. Antonio ** / Vales consolidados............................... ............. *3 » »4&gt; Gutiérrez Novales, señores D. Heiiriqtie O’Shea y compañía, Idem no consolidados..........................…</t>
  </si>
  <si>
    <t>Hernán, Plácido</t>
  </si>
  <si>
    <t>Plácido Hernán</t>
  </si>
  <si>
    <t>…ausas de la la santa iglesia metropolitana de Sevilla, por ascenso de D. Juan infecundidad de algunos matrimonios; de los signos del embaraFernandez Soler á ración de la misma , á D. Plácido Hernán zo; del mecanismo de la nutrición del feto', de la superfetaeirux de dez, canónigo tesorero que fue de Sta. Fe de Bogotá: para una los embarazos extrauterinos; de los fetos retrifica os ; de los fetos capellanía Real de S. Fernando de aquella ciudad, por fall…</t>
  </si>
  <si>
    <t>Hernández, J.</t>
  </si>
  <si>
    <t>J. Hernández</t>
  </si>
  <si>
    <t>…icación de los asuntos discutidos, los nombres de los Blanco, Santander D. P. Martínez, Sevilla D. J. Alvarez, To oradores que hablaron, y la decisión de Ja Cámara. _Esta pro ledo D. J. Hernández, Santiago D. J. Rey Romero, Valencia puesta, motivada en la adulteración que los diarios suelen hacer D. M. Cabrerizo, Valladolid D. I. Roldan, Zaragoza D. D. de los discursos, suscita enmiendas y contradicciones por los obs Pardo. Los suscriptores pasarán á…</t>
  </si>
  <si>
    <t>Herrador</t>
  </si>
  <si>
    <t>…en que , supuesto que estos obstáculos Conociendo el Bajá-la^nutiiidad de este paso, recurrió á lá fueron superados por un ejército griego cuando la disciplina mi intervención del caballero Herrador, cónsul general y Encarga litar no había llegado aun á toda su perfección , no es tampoco do de Negocios de España-, quien pasó en efecto á lis diez-de la Imposible que en nuestras días hiciese otro tanto un ejército eu noche al consulado-fraíice*aCtorizadó c…</t>
  </si>
  <si>
    <t>Herran, Andrés Gil</t>
  </si>
  <si>
    <t>Andrés Gil Herran</t>
  </si>
  <si>
    <t>…Por Cuenca; de D. Juan Sierra, y su que juzgue convenientes en averiguación de la verdad de los plente D. Ramón Franco. Por Segovia: de D. Tomas Perez Es hecho». tala, y suplente D. Andrés Gil Herran. Por León: de D.Bcnito 16. El propietario ó mayoral que firme la certificación será Felipe Gamindez y de P.' Baltasar Antonio Zapata. responsable en 25 duros por cada semental que saque de mas, y 28. La Junta gratuita dé ganaderos estará bajo de la presi si n…</t>
  </si>
  <si>
    <t>Herrera, Francisco María</t>
  </si>
  <si>
    <t>Francisco María Herrera</t>
  </si>
  <si>
    <t>…de Rossini, obligó al profesor D. Bartolo Cádiz................... D. Benito de la Piedra. __ ^ mé Wirmbs á retardar é! pedido í Milán , por no exponerse i Canarias............... D. Francisco María Herrera.=En Sta. C.ruz dejar sin entregas á Jos que se suscribiesen postevioririentc; y ha biendo visto que los cuadernos publicados de la rJiorá, no llenan de Tenerife. Coruña.................. D. Juan Francisco Barrié. el objeto de su nombre, y solo contienen lo ma…</t>
  </si>
  <si>
    <t>Herrero, Gabriel</t>
  </si>
  <si>
    <t>Gabriel Herrero</t>
  </si>
  <si>
    <t>…todo el dia para quin Santa Olalla, y no haber tenido efecto el nombramiento preservar de estos terribles insectos á las vacas de leche que he hecho en D. Andrés Miguel Gazquez, á D. Gabriel Herrero. mos traido con nosotros de Lichtenau. Estamos tanto mas sor Asimismo ha tenido á’bien S. M. nombrar por Real decreto prendidos de que se encuentre aquí tanta multitud de estos in para el arcedianato de Varonceli, dignidad de la iglesia catedral sectos , por…</t>
  </si>
  <si>
    <t>Herris, Carlos</t>
  </si>
  <si>
    <t>Carlos Herris</t>
  </si>
  <si>
    <t>…...... 8 á ¿. De Bruing Pontey, de Amsterdam.. 38.313.. 28 1.053..20 Sres. Vanderhuyers, de Amsterdam. 3-*45- 3 89.. 6 D. Martin Stochfelth, deHamburgo. 82.52Í..10 2.269 ANUNCIOS. D. Carlos Herris y compañía , de Se halla vacante el -partido de médico de la villa de Herrera Lóndres........................................... 179.675.. 28 4.941 del Duque, con la dotacion de 700 ducados, que sepagan de Pourtales y compañía, deNeuchatel!. 12.904.. 15 354-*…</t>
  </si>
  <si>
    <t>Hertford</t>
  </si>
  <si>
    <t>…e la Cá en 1761: mara de los Lores no se hubiese disminuido notablemente. Se „Doy gracias á Dios porque aquí no hay escuelas gratuitas asegura que ha sucedido esta disminución. El lord Hertford, ni imprentas; pues el saber ha acarreado la desobediencia, la heque nombró siete individuos para representar en el Parlamento el regía y las sectas en el mundo; y la'imprenta las ha difundido, pueblo del Reino-unido, se lia manifestado en favor dé la cuestió…</t>
  </si>
  <si>
    <t>Heydeck</t>
  </si>
  <si>
    <t>…Olimpo, que han tomado tome desde luego ¡as medidas conducentes á su mas pronto for las armas por la cuarta vez. mal establecimiento y arreglo, sin perder de vista en adelante El coronel Heydeck se halla aqui con 16 oficiales mas, los los recomendables objetos de su enseñanza, ni los medios de ha cuales tierno fondos suficientes para vivir independientes del go cerla lo mas provechosa posible para los alumnos y concurrentes bierno erievo. De esta gen…</t>
  </si>
  <si>
    <t>Heyden</t>
  </si>
  <si>
    <t>…plenipotenciario. El bloqueo de cuatro navios de línea, algunas fragatas y otros bajeles pequeños Navarino , la aparición de dos naves de guerra rusas en el Bos á las órdenes del conde Heyden. foro, y los movimientos del ejército de esta nación en Besara- El z del mismo visitó el Emperador en la rada de Cronstadt b¡a, son muy á propósito para obligar á Ja Puerta á que acepte la insinuada escuadra, y las fragatas María y Alejandra que la mediación:…</t>
  </si>
  <si>
    <t>Hidalgo, Josef</t>
  </si>
  <si>
    <t>Josef Hidalgo</t>
  </si>
  <si>
    <t>…dad una copia exacta á Conde de Viliamarciel, del marques de Someruelos y de D. Juan la junta gratuita de ganaderos (de que se hizo indicación en el Bautista Dutari. Por Soria; de D. Josef Hidalgo, y suplente articulo 3.°), la cual estará autorizada para tomar Jas medidas D. Plácido Martin Casal. Por Cuenca; de D. Juan Sierra, y su que juzgue convenientes en averiguación de la verdad de los plente D. Ramón Franco. Por Segovia: de D. Tomas Perez Es hech…</t>
  </si>
  <si>
    <t>Hidech</t>
  </si>
  <si>
    <t>Ním. 13. C ¿ cuarto». ) 89 GACETA DE MADRID. JUEVES 22 DE FEBRERO DE 1827. ----------- I---- -----. --------- -----ARTICULO DE OFICIO. „Despues de una travesía penosa (escribe el coronel Hidech) y de algunos contratiempos, llegamos el 5 de Diciembre á Ñapó TUal orden para que se incorporen en sus respectivos cuerpos todos les, y entramos en el puerto al mismo tiempo que la fragata ¡os Oficiales efectivos que se hallen en comisiones, y que se des ame…</t>
  </si>
  <si>
    <t>Ho-</t>
  </si>
  <si>
    <t>…tado en los bancos de la tesorería, ha dicho que él se reunía resultado perfeccionar nuestros planes de operaciones para el í una administración que se jacta de la librea liberal; lord Ho- año siguiente; y la generosidad de la compañía de la bahía de lland nos ha asegurado ea la Cámara de los Lores, que la admi Hudson, proporcionando víveres en abundancia, ha puesto al nistración nueva por todos respetos estaba muy lejos de adoptar capitán Fran…</t>
  </si>
  <si>
    <t>Hohenlohe, Príncipe de</t>
  </si>
  <si>
    <t>Príncipe de Hohenlohe</t>
  </si>
  <si>
    <t>…estidos. Los otros tres religiosos, que eran de sugetos distinguidos, entre los cuales se hallan cinco Arzobispos, la misión de Nápoles, entre dinero y efectos llevaban también •1 mariscal Príncipe de Hohenlohe, el Príncipe Montmorenci, el muy cerca dei valor de toE) piastras fuertes, que igualmente les Príncipe de Croi y el mariscal Soult, determinando al mismo fueron robadas. En fin los griegos tomaron todos los efectos de tiempo que esta dignidad de ningún modo'…</t>
  </si>
  <si>
    <t>Hoidegger</t>
  </si>
  <si>
    <t>…ra la libertad de Atenas, sin em viarlo á la India. bargo de haber sido el combate muy obstinado. Sir F. Curdett habló en seguida haciendo apología del nuevo Que la expedición del coronel Hoidegger contra Negroponto Ministerio: dos ó tres diputados hablaran después sucesivamente. .no.tuvo buen resultado; y que el coronel, viendo que-nada se Por último, al tomar la palabra Mr. Canning empezó á reinar el ¿adelantaba, habia regresado á Egina con dos buques…</t>
  </si>
  <si>
    <t>Holland</t>
  </si>
  <si>
    <t>…De literatura propia dolores de cabeza que le tuvieron bastante incómodo. Con este mente dicha solo hubo 38 obras dramáticas; pero se publicaron motivo se creyó conveniente que el doctor Holland pasase á 11 poemas épico», 58 líricos y lió romances. Erighton, adonde partió á la media nochd para cooperar con —.Un gran número de habitantes del ducado de Anhalt-Coethen sir Mathheu Thierney al restablecimiento de la salud de este han ofrecido á su Príncip…</t>
  </si>
  <si>
    <t>…upierre y Mr. Strat trales junto al lord Eldon.__S. A. R. el duque de Sussex , lord ford Canning han entregado al Reis-effendi otra nota todavía Plunckett, el marques de Lansdown, lord Holland , lord Au— mas urgente que las anteriores; pero parece que no se han mez ckland, lord Ring, lord Grovesnor &amp;c., hablan tomado asien clado en este paso los Ministros de Francia, de Austria y de to en el lado ministerial,«.Los condes Grey y Lauderdale , lord Pr…</t>
  </si>
  <si>
    <t>…guen á la extrcm:dad de una vara, como se practica en Lóndres. lación personal con su Soberano!” Este mismo magistrado ha fijado de, éste modo un cartel en —Sir Mateo Tierney y el doctor Holland se hallaban ai lado el que dice lo siguiente: „Guardad vuestras puertas y tened cui de Mr. Canning cuando el muy honorable Ministro exhaló el dado de vuestras chimeneas.” Semejante advertencia ha hecho último suspiro. Mr. Stapleton, primer Secretario de Mr. C…</t>
  </si>
  <si>
    <t>…su ze- decir , por su temeridad: lord Goderich es un hombre prudentG lo cosmopolita hasta los intereses de la renta pública del Gran y timorato: igualmente lo son lord Lansdown y lord Holland; Señor. (Constltutiormel.) {pues en qué consiste que ellos se contenten con un puesto do segunda clase? {Tht Mormng Post.) ALEMANIA. __Con motivo de la muerte de Mr. Canning te ocupan los pe Francfort /o dt Agosto. riódicos en referir las principales circunst…</t>
  </si>
  <si>
    <t>…manecen en — No puede disimularse ya que los Ministros •a’higs trabajan cerrados en el puerto. Hasta ahora soto algunos faluchos han po con tesón por hacer entrar inmediatamente á lord Holland en el dido sustraerse á favor de la noche mientras el crucero francés Gabinete. Sostienen en primer lugar que el Rey ha reconocido ha sido poco mírberoso5 más ahora este se ha reforzado, y ex por dos veces de un modo expreso el principio de que nombran tiende…</t>
  </si>
  <si>
    <t>…o!. Tres por 100 consolidados 874. piadosas y solemnes asambleas. .Nadie duda ya que los Ministros -whists tratan actualmente de París q de Setiembre. introducir en el Gabinete al lord Holland, fundándose princi palmente en que el Rey ha reconocido por dos veces de un mo Bolsa de ayer. Cinco por too consolidados i roí f. *5 c» do claro el principio de que nombrando un primer Ministro se Acciones del banco 2010. Empréstito Real de España 64.' despoj…</t>
  </si>
  <si>
    <t>Holljnd</t>
  </si>
  <si>
    <t>…mas útiles de lo que se esperaba. Wigh. Es gloria de nuestra edad el haber conciliado de este En el lago de Oso se construyó otro barco de pinavete, el cual modo á lord Pexley con lord Holljnd, un abogado general wigh no ha sido menos útil que los demas. y un agente general tory, un doctor Doyle con un Sidney Smith: La expedición principal que debia dirigirse hácia el oeste á confesad que esto es admirable (13). las órdenes inmediatas del capitán F…</t>
  </si>
  <si>
    <t>Hood</t>
  </si>
  <si>
    <t>…doras. Mientras que combatían el espíritu monárquico, —.Se han extendido voces de que se habían recibido partes del .bajo el nombre de ministerialismo, la Religión con. el de hipo capitán Hood, residente en Smirna, en donde aseguraba haberse cresía y jesuitismo, y .se entregaba la policía y gendarmas á la cometido en esta ciudad horrorosos excesos con los francos que animadversión pública, parecía que la Francia entera adoptaba habitaban alli. Tamb…</t>
  </si>
  <si>
    <t>Hornillos, Francisco de Paula</t>
  </si>
  <si>
    <t>Francisco de Paula Hornillos</t>
  </si>
  <si>
    <t>…mo por la orden del día del 29 de Enero, y á conse cónsules del Real consulado de la Habana D. Ramón Bustillos cuencia del parte dirigido á S. M. I. por el general dé infantería y D. Francisco de Paula Hornillos, en premio de sus buenos Yermoloff, comandante del ejército del Cáucaso, comunicando servicios. el perfecto orden con que los regimientos de la segunda división de huíanos, y la compañía número 13 de Artillería de á caba llo llegaron á la Georgia, y los auxil…</t>
  </si>
  <si>
    <t>Horrowby</t>
  </si>
  <si>
    <t>…ites exactos de los deberes que tendrá que desempeñar. El duque de Portiánd Nos D. Dionisio Castaño y Bermudez por la gracia de Dios , y de será presidente del consejo en lugar de lord Horrowby. ( The la Santa Sede Apostólica Obispo de Gerona, del Consejo de Times.) S. M. &lt;¿rc. &amp;c. Funeral de Mr. Canning. Á TODOS NUESTROS AMADOS DIOCESANOS S.A1UD EN VUESTRO Los despojos mortales de Mr. Canning fueron ayer deposi tados en la abadía de Westminster á l…</t>
  </si>
  <si>
    <t>Hscolano, Manuel</t>
  </si>
  <si>
    <t>Manuel Hscolano</t>
  </si>
  <si>
    <t>…a , vacantes asi impropiamente llamado. por promoción de D. Pedro del Peral á otra de la de Cuenca y _Se halla vacante la cátedra de latinidad de la villa de Sepúlfallecimiento de D. Manuel Hscolano,á D.,Vicente Martínez veda, dotada con 400 ducados anuales pagad- s por meses ó ter de los Ríos y D. Pedro Marcelino de la Pena: para otra de la de cios:.casa con aula en ella, y de 15 á 30 fanegas de grano , por Ceuta, por promoción de D. Nicasio de la Conce…</t>
  </si>
  <si>
    <t>Hubert, Luis</t>
  </si>
  <si>
    <t>Luis Hubert</t>
  </si>
  <si>
    <t>…que están confesos y convictos de este tan hor tica, relojería y otras artes, que proyectaron los hermanos Don rendo crimen, ya he dictado las oportunas providencias para Josef y D. Luis Hubert, y ha merecido el Real agrado de S. M.; que sufran el castigo que las leyes les imponen: mas como dichas sobre todo cuando ha visto que por este medio van á extenderse ocurrencias, en sí bien despreciables, han sido exageradas por la los (orrocimieutos mecáni…</t>
  </si>
  <si>
    <t>Huerta, Gerónimo Gómez de</t>
  </si>
  <si>
    <t>Gerónimo Gómez de Huerta</t>
  </si>
  <si>
    <t>…9. D* Alfonso de Villegas. Madrigal. Trigo 18 á.30; cebada $ á 6: centeno 7 i 8» gar- 15. Ñuño Nunez Rasura, Lain Calvo, Pedro Navarro, banzo* 100 á 108. &gt; D. Juan Bautista Pct&lt;z, D. Gerónimo Gómez de Huerta, Don Salamanca. Trigo, según calidad, 14 á a»: centeno 8 4 9: Gaspar de Guzman y Pimentel. cebada 6 4 6,: avena 4 á: 5: garbanzos 50 á 55 : yeros 5 4 6: 16. Fr. Juan de Jesús María, D. Martin Bautista de Lanu¡alberjas y guisante* 8 49. &gt; . za, el conde de Lem…</t>
  </si>
  <si>
    <t>Humboldt, Alejandro</t>
  </si>
  <si>
    <t>Alejandro Humboldt</t>
  </si>
  <si>
    <t>…4,019Parecería quizá exagerado el número de coches de lujo para Francfort 18 de Diciembre. una población como la de Boston, á no saber que en todas laa Ayer llegó á esta ciudad el barón Alejandro Humboldt, que provincias de los Estados-Unidos hasta los artesanos de menos comodidades tienen su coche, y solamente se diferencian de los pasa á Paris. El Rey de Prusia lo ha nombrado consejero de Es tado refrendario para objetos científicos: este Monarca quería que…</t>
  </si>
  <si>
    <t>Hunt</t>
  </si>
  <si>
    <t>/ . Constantinopla o$ de Julio. El doctor Hunt ha declarado á la comisión, que el aumento ?Xa Puerta tiene ya noticia en toda su extensión del tratado del número de las escuelas ha influido mucho ep el de los críme concluido en Londres el 6 de Julio entre las cortes de Inglaterra, nes, emancipando en gran…</t>
  </si>
  <si>
    <t>Hurtado, Diego</t>
  </si>
  <si>
    <t>Diego Hurtado</t>
  </si>
  <si>
    <t>…la imprenta Real. en que .no podía incurrir su ilustración; también ha procurado y cuidará evitarlos, confiando al mismo profesor la completa di 6.a D. Alonso Tostado, Luis Vives, D. Diego Hurtado de rección de sus plantíos, la compañía del Guadalquivir, á quien Mendoza } D. Gerónimo de Zurita, D. Diego Saavedra Fajardo, no faltan experiencias de la ignorancia rutinaria de un capataz D. Alvaro Navia Osorio. y de la inteligencia científica de un agrónom…</t>
  </si>
  <si>
    <t>I, Cochune</t>
  </si>
  <si>
    <t>Cochune I</t>
  </si>
  <si>
    <t>…viage, según las refiere el periódico ingles ti mismo tiempo que iban por mar 30 naves de guerra y 15 tras tulado Littrary Gazette. portes. Habiendo sabido Ibrahim que se hallaba lord Cochune I.a latitud á que pudo llegar este intrépido viagero en el en aquellos par ages con su gran fragata, una corbeta y 10 ber Hecla fue la de 82 grados, altura á que nadie hasta entonces gantines, se embarcó á bordo de un navio de 6o cañones, y salió había tocado, h…</t>
  </si>
  <si>
    <t>I-tü'</t>
  </si>
  <si>
    <t>…nidad y esplendor de su augusto .Trono, el honor de la.Mo El1 Rey , á consulta de la Cámara, stÜa servido nombrar á narquía española, y los derechos de la legitimidad contra el po D. I-tü' isco Sainz Pardo para una plaza de 'alcalde del crimen der de la revolución; y hasta los tibios se han encendido cuando de¡l.ivcí.: icillería de Valltdolid; y parada fiscalía de la audicn^ han visto que se habla de fidelidad y del orgullo de Castilla. cía ate…</t>
  </si>
  <si>
    <t>Ibaexisten, Juan Bautista</t>
  </si>
  <si>
    <t>Juan Bautista Ibaexisten</t>
  </si>
  <si>
    <t>…el estado les la hayan despreciado muy de antiguo, hasta que en 1811 la de la sociedad; y después de haber demostrado las relaciones que encontró casualmente el médico de la villa D. Juan Bautista Ibaexisten entre los progresos de la población y el aumento de los iiez, y se dedicó á examinarla. medios de subsistencia, taca por consecuencia, que el autor de la De la» observaciones hecha* por este facultativo resulta , que naturaleza ha establecido un justo equilib…</t>
  </si>
  <si>
    <t>Ibarra, Manuel</t>
  </si>
  <si>
    <t>Manuel Ibarra</t>
  </si>
  <si>
    <t>…sueños y delirios; y acaba General Armario, su xapitan Guillermo.' Nata, y viene: mari describiendo la ^mirablefábrica del cuerpo humano, y el modo , ,nada por el alférez de navio D. Manuel Ibarra. de existir el hombre el vientre materno. Tratado de fisiología Aplicada ála patología: escrito en fran Madrid 27.de Julio. cés por Mr. F. J. V. Broussais: traducido al castellano con alSS. MM. y AA. siguen sin novedaden, el Real Sitio de unas notas pe;r el d…</t>
  </si>
  <si>
    <t>Ibarrola, Miguel de</t>
  </si>
  <si>
    <t>Miguel de Ibarrola</t>
  </si>
  <si>
    <t>Gaceta de Madrid n.º 20</t>
  </si>
  <si>
    <t>…Secretario, sin emolumento al reis á quien corresponda.zzRubricado de la Real mano.sEl Far guno; nombrarán un amanuense temporal, señalándole por su do á 8 de Febrero de 1827.= A D. Miguel de Ibarrola. trabajo, con la aprobación del Capitán general é Intendente, una gratificación proporcionada alas circunstancias del pais,qu« NOTICIAS EXTRANGERAS. ae pagará de ¡os fondos de propios del distrito, ó á su falta s« incluirá en el primer repartimiento que se hi…</t>
  </si>
  <si>
    <t>Idem</t>
  </si>
  <si>
    <t>…or aliciente é ilustración de los niños de ambos Vales consolidados............................................... 22 á-f. sexos, después de instruidos en el catecismo diocesano , Don Idem no consolidados.......................................... 7 á 74. Timoteo Filonépion, doctor en sagrada teología. Esta obriia, pe queña en su tamaño, abunda en jugo y sustancia, con que nutre religiosamente el entendimiento y el corazón de los jóvenes: el ali…</t>
  </si>
  <si>
    <t>Igna, Josef</t>
  </si>
  <si>
    <t>Josef Igna</t>
  </si>
  <si>
    <t>…o mer curso, prendo D- Amalio Aillon, accésit D. Rafael Balez y detras de su cabeza, en ademan de protejerle, posa la mano sobre D. Francisco Goicoerretea. Clase de Francés premio D. Josef Igna el molledo de su brazo, para tranquilizarle del temor tácito con cio Villena, accésit el conde de Goyeneche. Matemáticas, se que le comprime el muslo, como advirtiéndole del peligro y gundo curso, premio D. Pedro Girón, y por sus progresos en el queriendo atr…</t>
  </si>
  <si>
    <t>Ignacio</t>
  </si>
  <si>
    <t>…a confia en la poca armonía que guar reino, hecho por una diputación nombrada para este fin bajo la dan sus aliados, y cree que todo cuanto hagan se reducirá á una presidencia del conde Ignacio de .Giulay. La sesión se terminó amenaza. con la lectura de varias representaciones: i.f sobre la conscrip Idem ti. ción de los regnícolas: 2.0 sobre la exposición de gracias á S. M. Se dice haberse verificado la adhesión de la Austria y Prusia por el decreto…</t>
  </si>
  <si>
    <t>Igualada, Diego</t>
  </si>
  <si>
    <t>Diego Igualada</t>
  </si>
  <si>
    <t>…on catedral de Orense: para una ración de la santa iglesia metropoli trarias á nuestra Santa Religión y á las buenas costumbres, y tana de Sevilla, por muerte-de D. Joscf T*var, á D. Diego Igualada, por las cuales deberia ser su lectura muy perjudicial. F.s fácil medio racionero de-la misma: para una canongía de ia catedral calcular los beneficios que producirá- semejante empresa. En de Jaén, por la de D.-Diego Andrés de Teruel, a D. Vicente efecto, hay…</t>
  </si>
  <si>
    <t>Il</t>
  </si>
  <si>
    <t>…o de Bonilla , por ascenso de D. Joaquin de Vargas Machuca, elásticos, bolsillos , gorros y demas; el de encajeta, ó el modo y por fallecimiento de D. Joaquin Lorenzo Cisneros , á D. Il de ejecutar todo género de encajes, blondas y calados; el de ha defonso Abálos , D. Josef Romero y Castañeda', D* Josef Mar cer alfombritas, tapetas, y cualesquiera obras de cañamazo y tínez Alarcon , D. Bonifacio Ortega, D. Juan del Marmol , y Don felpa , lo…</t>
  </si>
  <si>
    <t>Ilde</t>
  </si>
  <si>
    <t>…por toda ia obra para Aumento de giro en 1826.... 54.115,731* los que no se suscriban. Los encargados de la suscripción son: en Madrid el impresor D. Miguel de Burgos: en Valencia D. Ilde fonso Motnpié: en Zaragoza D. Angel Polo: en Murcia D. Luis En 1826 han entrado en este puerto: buques españoles 95 : Muñiz, prebendado: en Pamplona D. Francisco Erasun y'Rada,americanos 720: brcmeses 13: dinamarqueses 16: franceses 47: librero: en Barcelona…</t>
  </si>
  <si>
    <t>Ildefon, Marcos</t>
  </si>
  <si>
    <t>Marcos Ildefon</t>
  </si>
  <si>
    <t>…asado, en felJosef María Muñoz de Aguilar, j*&gt;r la deD.Antonio Solís, pilla , cañamazo , seda floja &amp;c.; el de hacer media, ó toda espe por muerte de D. Benito Jiménez , por la de D. Marcos Ildefon cie de labor de punto de aguja, y la de punto de gancho para so de Bonilla , por ascenso de D. Joaquin de Vargas Machuca, elásticos, bolsillos , gorros y demas; el de encajeta, ó el modo y por fallecimiento de D. Joaquin Lorenzo Cisneros , á D. Il de ejecutar…</t>
  </si>
  <si>
    <t>Ildefonso, Manuel S.</t>
  </si>
  <si>
    <t>Manuel S. Ildefonso</t>
  </si>
  <si>
    <t>…rid 27.de Julio. cés por Mr. F. J. V. Broussais: traducido al castellano con alSS. MM. y AA. siguen sin novedaden, el Real Sitio de unas notas pe;r el doctor en medicina y cirugía D. Manuel S. Ildefonso. fIiírtadó de Mendoza. Es tan conocido el autor de esta obra que El Rey nuestro Señor , á consulta do la Cámara , se ha ser bíslaria su.nombre para hacerla importante; debe sin embargo vido nombrar para la dignidad de chantre de la catedral de Te afodirse que…</t>
  </si>
  <si>
    <t>Ilolland</t>
  </si>
  <si>
    <t>…están construyendo con mucha actividad de haberlos adoptado e\ Gobierno. ;Hu solicitado alguno con armamentos de todas clases, y que se están dando disposiciones mas calor que el lord Ilolland, que la Inglaterra se hiciese inde para la pronta salida de &lt;59 hombres de las nuevas tropas con pendiente de la Santa Alianza! ;Qué partidarios de las mejoras dirección á la Tesalia; Todos tienen fija su vista en Mr. Canning graduales de nuestro sistema merc…</t>
  </si>
  <si>
    <t>In</t>
  </si>
  <si>
    <t>…mposición de todos los de la isla , en particular los de la pro Los comerciantes, los artesanos, y hasta los jóvenes de las ximidad de esta ciudad, de cuya dirección se encargó el Sr. In riendas, han tomado las armas para la defensa de la ciudad. tendenta de este ejército y reino D. Santiago Gómez de Negrete, Guatemala se halla en una situación muy crítica. Los gefes prin á cuyo constante zelo se debe la perfección del camino de Laza cipales…</t>
  </si>
  <si>
    <t>…cados cobrados en dos plazos, 27 fanegas de sus adelantos. trigo y casa: los que aspiren á esta plaza dirigirán su solicitud El 9 del corriente á las cinco de, lá mañana el Sermo. Sr. In al P. Procurador del expresado monasterio en el término de 2o fante D. Carlos, acompañado dé su augusta Esposa, se digny días, contados desde esta fecha. EN Í.A IMPRENTA REAL.</t>
  </si>
  <si>
    <t>Infantado, Duque del</t>
  </si>
  <si>
    <t>Duque del Infantado</t>
  </si>
  <si>
    <t>…sus territorios el 27. La Junta gratuita de ganaderos se compondrá de los in ganado en vena, sin tener la certificación expresada en el artícu dividuos siguientes; Por Madrid; del Sr. Duque del Infantado, lo anterior; y para el 20 de Abril de cada año el propietario ó que podrá ser representado por D. Felipe Sainz de Baranda, del mayoral remitirá bajo de su responsabilidad una copia exacta á Conde de Viliamarciel, del marques de Someruelos y de D. Juan la jun…</t>
  </si>
  <si>
    <t>Infante</t>
  </si>
  <si>
    <t>…hecho estos síntomas, basta decir que después SS. MM. y AA. siguen sin novedad en el Real Sitio del de la* diferentes alternativas del.mal, acompañadas regularmen Pardo» El Sermo. Sr. Infante D. Sebastian no ha seguido á S. M. te de agudos dolores, la situación del Príncipe se ha agravado de á causa de una ligera indisposición que le ha sobrevenido, y ocho dias á esta parte considerablemente. Los humores agolpados permanece en esta Corte con su augusta Madre l…</t>
  </si>
  <si>
    <t>…lería.......................... 3,844, las banderas, y se pusiese á su cabeza, como lo hizo. En seguida 22 idein de infantería.............................. 11,141. proclamaron al Sr. Infante D. Miguel Rey absoluto de Portu 11 batallones de cazadores.............................................. 3,oy8. gal. El ayudante tuvo gran parte en estos acontecimientos, pue* 4 regimientos de. artillería........................................... . 2,1 fió. yendo de march…</t>
  </si>
  <si>
    <t>…os paisas SS. MM. y AA. siguen en el Real sitio del Pardo sin nin #0» de esta capital y soldados del ejército británico, efecto dq guna novedad en su importante salud; y el Sermo. Sr. Infante embriaguez y de la falta de mútua inteligencia, de que resulta D. Sebastian se halla ya muy. mejorado de.su indisposición. ron acontecimientos tanto mas desagradable*, cuanto mayor y Concluye el attículo de Portugal. xña*&lt;íntiraa debe ser la armonía entre los…</t>
  </si>
  <si>
    <t>…S. Luis, dondeccontinúá abiéftá lá: suácUp"'SSi. MM. yAA.siguén sin novedad en el Real Sitio del cion hasta la publicación del tomo xx y. último:de :1a obra, que Fardo: El Sermo. Sr. Infante D. Sebastian sehalla-eftiL entera- se: verificará en todo el próximo Febrero. ; mente restablecido. , ^Ejercicio diario del cristiano. Contiene,- ademas de algunas • ...■•■■.i--.. : . AVISO,' ' prácticas:y oraciones diarias, otras pira oir misa, confesar y comulgar dignam…</t>
  </si>
  <si>
    <t>…nómica de España , la historia dad en su importante salud; y restablecido de su indisposición de sus rentas y el tratado sobre las monedas antiguas y moder en esta corte el Sermo. Sr. Infante D. Sebastian con su augusta nas, en un cuaderno de 23 pliegos, que solo se hallará en Ma Aladre la Senna. Princesa de Bcira. drid, al precio de 12 rs., en casa del autor, y en las libre:' &gt; do — Se han recibido noticias de la Habana que alcanzan hasta el Sojo y de Razóla.…</t>
  </si>
  <si>
    <t>…rtos principales han llegado aquí diputa tiempo la dignidad de nuestro augusto Soberano, los respetos del dos para entregar á los Ministros y al Parlamento sus rch4r&gt;:senta Sermo. Sr. Infante, fiel Hermano, 'é inseparable compañero de zones sobre lo que han de influir en la navegación las leyei re &amp; M. en todas sus desgracias, y la honradez y lealtad de cuantos lativas á la libertad de comercio. Traen documentos que mani españoles aman sus leyes ,…</t>
  </si>
  <si>
    <t>…ión dicha, el Excmo. Sr. Inspector, general de dichos cuerpos. La columna la de'coser, bordar y otras labores propias de su sexo. 3.a clase: tuvo también el honor de ver al Sermo. Sr. Infante D. Carlos, a de igual banda , medalla de plata sobredorada y too rs. vn. á quien encontró á, ca^ajlo eru la mljad del,camino, á su auá las que sobresalieron ademas en leer , escribir, aritmética y ca gustá Esposa la Infanta Dpña María Francisca , que habia sali tecismo…</t>
  </si>
  <si>
    <t>…abajos aguas, á pesar de haberse analizado al pie del manantial, y pos y peligro»y aun su propia ruina , por mantenerse obediente, teriormente en el elaboratorio químico del mismo Sr. Infante fiel y leal á su Res. Bien pudiera el viejo castellano ser despoja D. Antonio. Nuevos ensayos y. observaciones analíticas hechas do C por un acaso de. que .está muy distante) ,de sus fortunas, pa por el,"médico inspector de ellas sobre la misma fuente los van…</t>
  </si>
  <si>
    <t>…cén de la smprenta lieal. de buena fe, con sincero deseo de encontrar la verdad , y ense ñarla , no solo no teme la censura, sino que la busca ¿1 mismo; Salustio, traducido por el Sr. Infante D. Gabriel, a tomos no solo no ve en la represión de la imprenta trabas ni obstácu 8.° inarquilla, en papel 29 rs., en pasta 44 y rústica 32. los á sus luces, sino mas bien un estímulo para trabajar con mas Idem en papel avitelado, en papel 39 rs. y en rústica 42. cuida…</t>
  </si>
  <si>
    <t>…celebri menos no seria con todas' las ventajas qué ofrecen, si la munifi dad por su virtud , heroicidad, ilustración, valor, excelencia étt cencia y piadosa generosidad del Sermo. Sr. Infante D. Cárlos las artes, descubrimientos, invenciones, ó por cualquier otro María Isidro, no hubiera expendido en su limpieza, su arreglo 'motivo, tanto de los tiempos antiguos como de los modernos, y construcción dé casa i balsas &amp;c., considerables sumas, de que que haya…</t>
  </si>
  <si>
    <t>…mas ó rnenos finura, la impresión que hace, en sus Sras. Infantas Doña María Francisca y Doña Luisa Carlota, y ánimos el vistoso alarde de la industria española ¡ y algunos hay el Sr. Infante D. Sebastian Gabriel, y acompañados del Sr. Se que en su entusiasmo, mas patriótico-que ilustrado, creen que cretario del Despacho de Hacienda, por cuyo conducto las Ar hemos llegado ya á'la cumbre de la perfección, y que tuda tene tes han elevado sus reverentes clamores hasta lo…</t>
  </si>
  <si>
    <t>…do francés que habia hecha las últimas guerras de castellano por D. A. Chalumeau de Verneuil 5rc, y dedicada al Rtisia habia enterrado un pequeño tesoro á la entrada de una Sermo. Sr. Infante D. Francisco de Paula Antonio. aldea sobre el Wilna, prometiéndose encontrarlo con seguridad Siempre son acreedores al reconocimiento de los hombres lo» á su vuelta. Hecho prisionero este soldado en la derrota de Mos- sabios que consagran sus trabajos á la defensa de la religión, y covv,…</t>
  </si>
  <si>
    <t>…A A. los Sermos. Srcs. Faris »6 de Setiembre. Infantes siguen sin novedad en su importante salud; pues aun Bolsa de hoy. Cinco por too consolidado* 101 fr. 8$ c. Ac que el'Sermo. Sr. Infante D. Fernando experimentó el 6 una in ciones del banco 2005, Empréstito Real de España 6oft. disposición , se ha aliviado, y continúa restablecido. Razón de los discípulos matriculados en las Reales Academias de Voléetela, Zaragoza y Valladalid, y escuelas de nobles Artes…</t>
  </si>
  <si>
    <t>…e una queja fundada; pues res Infantes permanecen, con la mejor salud en el Real sitio de S. M. sabrá petar en la balanza de su justicia el valor de los he S. Lorenzo, y el Sermo. Sr. Infante D. Fernando continúa me chos de todos los sublevados para hacer mas ó menos extensivos jorado de su indisposición. los efectos de su soberana clemencia.=Lo que digo á V. S. de Real orden para conocimiento del Real Acuerda y que disponga su El Sr. Secretarlo del Desfacho…</t>
  </si>
  <si>
    <t>499</t>
  </si>
  <si>
    <t>…on ha pasado por Camden , en donde celebró misa. vedad en el Real Sitio de S. Lorenzo, continuando la mejoría El capitán Mugey, uno de los habitantes de este pueblo, ha del Sermo. Sr. Infante D. Fernando. ofrecido un terreno suyo para que en él se edifique una iglesia, é Extracto ie una carta escrita en el lazareto de Tolon el 24 deinmediatamente se abrió y completó una suscripción á este fin. Agosto último á bordo de la Bayadere por el capitán Mr. Alai-El Ob…</t>
  </si>
  <si>
    <t>…s vedad en el Real Sitio de S. Lorenzo; hallándose ya enteramen al arte de curar. Baj# este concepto creo haber; hecho un descu te restablecido d« su indisposición S.,A. *1 Senno. Sr. Infante brimiento Utilísimo, cuyos resultadps proporcionará# MU. ifi- £&gt;. Fernando. t * 4 ’</t>
  </si>
  <si>
    <t>Infante, Miguel</t>
  </si>
  <si>
    <t>Miguel Infante</t>
  </si>
  <si>
    <t>…al, que por lo mis esta decisión, dirigiéndole la expresión de su distinguida consi mo ha sido despedido con una pensión para su familia. Se ha for deración y respeto. = Firmados: D. Miguel Infante.” mado causa á 60 de los que no se aprovecharon de la amnis — El periódico The obs.roer dd 7 asegura que en la última visita tía antes de que espirase el término fatal . Cuatro fueron con que S. M. el Rey de Inglaterra hizo á su hermano el Duque de iíorck, ma…</t>
  </si>
  <si>
    <t>Infante, Vicente Pascual de Bonanza</t>
  </si>
  <si>
    <t>Vicente Pascual de Bonanza Infante</t>
  </si>
  <si>
    <t>…sca , que habia sali tecismo de Pintón ó de Fleuri. Los niños y niñas fueron presen do dé paseo á pie hacia el.camino de Mádrid /y al Sermo. Señor tados para recibir el premio por D. Vicente Pascual de Bonanza Infante D. Francisco , á cuyas augustas Personas se hicieron los y el marques de Cruilles. ■; r honores de .ordenanza., Apenas llegó la columna al Real Sitio, Industria y artes. Dos premios de una medalla de plata y. 40 cuandoj d¡ó.-principio ,eí fcimuljicro rompiendo el fuego de…</t>
  </si>
  <si>
    <t>Infante-D</t>
  </si>
  <si>
    <t>…es, un llamamiento á la nación, y en cuan ñora, se vistió la corte de gal» con uniforme, y S. A: R. el Se to á la libertad que se ha concedido.á la prensa periódica, como renísimo Sr. Infante-D. Carlos tuvo besamanos general , al que no es sino un efecto forzado por la orden de la disolución, no asistieron los Grandes de España, Títulos de Castilla, Diputa sotros la recobramos como quien recobra sus propios bienes de ciones de los reinos, Gentilesho…</t>
  </si>
  <si>
    <t>Infanzón, Juan</t>
  </si>
  <si>
    <t>Juan Infanzón</t>
  </si>
  <si>
    <t>…,témp¿stad.t Los destrozos ya ttteñció'nádos de la'tardé tición de bienes quedados por fallecimiento de sus bisabuelos del 23 Itcan^róh hasta él mediodía de estéproviheia. Uríanu- D. Juan Infanzón y su rnuger; prevenido que pasado que sea di be descargÓjta^á piedra én_ losCampos-dé YerjiéV / de' lóé pité- cho término sin habérlo hecho se sustanciará en estrados en su blos inmediatos!,. qúe árruiñóeri'média Hora dos terceras’’ partes ausencia y rebeldía…</t>
  </si>
  <si>
    <t>Ing</t>
  </si>
  <si>
    <t>…ad: se ha faltado á la confianza do al redactor del periódico, quien le manifestó que debía acu pública., dejándose de pagar los documentos cuartos (certificacio dir al Secretario general Ing...; pero este lejos de darle una sa nes que se recibían en' pago de derechos), lo que ha causado tisfacción, le indicó que se fuese de Haití antes del 21 de Di el mayor descontento. Los comerciantes propios y estraños han ciembre. , dirijido representaciones…</t>
  </si>
  <si>
    <t>INGIATBRXA, Minis</t>
  </si>
  <si>
    <t>Minis INGIATBRXA</t>
  </si>
  <si>
    <t>…102 f. 80 c. encargado de Negocio» y secretario de la embajada. Acciones del banco 2012 f. 50 c. Empréstito Real de España 6t§. __ El gobernador de la Guadalupe ha hecho saber al Sr. Minis INGIATBRXA. tro de Marina, por medio de una carta escrita el 12 de Mayo, Lóndres 18 de Julio. que la suma sequedad que se ha experimentado y experimenta Fondot públicos. Cinco por 100 consolidados 8/4* en aquella paite, ha ocasionado una escasez suma de comestibles _L*…</t>
  </si>
  <si>
    <t>Inspector</t>
  </si>
  <si>
    <t>….a clase: 12 de la misma banda y medalla y hasta cerca de media legua del Sitio, donde también se hallaba 40 rs. vn. á otras tantas que añadieron á la instrucción dicha, el Excmo. Sr. Inspector, general de dichos cuerpos. La columna la de'coser, bordar y otras labores propias de su sexo. 3.a clase: tuvo también el honor de ver al Sermo. Sr. Infante D. Carlos, a de igual banda , medalla de plata sobredorada y too rs. vn. á quien encontró á, ca^ajlo e…</t>
  </si>
  <si>
    <t>…año anterior tuvo que hacer un emprésti parte e! Exento. Sr. Capitán general de Valencia y Murcia, y que to ele 5009 duros á un premio mujr alto; ha reembolsado ya una el Excuso. Sr. Inspector general de este ilustre cuerpo ha elevado cuarta parte y reembolsará puntualmente otra que vence dentro á la soberana consideración del Rey nuestro Señor: ,,Para dar á de dos meses, teniendo otros muchos recursos á su disposición. V: E. dice el primero, una p…</t>
  </si>
  <si>
    <t>…entimientos. Me glorío de ser vuestro Gefe; pe nasterio. Por la tarde hizo maniobrar la columna el Exce - ro si faltáis á vuestros deberes, y hacéis mal uso de las armas lentísimo Sr. Inspector, y después de un breve descanso tuvo el que se os han confiado , no espereis que yo empañe los 55 años honor de volver á recibir éntre sus filas á la‘ Reina nuestra Se que tengo de no interrumpidos servicios, ni que falte á la con ñora. S. M. se apeó en la pr…</t>
  </si>
  <si>
    <t>Intendente</t>
  </si>
  <si>
    <t>…cio y Casa de expósitos...,........... . 5,500. ñores Generales, Gefes y Ayudantes del estado mayor general, Santander. A los expósitos de esta ciudad,...,.,........... 16,104. al caballero Intendente y otras personas de nota, asi como los Calahorra. A los expósitos de la misma,,.,...,...,,........ 13,000. senotes Coroneles y un oficial por clase de cada cuerpo. El deco A lo* del señorío del Vizcaya..................................... 4*000. ro y la buena…</t>
  </si>
  <si>
    <t>…duda podrá competir jeros, entre quieues se cita á un tal Pierson?” con las mejores carreteras de la Península. Una carta de Veracriiz del 6 de Mayo anuncia que los disi El mismo Sr. Intendente con solos 3;) reales que adelantó dentes de S. balvador fueron derrotados en un combate que se para comprar esparto, y el cuidado de que los dias de agua lo dio, según dicen, el 22 de Abril cerca de Guatemala , y que trabajasen los presidiarios, logró reembol…</t>
  </si>
  <si>
    <t>…vida de las naciones. al oir esta nueva empresa de caridad y patriotismo: se destinan fondos por el autor mismo del pensamiento; se añaden antici AVISO. paciones por el benemérito Sr. Intendente; principia la obra ne A instancia del prhcurádbr general del honrado Concejo de cesaria en el edificio para proporcionar espaciosas habitaciones; la Mestá ;se ha servido- mandar el Consejo Real y Supremo de clases y oficinas, separadas enteramente de las que…</t>
  </si>
  <si>
    <t>Intereses</t>
  </si>
  <si>
    <t>…cita y emplaza á todas las personas que se crean con dere Deuda consolidada con interes...................... 36 valor. cho á los bienes quedados por fallecimiento abintestato de Doña Intereses de vales................................. Si Manuela Rodríguez, pensionista que fue de marina, ocurrido Vales consolidados......................................... *4i » 15&gt; en esta corte en 30 de Octubre último, para que dentro del tér Idem no consolidados..…</t>
  </si>
  <si>
    <t>….......... 1 pérdida. turco cargado de pólvora y provisiones para su ejército. Izamos Deuda consolidada con ínteres. 34 valor. •bordo de nuestra fragata la bandera austríaca, y el comandante Intereses de vales.................. 2* á f. turco se apresuró á venir á nuestro bordo y le hicimos prisione Vales consolidados....,............ ro, rindiéndose después sin resistencia varios oficiales del bergan Idem no consolidados..,.......... tín, al saber que el l…</t>
  </si>
  <si>
    <t>Internación, To</t>
  </si>
  <si>
    <t>To Internación</t>
  </si>
  <si>
    <t>…nía doctoral del convento de la encarnación de Madrid, per ascenso de D. Juan Francisco Sas Entrada...... 28.585&gt;37^i 35-&gt;9M3° tre á confesor de la comunidad del mismo convento, á D. To Internación. 6.607,0534 ncas Alfageme: para una capellanía de Reyes Nuevos de la ciu Importación total........................... 243-940&gt;c6Jí dad de Toledo, por no haber tomado posesión D. Josef Manuel EXPORTACION. de Valenzuela y Prieto, á D. Domingo Atvarez: para una…</t>
  </si>
  <si>
    <t>Ipsilanti</t>
  </si>
  <si>
    <t>…ado sino fomentar las rebelio procamente á principios de Febrero, (1) nes actuales, y excitar otras nuevas en todo el imperio otomano; __De Jas fronteras de Moravia se sabe que el príncipe Ipsilanti, y que en su último apuro preferirá la Puerta sucumbir con las quien desde el año de 1821 estaba arrestado en la fortaleza de armas en la mano. En vista pues de esta nota se puede preveer Mongatz, y después en la de Theresienstadt, acaba de obtener el sentido…</t>
  </si>
  <si>
    <t>Irisarri, Lorenzo</t>
  </si>
  <si>
    <t>Lorenzo Irisarri</t>
  </si>
  <si>
    <t>…á D. Manuel Francisco Vázquez Quintano: para la IMPORTACION. dignidad de Maestrescuela de la iglesia catedral de Córdoba, va Comercio nacional. Reales vellón. cante por muerte de D. Lorenzo Irisarri , á D. Juan Félix Calvo: En buques espa para el arcedianato y canongía unida de la de Almería, por fa ñoles, valor.... 6.799,967 i) llecimiento deD. Manuel Marchan!, á D. Josef Vicente de Gón- En buques extran- &gt; 52.003,26^ gora: para una ración de la colegia…</t>
  </si>
  <si>
    <t>Irlanda, Virey de</t>
  </si>
  <si>
    <t>Virey de Irlanda</t>
  </si>
  <si>
    <t>…terminación ha causado gran despecho ! los torys que han he Escudero mayor, el duque de Leeds. ' cho dimisión, puesto que contaban con los Obispos para refor Primer secretario del lord Virey de Irlanda, el honorable zar su partido. (Globe.) W. Lamb. _Los arreglos ministeriales que se suponen depender de la ne No se ve .en esta lista el .nombre del marques de Lansdown; gociación con lord Lansdown, serán todavía imperfectos, pues pero tenemos la satisfacción…</t>
  </si>
  <si>
    <t>Irrisarii, Lorenzo</t>
  </si>
  <si>
    <t>Lorenzo Irrisarii</t>
  </si>
  <si>
    <t>…ículos &amp;c.; el punto Manuel Ruiz y Castro: para la maestrescolía de;4a iglesia cate de marcar ó de lomillo , y las labores de abalorio ó mostacilla, dral de Córdoba, por muerte de D. Lorenzo Irrisarii y no haber é igualmente cordones, brazaletes, sortijas y cifras de pelo , cor tenido efecto el nombramiento hecho en D. Juan “Félix Calvo, dones de torzal, trencillas, presilütas, muletillas y alamares; á D. Josef Alejandro Ruiz de Salmerón; y pararían a cano…</t>
  </si>
  <si>
    <t>Irritado</t>
  </si>
  <si>
    <t>…Yo no sostengo la administración por espíritu de partido, bil represalia de la ofensa que babia hecho al pabellón otomano. sino por creer que To merece, y que los católicos que en general Irritado el Embajador quiso dejar inmediatamente á Constanti- están de acuerdo conmigo, deban también hacerlo. Ninguno com nopla; pero se lo impidieron sus colegas; queria también enviar batiría con mas ardor que yo un ministerio que solo nos diese un correo á Petersb…</t>
  </si>
  <si>
    <t>Isabel</t>
  </si>
  <si>
    <t>…érica del hud. cargadas, y otras armas y efectos que hallaron cu la casa donde _Acaba de venderse en Londres en 360 guineas el misal que per se habia refugiado. teneció á ia Reina Doña Isabel, esposa del bey D. Fernando el Católico. Este curioso libro contiene mas de 500 p iginas adornadas Cádiz aq lie Julio. en parte de preciosas miniaturas, trabajadas por p ntores ñameneos, que dan una excelente idea del estado en que se hallaban las El Comercio…</t>
  </si>
  <si>
    <t>Isidoro</t>
  </si>
  <si>
    <t>…nte á la de lós * cauíiOs dEl dia 29. -■ --í-v , rt Negros. ~Elementor.de la geograjia de España y Portugal, con el iti nerario de ios principales caminos de estos dos reinos: por Don Isidoro .de Antillon. Véndese en Madrid en las librerías de lá Cádiz.................... ,....... .......J...................... 4 beneficio. viuda de Bailo, en la de Cifuentes y viuda de Barco López; en Sevilla.................. Barcelona en: la de Oliva; en Zaragoz…</t>
  </si>
  <si>
    <t>Isidoro-Uriarte</t>
  </si>
  <si>
    <t>…able que sufrieron do’, y le fueron dirigida» felicitaciones por el Sr. comandante ge los fondos en aquella tarde, la noticia que dice haber circulado, neral cesante el brigadier ¿D. Isidoro-Uriarte, las autoridades y á consecuencia de la llegada á aquella capital de un correo de otras personas de distinción. Mr. Florín de Lagard, comandanta Paria, da hab-r estallado la guerra entre España- y Portugal: -En de la fragata francesa de guerra Tam , 'anclada…</t>
  </si>
  <si>
    <t>Issarts, Forbin de</t>
  </si>
  <si>
    <t>Forbin de Issarts</t>
  </si>
  <si>
    <t>…para el capítulo de las penas. proyecto, señalada para este dia, no ha sido menos borrascosa de Mr. Hyde de Neuviile, persuadido á que la propagación de lo que debía esperarse. El conde Forbin de Issarts, habia propues los malos impresos nace únicamente de los mercaderes ambu to en la sesión última una alteración , reduciendo el derecho de lantes (colporteursj que los venden en el campo yen las aldeas, srllo por cada ejemplar , á 50 centésimas (medio franco):…</t>
  </si>
  <si>
    <t>Istria, Capo de</t>
  </si>
  <si>
    <t>Capo de Istria</t>
  </si>
  <si>
    <t>…ho examinando iut diferentes Nvrder Haevin, Ministros de los Países-Bajos en Turin. De un obras: Y--bien, hijos míos. ¿os tntnttneis tuesto? A cuy* ex- momento á otro se espera al conde Capo de Istria. (Cuirrór.) resion han respondido ai Rey, que de estos trabajos saet La Gaceta dt Brtmen contiene el siguiente artículo: sea de dificil acerca Aunque adquirir los mo noticias.cxauai un su subsistencia^ jóven todavía ha pre ciego timoneesEín , s&lt;n las embargo…</t>
  </si>
  <si>
    <t>Iturzaeta, Josef Francisco de</t>
  </si>
  <si>
    <t>Josef Francisco de Iturzaeta</t>
  </si>
  <si>
    <t>…ofrece» y si en verdad adolece el - nuevo sistema _Colección de muestras de letra bastarda española, escritas por .de los enormes vicios de que se le acusa. Es negocio que merece D. Josef Francisco de Iturzaeta , acompañada del método con la pena, pues se trata nada menos que, ó de adoptar general men que deben usarse, y de un juego caligráfico para demostrar prác te un prodigioso método de curar las dolencias y enfermedades ticamente la composición de lau»letras. E…</t>
  </si>
  <si>
    <t>Iza, Andrés Je</t>
  </si>
  <si>
    <t>Andrés Je Iza</t>
  </si>
  <si>
    <t>…ltos. ' ca, tenemos una verdadera superioridad. Razón de los modelos que ha presentado en el Real Conservatorio La opinión de nuestro viagero es que nuestras manufacturas de Artes D. Andrés Je Iza, natural de la villa de Leporreta en de seda han sacado grandes ventajas de la abolición del sistema Guipúzcoa, y vecino de la de Bilbao, en el Señorío de Vizcaya, prohibitivo, pues desde luego han podido aprovecharse del gusto inventados originalmente por el…</t>
  </si>
  <si>
    <t>Iznaga, Josef Aniceto</t>
  </si>
  <si>
    <t>Josef Aniceto Iznaga</t>
  </si>
  <si>
    <t>…despreciables estaban formando en Cartagena contra la. .isla de Bolsa de hoy. Cinco por 100 consolidados roa fr. 75 c. Cuba, se habia deshecho, pues que habiendo pasado á Caracas D. Josef Aniceto Iznaga , para pedir auxilios a Bolívar, tuvo (0 Esta cláusula no está clara en ingles; no se sabe si quie por respuesta la negativa de ellos, y que se abstuviese en lo su cesivo de formar semejantes proyectos en territorio de la repú re tlecir que la Puerta tendrá e…</t>
  </si>
  <si>
    <t>Iznaga, Manuel María</t>
  </si>
  <si>
    <t>Manuel María Iznaga</t>
  </si>
  <si>
    <t>…uelma á D. Fran 150&amp; libras esterlinas de consolidados. cisco Morales de los Ríos Gallegos: para la de Mpnforte de Le_En 1806 Mr. Fox, después de haber formado el ministerio mus á D. Manuel María Iznaga: para la de Navalcamero á Don del que era gefe, habló por la última vez en la Cámara en el Juan Antonio Zanon: para la de Puente Don Gonzalo á Don mes de'Junio, y fue á morir ¿ Chiswick en el mes de Agosto. Juan María Romero y Mier: para la de Portillo á D. J…</t>
  </si>
  <si>
    <t>Izquierdo, Josef Meliton</t>
  </si>
  <si>
    <t>Josef Meliton Izquierdo</t>
  </si>
  <si>
    <t>…elaciones con personas de lá ■la de Canaria á D. Manuel Isidro Robledo y Alvarez: para la corte, ha venido á la bolsa mientras que los fondos se hallaban del Carpió de Montalban á D. Josef Meliton Izquierdo: para la enfermos, como suele decirse', y ha comprado por valor de de Cogolludo á D. Josef Duque: para la de Huelma á D. Fran 150&amp; libras esterlinas de consolidados. cisco Morales de los Ríos Gallegos: para la de Mpnforte de Le_En 1806 Mr. Fox, después de hab…</t>
  </si>
  <si>
    <t>Izquierdo, Manuel Alejo</t>
  </si>
  <si>
    <t>Manuel Alejo Izquierdo</t>
  </si>
  <si>
    <t>…arcía Colmenero: para la de Oro tara á 12.130.... 500....................... Madrid. D. Francisco Villa verde y Rey: para la de Arroyo del Puerco' 190....* 500........... Mataró 4 D. Manuel Alejo Izquierdo: para la de Salas de los Infantes á 9.149.... 500........... Madrid. D. Hilario Garcés: para la de Vega de Valcárcel á D. Fernando 3,788'.'..." 500..Y......Í...:............. Jaén. Escudero y Rubio: para la de jerez de la Frontera á D. Josef - 4,195;..; : S'O…</t>
  </si>
  <si>
    <t>Ja, Francisco</t>
  </si>
  <si>
    <t>Francisco Ja</t>
  </si>
  <si>
    <t>…ha sonas piadosas que quieran dedicarse al servicio de Dios en las ber recogido y ordenado por mayor los materiales; era necesario funciones y fiestas eclesiásticas: compuesto por D. Francisco Ja tener los artículos todos redactados, rectificados, limados, para vier de Murga, presbítero &amp;c. Un tontito en 8.° á 4 rs. en rús poder luego entregarse exclusivamente al cuidado de la edición. tica. Se hallará en Madrid en la librería de Calleja: en ValladoEs…</t>
  </si>
  <si>
    <t>Jabat, Juan</t>
  </si>
  <si>
    <t>Juan Jabat</t>
  </si>
  <si>
    <t>….En el Consejo Supremo de la Guerra y en su sala de justicia ■n leve recuerdo de sus nombres. penden autos entre el espitan de fragata D. Benito Prieto Solares y Partido realista. D. Juan Jabat, ya difunto, sobré devolución de varias cantida Existe aun una partida mandada por el negro Ramírez, te des, que recibió Jabat de resultas de la presa hecha dél bergantín niente coronel, que no quiso reconocer el gobierno colombiano, inglese/ Alerta, en los c…</t>
  </si>
  <si>
    <t>Jabionowski</t>
  </si>
  <si>
    <t>…eda^; y solo los podia hallar entre ellos algunas cothuhtfüaciÜnes sobre los negocios de sus aso- * ' en la-buena voluntad des sus. indi viduos; pero estos de ningún ciaciones. £1 príncipe Jabionowski, á quien se le dijo que Lou- modo se hallaban dispuestos á suministrarlos. El conde Mos nine era quien debia mantener -las relaciónete, con la sociedad dq zynski &gt; fobre cuyo. caudal s?. habia contado para prometer los Varsovia, trató aunque en vatio de entra…</t>
  </si>
  <si>
    <t>Jablo-</t>
  </si>
  <si>
    <t>…r el Azof, estaba enterado de ellos mucho mejor que él, porque habia sido navfo almirante, han admirado el orden y la limpieza que se instruido de todo por Soltyk, Moszynski, y el príncipe Jablo- observa á bordo. Todos convienen en que la marina rusa ha he nowski, sospechando que nada de realidad tenian tales noticias, cho en esta parte progresos muy marcados en pocos años. como efectivamente era asi, prometiendo comunicarlo todo á Varsovia , le dijo:…</t>
  </si>
  <si>
    <t>Jablonowski</t>
  </si>
  <si>
    <t>…f del Sultán, por el que se les manda se independencia (3) de todas las partes de;la Polonia. aprovechen á toda prisa de sus ventajas para sufocar la insurrec ~r'* Ossolinski y el príncipe Jablonowski, á quienes negocios ción, antes que sobrevengan otras circunstancias que la sostengan particulares obligaban á ir muchas veces á Volhynia y á Kiiow, (expresiones terminantes del hati-scherif). Por fortuna de los grie observaron en 1823 el descontento qué rein…</t>
  </si>
  <si>
    <t>…marina Real, sin contar-Con la estación de Barcelona.-EnKrzyzanowski dió parte del resultado de sus conferencias al el Océanoliay más de 60 naves, y entre ellas nueve fragatas que príncipe Jablonowski, y asimismo se lo comunicó á Soltyk lue se emplean en los cruceros dé Cádiz, costa Occidental de Africa, go que llegó á Varsovia. de lá India, de la América Meridional, dii lás Antillas y de ' Hasta entonces los principales individuos de la Sociedad pa Terran…</t>
  </si>
  <si>
    <t>386 Juntad general de toda la nación. El príncipe Jablonowski con Príncipe Federico, que ha sido atacado en Etna de un cólico hefirma en su declaración esto mismo, y persiste en decir que hizo mnrrhoidal; pero el doctor Bongard, que acaba de llegar aquí, presente: que persuadida la sociedad polaca de que el auxilio de a…</t>
  </si>
  <si>
    <t>…condujo á ella á Ja blonowski. Enterado Wolkonski de lo que se iba á tratar seña XtJSIA. ló para el día siguiente la entrevista que este debía tener con Odessa de Julia. Pestel El príncipe Jablonowski se pu-sentó á la hora señalada; tí* cartas de ConstantinopU del 7 anuncian que la Puerta pero no habiendo sido invitado formalmente Grodecki á asistir había contestado á varia* proporciones de Mr. de Ribeaupierre, á la conferencia, á pesar de la confianza que…</t>
  </si>
  <si>
    <t>…el fabricante de curtidos de ¡¿Pamplona considerando que dirigiéndola por Kiiow causaría largas dila D. Juan Pió Jaén por la que le está concedida «n-Reahordcn de ciones, pidió el príncipe Jablonowski que se le designase en 19 de Abril último. De' la de S. M. lo participo á, V. SS. para Varsovja un individuo de la sociedad rusa á quien su directorio los efectos correspondientes, su circulación y publicación: en la hubiese dado las suficientes instrucciones…</t>
  </si>
  <si>
    <t>…de Calomarde. al capitán Maiewski que no piense mas en semejantes cosas, que NOTICIAS EXTRANGERAS. á nuestro parecer seria el colmo de la necedad querer imitarlos.” Zablocki y el príncipe Jablonowski han afirmado que el conde POLONIA. Soltyk habia asegurado que se mantendría la tranquilidad en el Varsovia 21 (te Junio. reino de Polonia, y que habia aconsejado se hiciese lo mismo en las demas provincias hasta que se hubiese hecho en Rusia una Continúa el i…</t>
  </si>
  <si>
    <t>399</t>
  </si>
  <si>
    <t>…(3 de Ene preguntó entonces; si Moszynski podría dirigir una carta á, la róle íSifj.zzSiguen las jirmas de los individuos déla comisión. sociedad de Varsovia con el sobre para el príncipe Jablonowski: zz.Es co/vVi.eeeRautenstrauch, general de división. á lo que Moszynski se negó, diciendo: que nada podían tratar: A consecuencia de este informe S. M. 1. el Emperador da por escrito,,porque lol prohibían las leyes de su sociedad; que todas las Rusias y Rey d…</t>
  </si>
  <si>
    <t>Jablonowskr</t>
  </si>
  <si>
    <t>…. : • Por este tiempo y» no quedaron en éí reino de Polonia otros soNOTICIAS EXTRANGERAS. aios que tuviesen alguna'Sctividád qué el teniente coronel Krzy. TURQUIA. íl lánowski, el príncipe Jablonowskr, él referendarióGrzymala y ' . r el secretario Piichta; quienes lograron se asociase á ellos el sena' ; Constantinopia 28 de Junio. Á - dor conde Stanislás Soltykt, cosa/que deseaban mucho tiempo -Desde la respuesta negativa déla Puerta acerca de la pacifi -h…</t>
  </si>
  <si>
    <t>Jabloriowski</t>
  </si>
  <si>
    <t>…cipe Jablonowski manifestó entonces que consideran Poco después que Peste! tuvo Já conferencia con Grodecki do la Sociedad patriótica que todavía estaba muy lejos la nece llegó el príncipe Jabloriowski á Kiiow, é inmediatamente se sidad de tomar una determinación sobre este particular, nada $4 abocóKarwicki ton él, y le suplicó que se informase si había en había resuelto acerca de este objeto; pero que ?n su opinión so Kiiow delegados lUsos.Tenia intención…</t>
  </si>
  <si>
    <t>Jacinto</t>
  </si>
  <si>
    <t>…Antonio Cóvarrubias y Leiva, Antonio Perez, de la justa causa de la Nación, cupo en el primer extracto de la D. Josef Pellicer. de este dia á Doña Josefa Agustina García , hija de D. Jacinto, 10. D. Pedro González de Mendoza, D. Melchor de Macateniente de brulot de marina, muerto en el campa) del honor. naz, Fr. Francisco Jiménez de Cisneros, Vasco Nuñez de Valboa, D. Josef Carrillo de Albornoz, Hernando de Alarcon. Real Escuela de Veterinaria. 1…</t>
  </si>
  <si>
    <t>…del Camino: placentera. ; - .para la vara primera de la ciudad de Granada á D. ®as Joséf Entre una y dos de li tarde entraron SSi: MM. en Valencia de Marros, y para la de Rueda á D. Jacinto. Monasterio. por la puerta de S. Vicente en una carroza tirada de seis caba llos, escoltada ademas de los Guardias de la Real Persona , de El Rector de la' universidad de Cervera, D. Ramón Lázaro la Maestranza y la lucida caballería de voluntarios Realistas d…</t>
  </si>
  <si>
    <t>Jackson</t>
  </si>
  <si>
    <t>…minado resistir En el aviso al lector declara M.m» la condesa Foy con una hasta el último extremo. franqueza laudable que la obra de su difunto esposo está lejos de Los amigos del general Jackson sostienen vivamente sus pre haber sufrido la última mano, y confia , no sin razón, que esta tensiones ¡í la presidencia; pero sus adversarios no muestran me declaración será bastante para prevenir una severa crítica; pero nos ardor para oponerse á su elección…</t>
  </si>
  <si>
    <t>…gún relaciones de los habitan noticia : todas sus páginas están llenas de discusiones políticas. tes y de los sárbazes que se sallan de la ciudad. En los dias 8 y 9 Los amigos.deL general Jackson trabajan con el mayor tesón pa tuvimos un soldado muertO;)*;dps heridos. ' ‘ . ra que sede nombre presidente. Esta actividad ha inspirado uqa El; 1 i fue .atatado el,¡puesto, avanzado del, regimiento 7,0 de • carabineros. por 100 caballos, persas que querían…</t>
  </si>
  <si>
    <t>…ecibido orden de estar pronto i dar la vela.Lo? (i.) En la última elección de presidente:de los Estados-Uni barcos de vapor, cuyo mando ha confiado S.. A. R. el grande dos tuvo el general Jackson mayor número de votos que sus come almirante á varios tenientes de la marina Real, serán armados, petidores; pero como ¡no llegaban á la: pnayoría absoluta j:se dejó con cañones de grueso calibre , según su fuerza respectiva. (Gic- ¡a elección , según la ley…</t>
  </si>
  <si>
    <t>Jaén</t>
  </si>
  <si>
    <t>…s ciencias, artes ó literatura, que se publiquen dós ve Señor: El ayuntamiento de vuestra MlN. A. y siempreL.éiucfat! ces &lt;3 menos al mes. La comisión habia añadido á la fianza la conde Jaén , con voto en cortes y capital de su provincia, puéstó' á dicion'jde que consista en la propiedad personal de los interesa L. R. P. de V. M. con el mas profundó respetó no puede me dos ; y á la excepción, los feriódicos de avisos y anuncios solamente. nos de…</t>
  </si>
  <si>
    <t>Jaén, Juan Pió</t>
  </si>
  <si>
    <t>Juan Pió Jaén</t>
  </si>
  <si>
    <t>…interrupción ambas sociedades una correspondencia, y guiente que los satisfaga el fabricante de curtidos de ¡¿Pamplona considerando que dirigiéndola por Kiiow causaría largas dila D. Juan Pió Jaén por la que le está concedida «n-Reahordcn de ciones, pidió el príncipe Jablonowski que se le designase en 19 de Abril último. De' la de S. M. lo participo á, V. SS. para Varsovja un individuo de la sociedad rusa á quien su directorio los efectos correspondien…</t>
  </si>
  <si>
    <t>Jahlonowstante</t>
  </si>
  <si>
    <t>…ow si veían ventajas de un gobierno republicano, organizado á manera del que no asistía Grodecki á las conferencias (1), consintió &gt;1 ins dé los Estados-Unidos de América; pero el príncipe Jahlonowstante ponerse en relación con él. Jc¡ le interrumpió diciendo, que aquella materia era extraña 4 la Con .motivo de la muerte del padre de Krzyzanowski acae conferencia, cida en aquella época, sej halló también este en lá precisión de ir Hé aqui ía razón por qué est…</t>
  </si>
  <si>
    <t>Japón, Josef Ma</t>
  </si>
  <si>
    <t>Josef Ma Japón</t>
  </si>
  <si>
    <t>…ticos ó americanas de fruto y de ilor, enviadas por el Intendente de raros en el pais , como plátanos y Cuyas de Oriente,, sóforas del la Habana D. Claudio Martínez de Pinillós al Sr. D. Josef Ma Japón , catalpas , almeces de Occidente, chopos de Lombardía, nuel de Arjona , Asistente en comisión de dicha ciudad. Sabi— sauces de Babilonia, morales del papel, arces de hoja de parra y dor aquel zeloso Intendente, que tantos servicios ha hecho á la de fresno, f…</t>
  </si>
  <si>
    <t>Jaquinet, Francisca</t>
  </si>
  <si>
    <t>Francisca Jaquinet</t>
  </si>
  <si>
    <t>…lugar de su comisión , el militar no Por Real orden de 23 de Octubre del año último se ha dig puede demandar ante su tribunal al paisano, cuyos derechos son nado S. M. conceder á Doña Francisca Jaquinet, vecina de esta anteriores y mas estables que los del servicio de las armas: 4.0 el corte, privilegio exclusivo por cinco años para la introducción primer interes del ejército es su conservación; todas las jurisdic de una máquina de chimenea portátil económic…</t>
  </si>
  <si>
    <t>Jas</t>
  </si>
  <si>
    <t>…ssom que debia ir al encuentro del capitán Frankiin, pasando blico, y parece que ha confiado á una comisión la vigilancia en por el estrecho de Bekring. Desde Kamtchatka marchó ei barón Jas obras de fortificación del Bosforo y el arsenal, que ya no pre Wrangel á Sitka, capital de los establecimientos de la compañía side en persona como hasta aqui. Tampoco pasa revista tan á me americana rusa; desde donde rvgresó á Cronstadt, habiendo pa nudo á l…</t>
  </si>
  <si>
    <t>Javier</t>
  </si>
  <si>
    <t>…ugus•sufrir igual suerte á la que experimentó su digno compañero el to Soberano no puede dejar de llamar con.el mas vivo interes la -malogrado, pero siempre fiel á S. M., teniente general D. Javier atención en todas las épocas de su esclarecida y larga carrera , y EIío en Valencia. En aquel reino, teniendo por norte su cons servir de modelo á todos en general, y tanto mas á los militares, tante lealtad al Rey N. Sr., se dedicó á trabajar, con empeño com…</t>
  </si>
  <si>
    <t>JbrrrfMe.Acódirán.á, Mariano</t>
  </si>
  <si>
    <t>Mariano JbrrrfMe.Acódirán.á</t>
  </si>
  <si>
    <t>…vor ciego y pasagero. (Echo du Midi.') &gt; - Los ¡.'«¡.criptores i la Gtagtafia.eumversalJuica, política i __El 24 de Octubre entró en Tauris la vanguardia del ejército histérica ,r D. Mariano JbrrrfMe.Acódirán.á^recoger la-primera ruso: ha sido hecho prisionero Alayan-Khan, á q-iiiets ¡se tiene parte dei tomo i.°, y adelantar el importe, dé la segunda en las por principal autor de la guerra. (Moniteur.) líbreríasdonde hubieren suscrito. Esta izarte: primera contiene…</t>
  </si>
  <si>
    <t>JByron</t>
  </si>
  <si>
    <t>…sedición del ejercito colombiano en el Perú Ñauplie, donde se le dará sepultura con los mismos honores que ha sido fomentada por é'. (Gtobe and Traveller. ) á Marco Botzaris, y al lord JByron. __El ,¡¡a 20 del corriente tuvieron junta general en U for.da de Nada se sabe del Acrópolis: los griegos pretenden que tiene Londres los accionistas del camino subterráneo del Tutnesis. En ella víveres para algunos meses. se leyó una memoria di Mr. Bruaei so…</t>
  </si>
  <si>
    <t>Jelas</t>
  </si>
  <si>
    <t>…e á evitar toda pretensión teórica ia, 9,70, 44 y 41. El premio de 2 500 rs. concedido en todas (as extracciones á exclusiva. Vtrtenti-it ó meditaciones sobre la pasión de nuestro Señor Jelas huérfanas da militares .y..patriotas que murieron en defensa sucristo, sacadas del santo evangelio, por el llustrísimo' Sede la justa cansa de Ja. Nación , cupo la suerte del primer extrac £or D Santiago Josef Bencomo, obispo que fue de Astorto de la de este…</t>
  </si>
  <si>
    <t>Jemnc</t>
  </si>
  <si>
    <t>…odo El caballero Usoz y Moz.y, Encargado de Negocios de España, Realista y vasallo del mas idolatrado Rey, asistiendo i tan sofue presentado después al Rey y á SS. A A. RR. por el barón Jemnc acto un numeroso concurso. de Labre, introductor de Embajadores. Concluida la función dé iglesia pasó la oficialidad á la aula S. A. R. el Delfin, acompañado de un numeroso estado ma capitular, donde se había congregado el ilústre cabildo, á quien yor, pasó -…</t>
  </si>
  <si>
    <t>Jesucristo</t>
  </si>
  <si>
    <t>…...... Madrid. Trisagio seráfico para venerar la muy augusta y santa Trinidad, 28.389.. .. 50Ó............................. Idem. con un ofrecimiento á la sagrada Pasioq- de Ntro. Sr. Jesucristo 29,017.... 500............................. Granada. en sufragio de las almas del purgatorio, repartido por los dias de 1.796.... 500............................. Madrid. la semana, compuesto por Fr. Eugenio de la Santísima Trinidad, 24,611-.. 500...........-…</t>
  </si>
  <si>
    <t>…no advertís que no pudiendo en las sagradas Escrituras: fue tan expresamente enseñada y prac los tales salir al teatro en su propia figura , sin exponerse á ser ticada por nuestro Señor Jesucristo, por sus Apóstoles, por los deshechos por vuestra lealtad, mudan de leoguage, y se trasfor</t>
  </si>
  <si>
    <t>…mas su extracción se ha Al venerable clero secular y'regular, y a nuestros amados dioce¿ ‘ •ce con mucha actividad : está calculado que desde que se agotó salios, salud en nuestro Señor Jesucristo. enteramente el agua se. .l;abrán sacado unos mil toneles de fango- ,4 Seria creíble que unos Wtnbres que se precian de' Realistas; tos últimos reconocimientos hechos han descubierto un excelen españoles y católicos,, tuviesen necesidad de serámonest'ados á q…</t>
  </si>
  <si>
    <t>Jimé, Manuel</t>
  </si>
  <si>
    <t>Manuel Jimé</t>
  </si>
  <si>
    <t>…, dificiles por su tos suscriptores al Manual del farmacéutico, ó Compendio número y minuciosidad de enmendarse en el Suplemento de cor elemental de farmacia, traducido por el Dr, D. Manuel Jimé recciones que tiene ofrecido. Tal vez están equivocados los nú nez, acudirán á recoger el primer tomo, y adelantar el importe meros en algunos cálculos y en las longitudes y latitudes de los del segundo en esta corte á I3 librería de Sanz, calle de las Car pu…</t>
  </si>
  <si>
    <t>Jiménez, Benito</t>
  </si>
  <si>
    <t>Benito Jiménez</t>
  </si>
  <si>
    <t>…as, al zurcido, al trapo, al pasado, en felJosef María Muñoz de Aguilar, j*&gt;r la deD.Antonio Solís, pilla , cañamazo , seda floja &amp;c.; el de hacer media, ó toda espe por muerte de D. Benito Jiménez , por la de D. Marcos Ildefon cie de labor de punto de aguja, y la de punto de gancho para so de Bonilla , por ascenso de D. Joaquin de Vargas Machuca, elásticos, bolsillos , gorros y demas; el de encajeta, ó el modo y por fallecimiento de D. Joaquin Lorenzo…</t>
  </si>
  <si>
    <t>Jiménez, Josef María Díaz</t>
  </si>
  <si>
    <t>Josef María Díaz Jiménez</t>
  </si>
  <si>
    <t>…dad , que desde los tiempos mas remotos se ha dis un realce magestuoso.á la función. El M. R. P. Dr. en teología tinguido por su lealtad á sus Soberanos, deseando dar un (estimo^. D. Josef María Díaz Jiménez, de la congregación de Agonizan nio público de su amor y respeto al Rey nuestro Señor , celebró tes y predicador eje S. M, pronunció el discurso, en el que mani ayer el dia de S. Fernando con el mayor regocijo y con toda la festó jo que la Religión , el Rey ,…</t>
  </si>
  <si>
    <t>Jiménez, Juan</t>
  </si>
  <si>
    <t>Juan Jiménez</t>
  </si>
  <si>
    <t>…imagina-.ion á las verdades eternas ¡ robo de la casa En consideración al mérito y dilatados servicios del coronel fraternal y violación de la ley y de la autoridad mas saerada de D. Juan Jiménez, primer ayudante de la Real Compañía de lante de ¡Diosy de los hombres, al favor prestado á los hijos que Guardias Alabarderos, se ha dignado el Rey nuestro Señor quieren abrazar el estado religioso, y á quienes los padres opo nombrarle segundo teniente super…</t>
  </si>
  <si>
    <t>Jiménez, Juan Bautista</t>
  </si>
  <si>
    <t>Juan Bautista Jiménez</t>
  </si>
  <si>
    <t>…las 1300 comunidades que todavía no estaban autoriza prior de la misma, y fallecimiento de D. Josef López de la Tor das antes de la ley de 24 de Mayo de 1825, hay mas de 200 re, á D. Juan Bautista Jiménez de la Serna y D. Josef Manuel que lo han sido después: las demas lo serán sucesivamente. de Isla: para otra de la de Búrgos, por muerte de D. Esteban _La$ últimas noticias de Batavia , que llegan hasta el dia 10 de Navas, á D. Gabriel de San Millan: para el a…</t>
  </si>
  <si>
    <t>Jiménez, Manuel</t>
  </si>
  <si>
    <t>Manuel Jiménez</t>
  </si>
  <si>
    <t>…se producido por un — ¿vommclatura farmacéutica y sinonimia general de Farmacia virus específico ¡ hubiera cedido el de la muger en cuestión y otro y de Materia médica, por el Dr. D. Manuel Jiménez: segunda que traté con el mismo método! {Hubiera cedido, digo, al tra parte. Esta obra, que puede llamarse original por ser la primera tamiento antiflogístico! No por cierto. Las observaciones que publicada en Europa en la forma que tiene, es necesaria para a…</t>
  </si>
  <si>
    <t>Jiménez, Manuel de Avila</t>
  </si>
  <si>
    <t>Manuel de Avila Jiménez</t>
  </si>
  <si>
    <t>…D. Joaquín Montoya , á D. Fran 2780 restantes se componen de hermanas hospitalarias ó de edu cisco de Paula Cabrera: para dos canongías de la de Granada, cación. por promoción de D. Manuel de Avila Jiménez á la dignidad de De las 1300 comunidades que todavía no estaban autoriza prior de la misma, y fallecimiento de D. Josef López de la Tor das antes de la ley de 24 de Mayo de 1825, hay mas de 200 re, á D. Juan Bautista Jiménez de la Serna y D. Josef Manuel que…</t>
  </si>
  <si>
    <t>Jiménez, Mariano</t>
  </si>
  <si>
    <t>Mariano Jiménez</t>
  </si>
  <si>
    <t>…e exigen en este negocio. AVISOS. La pequeña Cenicienta, ó historia de una joven huérfana; no vela moral, traducida del francés por la señorita Doña Ramo Los profesores de cirugía D. Mariano Jiménez, D. Josef na Valcárcel. Se vende en la librería de Ibarra, calle de la GorJbañez, D. Antonio María Galli, D. Nicolás García, D. Eme- guera, á 4 rs. en rústica. terio Antoñanzas, D. Alberto Dieguez y Saez, D. Gregorio .Se halla vacante la plaza de médico de la…</t>
  </si>
  <si>
    <t>Jimeno, Joaquín Almazan y</t>
  </si>
  <si>
    <t>Joaquín Almazan y Jimeno</t>
  </si>
  <si>
    <t>…juez interventor de los bienes de CAM1IOS DEL OIA 4. D. Manuel Rodríguez del Manzano, vecino de esta corte, al Lóndres...*......................................................... Sr. D. Joaquín Almazan y Jimeno, del mismo Consejo, con París............................................. ..................... amplias facultades para que supla las veces de aquel, ha declara Cádiz.................................t............................... do, entre otras cosas, que…</t>
  </si>
  <si>
    <t>Jimeno, Jüan</t>
  </si>
  <si>
    <t>Jüan Jimeno</t>
  </si>
  <si>
    <t>…orme, que deben llevar ¡os Oficiales retira Córdoba............ Srcs.'Pariza, Ochaita y compañía. dos que hayan pertenecido á los Regimientos de ¡a Guardia Real. 'Granada...i..... D. Jüan Jimeno. El 'Rey N. Sr. ha' observado que muchos Oficiales de los que ’Gudd atajara... D. Celestino García Plaza. han servido .en. los Cuerpos de su Guardia Real, llevan el tul i - ■Jaén..;............ Sres. viuda dejauret é 'hijos. forme Vefáfadb á estos, en’lbgar d…</t>
  </si>
  <si>
    <t>Jo</t>
  </si>
  <si>
    <t>…de sus navegaciones á dichas Islas. Cádiz.......................................................,............. i á | beneficio. El capitán de la fragata mercante la Veloz Pasasen» D. Jo ficv illa........................................ ......................... i í i pérdida. sef Antonio de la Vega ¿o tu viage de Cádiz á Manila en. el dia Málaga ■i beneficio. a de Agosto del año próximo pasado á las 11) del dia avistó un Valéncia...,........…</t>
  </si>
  <si>
    <t>…2.°, ron examinados en aritmética D. Josef María de la Quintana, 3.0 y 4.0, que periódicamente harán psteser vicio, siendo del D. Maximino García Alvarez, D. Mariano Carballeira, D. Jo mejor andar, y suficientemente armados.. . • . ,. . sef García Alvarez, D. Jotef Rodríguez, D. Jacinto Ribeiro y. __La hermosa fragata la Rose, de 800 toneladas, forrada en, Gener, D. Antonio García Fuertes, D. Pedro Martínez y Don cobre y de superior andar,…</t>
  </si>
  <si>
    <t>Jo, Juan</t>
  </si>
  <si>
    <t>Juan Jo</t>
  </si>
  <si>
    <t>…vada moza, A D. Pedro Pertierra y Aivarez: para otra de la de tula- herméticamente, y renovada con frecuencia, cuyas aplicaciones, manes por muerte de D. Josef María Valladares, á D. Juan Jo ya sola , ya combinada con la anterior, son útilísimas en varias sef Sopueria: para una ración de la misma, por la de D. Lorenzo dolencias. Mancebo de Torres, al emigrado de América D. Pedro Nolasco Los enfermos que deseen recibir «1 beneficio de estas aguas,…</t>
  </si>
  <si>
    <t>Jo-, Juan</t>
  </si>
  <si>
    <t>Juan Jo-</t>
  </si>
  <si>
    <t>…lugar. Concluyéndose para últimos de Diciembre del corriente año __En virtud de providencia del Sr. Diez dePrado, tértíénte cor la contrata hecha por la Real Hacienda en favor de D. Juan Jo- regidor de esta heroica-villa, y por la escribanía de Agrá , se cita sef Arana para la conducción de sales de las fábricas de ban Fer- y emplaza á Miguel Lozano, calesero que fue en esta corte, viunando y Torre Vieja á los Alfolíes de esta provincia, se saca…</t>
  </si>
  <si>
    <t>Joa</t>
  </si>
  <si>
    <t>…D. Joaquin Mejía; y para una ración de la iglesia colegial de nuestra misma tienda á pesar de la doble cortina que cierra su Baza, en el obispado de Guadix , por fallecimiento de D. Joa entrada, y nos vemos obligados á estar cerrados todo el dia para quin Santa Olalla, y no haber tenido efecto el nombramiento preservar de estos terribles insectos á las vacas de leche que he hecho en D. Andrés Miguel Gazquez, á D. Gabriel Herrero. mos traido…</t>
  </si>
  <si>
    <t>Joa, Joscf</t>
  </si>
  <si>
    <t>Joscf Joa</t>
  </si>
  <si>
    <t>…su leal to CfctMiébl» á D. Domingo Martínez-de Galinsoga: para el da tad es tañí antigua como el nombre español: su valor jamas fus Pruna a D. Antonio Arteaga: para el de Utiel á D. Joscf Joa desmentido; y perecer , antes que ser infiel Calahorra, ha queda quín Y agüe: para la vara de alcalde mayor de Viilagarcía á do en proverbio desde los tiempos de Sertorio. Esta fue la suerte, ]&gt;. Baltasar Maidonado de Guevara: para la del, val lo de Soba, Señ…</t>
  </si>
  <si>
    <t>Joaquín</t>
  </si>
  <si>
    <t>…dados han. ocupado hasta ahora. Cual Armada de este año á D. Josef Sartorio, que debe ocupar su lu quiera que sea el éxito de esta tentativa , no se podrá negar que gar después de D. Joaquín La Croix. han sido muy superiores á todas las esperanzas, los progresos con AVISO. que la han principiado. Careciendo de noticias oficiales sobre la marcha de los cuer _Los interesados censualistas acreedores i la sisa del maravedí pos disidentes, al tiempo que tenemo…</t>
  </si>
  <si>
    <t>…hos propietarios el exorbitante costo á dejarlos pueblo. Se suscribe en Madrid en la librería de Viana , y en Se perder en las posesiones donde están recolectados. villa en las de D. Joaquín y D. Mariano Caro, á 36 rs.'en rús El comercio se halla en un estado igualmente miserable. Los ex- tica. trangeros acudieron en un crecido número por cálculos equivoca —El tomo 3.0 de la Biblioteca de Religión , en que principia el Ca dos, y abastecieron todas las provincias d…</t>
  </si>
  <si>
    <t>…o que viene 4 dar una comunidad por nuestro Señor nombrar para una ración de la santa iglesia me cada cantón y por cada 13,500 almas. tropolitana de Sevilla, vacante por muerte de D. Joaquín de De estas 2800 congregaciones ó comunidades, solo en ao se Reina, á D. Josef María Causinos y Begines: para una media dedican las religiosas á la vida contemplativa exclusivamente: las ración de la misma, por la de D. Joaquín Montoya , á D. Fran 2780 restantes se…</t>
  </si>
  <si>
    <t>…de Abrí) que en una audiencia Mata, cura emigrado de Caracas: para el arcedianato titular de que concedió el Dey al Cónsul general y encargado de negocios Palencia, por muerte de D. Joaquín dsUrrutia, á D. Josef Ma de Francia , olvidándose del respeto y consideraciones que debía ría Díaz Quijada , chantre de Valladolid: para esta ehantría á al carácter de este agente y á la Potencia que representaba, llegó D. Josef Milla Fernandez; y para una ca…</t>
  </si>
  <si>
    <t>…de que se Coruña............................................. ¿ pérdida. crean asistidos en el expediente de testamentaría del referido Deuda consolidada con ínteres,.. 34 valor. D. Joaquín; con apercibimiento que de no verificarlo en dicho Intereses de vales,.»......,.,..,....... **• término les parará el perjuicio que haya lug-í. Vales consolidados,...,.,............ *3+ 4 24. _Sé halla vacante la plaza de médico de la villa de Bríones , en Id…</t>
  </si>
  <si>
    <t>…omo. Rey nuestro Señor nombrar para una canongía de la iglesia ca — Los suscriptores á la Biblioteca de Religión pueden acudirá re tedral de Patencia^ vacante por fallecimiento de D. Joaquín de coger el tomo y.° de dicha obra á las librerías respectivas, previ Urrutia, y renuncia que de ella ha hecho D. Manuel Ramos, i niéndoles continúa la suscripción para el otro trimestre en las D. Francisco Moreno y Mate: para una ración de la misma, por mism…</t>
  </si>
  <si>
    <t>Joaquiu, J.</t>
  </si>
  <si>
    <t>J. Joaquiu</t>
  </si>
  <si>
    <t>…8 der i sus respectivos capitanes; pudiendo en esta corte franquear núm. 137,257 que ha reclamado dicho monasterio, á fin de que . ..jui.-n miste noticias relativas á ambos buques D. J. Joaquiu de dentro de ellos se presente por sí ó por medio da apoderado a íd.in/atemii , que vive en la calle del Príiícipe, m'un. 5 y 6, deducir la acción que la competa; pues pasado que sea sin hacer na &gt; piso entresuelo de la derecha. lo , lejparará el perjuicio qu…</t>
  </si>
  <si>
    <t>Joblonowski</t>
  </si>
  <si>
    <t>…s Tribunales y Jueces de ,su$ este se negó á recibirla, y condujo á aquel á caía de Krzyzanorespectivos fueros, en el término de tres días á mas tardar.” wski, el cual le envió al príncipe Joblonowski; mas tampoco 33. La retribución por las cartas de seguridad será de 2 rea quiso este disponer de la expresada cantidad , y todos marcha les; las de las licencias de que tratan los artículos loo, 106,110, ron á casa del conde Soltyk, adonde también fue Grzymal…</t>
  </si>
  <si>
    <t>Jor</t>
  </si>
  <si>
    <t>…e to de 1815 , expedidos con motivo del escandaloso movimiento Lucas, D. Josef Gutiérrez, D. Blas Bayou, D. Miguel de Cas insurreccional, de que fue uno de los principales agentes D. Jor tro, los señores viuda é hijos deOurango, y á los señores Balge Bessieres; pero para que nadie ignore su contenido, y que seré maseda é hijos, tenedores que fueron de un vale de 600 pesos, inflexible en su cumplimiento, con arreglo á las Reales órdenes creaci…</t>
  </si>
  <si>
    <t>Jorge</t>
  </si>
  <si>
    <t>…4 á: 5: garbanzos 50 á 55 : yeros 5 4 6: 16. Fr. Juan de Jesús María, D. Martin Bautista de Lanu¡alberjas y guisante* 8 49. &gt; . za, el conde de Lemos, el maestro Vicente Espinel, D. Jorge santaxdm—Cabezón de la Sal. Trigo, fanega 43: aluvias Juan, D. Antonio de Ulloa. 40: maiz añ. 17. D. Pablo de Santa María, el P. Diego Lainez, Fr. Gesozia.—Alfaro. Trigo 28: cebada £: vino,cántara 9I ¡acei- -rónimoGracun, D. Josef-de!Campillo, el Cardenal D.…</t>
  </si>
  <si>
    <t>Joscfen</t>
  </si>
  <si>
    <t>…Hacienda del expediente instruido con motivo de haber solicitadocer demolerlo todo, á fin de reedificarlo, y que se complacerían D. Juan Bautista Bofarrull, D. Estanislao Rolandi, D. Joscfen sumergirnos otra vez en el caos como si tuviesen las facul Ferro, y Bosch y compañía, del comercio de Cartagena, que se lestades del Criador para hacer salir de él la luz á su antojo. concediese la gracia de que nadie pueda introducirse á hacer exca „Las obra…</t>
  </si>
  <si>
    <t>Josef</t>
  </si>
  <si>
    <t>…'esta emplaza por término de 30 dias, contados desde esta publica ciudad, y én el dia se Jia reconciliado con Paez, salió con el ción , á Doña Manuela Aguirre, viuda y heredera de D. Josef batallón de Brabos del Apure para unirse á Bermudez, no pu- Casado, vecina de Soria, como última tenedora que aparece de diendo conseguirlo por la dispersión de-la tropa; por cuyo pro un vale real de 150'pesos' de Setiembré'de 1808, núni. 157,257, yecto merec…</t>
  </si>
  <si>
    <t>…el gravamen de fianza, cance Zaragoza................................................. ..................+ á *. lándose las que esten dadas á este respectó. -—Se cita y emplaza á D. Josef de las Heras, Doña M. Ag.* Ueredia, D. Antonio Guillermo Moreno, D. Esteban Aposa, Deuda consolidada con interes.......... ............. 25 valor. D&lt; Manuel Víale , D. Josef Paroldo, D. Francisco Hernaiz, Don ............. Josef Miguel Ramírez, D. Juan Benito…</t>
  </si>
  <si>
    <t>…juicio, Idem no consolidados................. .... 8 i t. —Por providencia del Sr. Segovia , alcalde de la Real Casa y AVISO. Corte,.se cita y emplaza por el término de 30 dias á D. Josef En la villa de S. Juan de los Remedios, de la isla de Cuba, Mejía, vecino que con anterioridad era de la ciudad de Ubeda, por Noviembre de 1824 falleció D. Luis Mogeardini, agrimen para que dentro de él, por sí ó por medio de apoderado, se pre sor, natural de Ge…</t>
  </si>
  <si>
    <t>…: cebada 14 á 18: habas 19 á 2 tomos, 12 rs. 21: vino, arroba 30 á 33: aceite, idem 19 á 20. La granazón da muy buena esperanza. Los suscriptores del Tratado elemental de giro por D. Josef soma,-jCal ahorra. Trigo, fanega 33: cebada 9: vino, cán María Brost , acudirán á recoger el primer cuaderno á las libre tara ió: aceite, idem 44. rías en que se han suscrito y adelantar solos 6 rs. por el segundo Logroño. Trigo,fanega 32 á 33: cebada it,á 12…</t>
  </si>
  <si>
    <t>…rarse la suscripción esté dicho tomo en poder de la colegial de Alfaro, en el obispado de Tarragona, por de los suscriptores, no solo en M'adrid , sino en las provincias muerte de D. Josef de las Heras, á D. Josef Martínez y García. continuará aquella abierta en los mismos puestos ya anunciados (Gaceta de a6 de Octubre último) y hasta el dia i3 del presen Resumen general de lo introducido en Manila y extraído for bu te mes de Julio, pasado el c…</t>
  </si>
  <si>
    <t>…ocio. AVISOS. La pequeña Cenicienta, ó historia de una joven huérfana; no vela moral, traducida del francés por la señorita Doña Ramo Los profesores de cirugía D. Mariano Jiménez, D. Josef na Valcárcel. Se vende en la librería de Ibarra, calle de la GorJbañez, D. Antonio María Galli, D. Nicolás García, D. Eme- guera, á 4 rs. en rústica. terio Antoñanzas, D. Alberto Dieguez y Saez, D. Gregorio .Se halla vacante la plaza de médico de la villa de…</t>
  </si>
  <si>
    <t>3</t>
  </si>
  <si>
    <t>…que- haya exposiciones pú- dé la justf,causa de. la Nación, cupo¡én éj primer 'extractó de,la ¡los españoles: &lt;Y por qué no se de este diá. á Do/jJTeresa Rarnbna'AIyaréz , hija de D. Josef,Cicas, yse verán lo que son teniente dél extinguido regimiento de infantería de Covadonga, muerto en acción de,guerra. /" . CAMBIOS DEL DIA. 6. cuchilleros y caldereros^ iPorqhé“fnó s^pjreKtiían jos pafias, de . IfildlCL; ' .... S5*- Alcoy, de Segovia, déJJéj…</t>
  </si>
  <si>
    <t>…viage D. Venancio Portal, D. Ramón Üzbero , D. Joaquín Bahamon- al rededor del mundo, por el Perú, los inares de la China, Ben de y D. Aniceto Sánchez. En trigonometría, esférica D. Josef gala y vuelta á Francia. Teniendo ya la mayor parte de su car Martínez. En cosmografía el mismo Martínez y D. Antonio Ce gamento, no tomará líete sino para dos puntos de América; pe peda. En geometría práctica los tnismps Martínez y Cepeda. En ro admitirá pas…</t>
  </si>
  <si>
    <t>…añero de viage, con el objeto de visitar el Archipiélago y las sion de io9 rs. En. correspondiente á ¡a viuda del teniente ge costas del continente griego. neral de la Real armada D. Josef justo Salcedo, Doña ¡María EUcontralmirante Mr. de.Rigny ha sido nombrado coman Pascuala Zuloaga , que se halla en igual caso que la del capitán dante en gefe de todas las fuerzas francesas del Mediterráneo. Su García como también que por. la Real resolución…</t>
  </si>
  <si>
    <t>…e Cuesta , frente á las Covachuelas, y en la de Sánchez, ca mo tutora y curadora de sus hijos D. Antonio, D. Manuel, lle de la Concepción Gerónima; en Sevilla en la de Hidalgo; en D. Josef, Doña Francisca y Doña Dolores Rosales, sobre nuli Cádiz en la de Hortal y compañía; en Valencia en la de Herrera, dad ó validación del testamento otorgado por Doña Rita Ro y en Valladolid en la de Rodríguez. sales su hija, y esposa que fue del D. Nicolás; en…</t>
  </si>
  <si>
    <t>…de idem......................... 5,000. próximo, los pretendientes dirigirán sus memoriales en tiempoA la de niños huérfanos de nuestra Señora de los al secretario de ayuntamiento D. Josef de la Torre. Dolores de idem.......................................................... 3,201. -.Interesa saber el paradero de Josef Honores, quien despuésA la casa de Misericordia de la ciudad de Cartagena.. 1.500. del año 1808, que salió para Italia de músic…</t>
  </si>
  <si>
    <t>…de la justa causa de la Nación, cupo en el primer extracto de la después, á recogerla y anticipar el importe de la segunda , como de este dia á Doña María Salomé Alvarez, hija de D. Josef, te se previno en el prospecto. De lo cual resulta estar aun pendien niente del extinguido regimiento de infantería de Covadonga, tes las cuentas dé los comisionados en la suscripción, y no po muerto en acción de guerra. derse disponer de los juegos , que per…</t>
  </si>
  <si>
    <t>…lentísimo Sr. duqueque fue de Osuna, D- Pedro TellezGirón,remi cado europeo.... La poca versación, y aun el abuso de algunos tieron por el correo de 3 de Octubre próximo.pasado á D. Josef de nuestros Enviados, han influido mas en la baja indicada. Ortiz de Carvajal, administrador de la Excma. Sra. condesa „Ei empréstito mandado levantar por el Gobierno protecto duquesa de Benavente en Villagarcía, cuatro vales Reales con ral el año de z 1 debi…</t>
  </si>
  <si>
    <t>…....... Madrid. D. Hilario Garcés: para la de Vega de Valcárcel á D. Fernando 3,788'.'..." 500..Y......Í...:............. Jaén. Escudero y Rubio: para la de jerez de la Frontera á D. Josef - 4,195;..; : S'OoiL'.....'.'.................... Madrid. Mariano de Olíñeta: para la de Villanuevá del Fresno á Don‘; ! Un..'..'1 ' 500............................ Sevilla. . Alonso García; y para la del Puerto de Sta. María á D. Pedro' ■ • '10,848'...;“'; '…</t>
  </si>
  <si>
    <t>Josef, Juan</t>
  </si>
  <si>
    <t>Juan Josef</t>
  </si>
  <si>
    <t>…dos candeleros, todo de plata ¡ un relox de oro y como auxiliares, en los términos que se expresan en el acuerdo, con chispas de diamantes, y ocho mil 1 cales vellón en veinte y á D. Juan Josef de la Sotilla y D. Antonio Martínez de Salacinco onzas de oro. zar: loque se hace saber á lo» interesados en el concurso para Segunda suerte que estará de manifiesto en Madrid. que lo tengan entendido, y á los demas efectos que haya lugar. Un juego de afeitar…</t>
  </si>
  <si>
    <t>Josef-de</t>
  </si>
  <si>
    <t>…43: aluvias Juan, D. Antonio de Ulloa. 40: maiz añ. 17. D. Pablo de Santa María, el P. Diego Lainez, Fr. Gesozia.—Alfaro. Trigo 28: cebada £: vino,cántara 9I ¡acei- -rónimoGracun, D. Josef-de!Campillo, el Cardenal D. Fian te, arroba 36. cisco de Mendoza, D. Alfonso de Cartagena. , Calahorra. Trigo 32 : cebada 9: vino 12.1 aceite 40. 18. D. Pedro Fernandez de Velasco, Juan Sebastian del C17 Logroño. Trigo 27 &amp; 29; cebada y * 9, vino 12 á 14: acei-…</t>
  </si>
  <si>
    <t>Josefa</t>
  </si>
  <si>
    <t>…si lo hicieren lo* cisco Tena y Pomar, en los muchos años que la dirigió, la con oiré y administraré justicia, y de no hacerlo les parará al per tinúan bajo el mismo pie sus hijas Doña Josefa y Doña Eulalia juicio que haya lugar.ssMamtsl Mejía, escribano* IN LA IMPRENTA REAL.</t>
  </si>
  <si>
    <t>Josefa, María</t>
  </si>
  <si>
    <t>María Josefa</t>
  </si>
  <si>
    <t>…nto evangelio, por el llustrísimo' Sede la justa cansa de Ja. Nación , cupo la suerte del primer extrac £or D Santiago Josef Bencomo, obispo que fue de Astorto de la de este día á Doña María Josefa, hija del capitán gra ga. Se hallará en las librerías de Sanz y Perez, calle de Carretas,duado de teniente coronel Í&gt;. Juan Josef Gallego, muerto en el y de Novillo, calle de la Concepción Geronitna. campo del honor. Origen de la revolución francesa , ó trama…</t>
  </si>
  <si>
    <t>Juan</t>
  </si>
  <si>
    <t>…rdias civi 115 hombres armados y montados del Regimiento núm. 4.0 da les que desgraciadamente sobrevinieron en aquel país después de caballería ligera. la muerte de su Soberano el Sr. D. Juan vi, de respetable y pa Los numerosos documentos que existen en este Ministerio cífica memoria , ha llamado gravemente la atención del Reír &lt;de mi cargo, y de los cuales se extrajo la historia de estos suce N. Sr. Y S. M., firmemente resuelto á preservar su Re…</t>
  </si>
  <si>
    <t>…s ‘Reáles órdenes '-expedidas, designando á los rfetir’ados ~Málaga...... JD. Antonio Bresca. del Ejército el que debeh Esar, según las diferentes armas de que Muñid'.'........... D. Juan lde Soto. proceden; y queriendo S. M. que haya la conveniente distinción Oviedo...d........ D.'Rodrigo Antonio Alrarez. entre los GeTes y Oficiales que están én actual ejercicio di sus Patencia.......... D. Miguel Palacios. empleos én los Cuerpos, y los que s…</t>
  </si>
  <si>
    <t>…er S. M. nombrar para una canongía de la iglesia catedral de Ovie ra nuestras tropas en aquel pais! ¡Qué nos dicen por lo regular do, por haberla abandonado D. Miguel del Riego, á D. Juan los diarios de Batavia, cuyos boletines parece están compuestos Antonio Rodríguez: para una ración de la santa iglesia metro á manera de formulario! ¡No han anunciado cien veces lo que politana de Sevilla, por muerte de D. Pedro Carlos Navarro, al hoy nos rep…</t>
  </si>
  <si>
    <t>…s los padres opo nombrarle segundo teniente supernumerario del mismo Real nen resistencias obstinadas é irracionales ( y aun impías como Cuerpo, y conceder la primera ayudantía al coronel D. Juan es el caso de que trata el papel); desgracia á la decisión de abrazar Aguirre , que obtenía la segunda; y para esta vacante al capitán la religión católica , y desgraciados por consiguiente á los que la D. Francisco Muñoz Maldonado, teniente del primer regimi…</t>
  </si>
  <si>
    <t>…cita y emplaza á todas las distribución de su herencia, legando 250 pesos á cada uno de personas qué se Crean con derecho 325 fanegas ,20 estadales de otros dos hermanos paternos D. Juan y Doña Tomasa Mogear-r tierra en el término de la villa de Torres, y sitio de la dehesa del din¡, 25 á su criada Angelina, si viviese, y otros 23 á Catalina Monte.crVeinte y dos fanegas, 8 celemines y 6 estadales en el Paneín. Y en virtud de un despacho suplicatorio de i oidor, jue…</t>
  </si>
  <si>
    <t>…que podrá ser representado por D. Felipe Sainz de Baranda, del mayoral remitirá bajo de su responsabilidad una copia exacta á Conde de Viliamarciel, del marques de Someruelos y de D. Juan la junta gratuita de ganaderos (de que se hizo indicación en el Bautista Dutari. Por Soria; de D. Josef Hidalgo, y suplente articulo 3.°), la cual estará autorizada para tomar Jas medidas D. Plácido Martin Casal. Por Cuenca; de D. Juan Sierra, y su que juzgue…</t>
  </si>
  <si>
    <t>…l Gil Albornoz, Gonzalo Fernandez de Cór ran go) el dia 13 del presente mes, formará una de la* épocas doba^ El Gran Duque de Alba, Arias Montano, D. Fracisco Quevedo y Villegas , D. Juan de berreras. . .mas dolorosas en los triste* acontecimiento» de' este p»is. Entre dos y tres horas de su táride una extraordinaria y singular pe 3. ® Hernán Cortés, Garcilaso de la Vega, D. Alonso de drisca, acompañada rfé'fuértés vientos y violento» huracane…</t>
  </si>
  <si>
    <t>…demas que resulta del expediente. i.° de Febrero de este año; cuyo caudal debe recaer en los hijos CAMBIOS DBS DIA 9. y descendientes legítimos, de siete primos hermanos de dicho D. Juan, Doña AnaGonzalezde Sotomayor , D. Juan Antonio Londres.................................................................. 84rá35 Apolinario de Sotomayor, Doña María Gabriela de Sotomayor, Paris..................................................................…</t>
  </si>
  <si>
    <t>…vino, no obstante de que permanecen algunas tina Mapa geográfico de la América meridional, dispuesto y gra jas en una pieza que llaman el cocedero, donde percibe el licor bado por D. Juan de la Cruz Cano y Olmedilla , geógrafo que fue todo el calor dr la estación, y las variaciones de la atmósfera. de S. M.: se compone de ocho pliegos de papel imperial. Este mapa Estas circunstancias, de cuya certeza no podemos dudar, de por su grande escala,…</t>
  </si>
  <si>
    <t>…estro Señor nombrar para una media ración, vacante en don ; de la atonía de ¡os órganos progenitores; de las causas de la la santa iglesia metropolitana de Sevilla, por ascenso de D. Juan infecundidad de algunos matrimonios; de los signos del embaraFernandez Soler á ración de la misma , á D. Plácido Hernán zo; del mecanismo de la nutrición del feto', de la superfetaeirux de dez, canónigo tesorero que fue de Sta. Fe de Bogotá: para una los emba…</t>
  </si>
  <si>
    <t>…sta. ANUNCIOS. —Por providencia del Sr. Galindo y escribanía del número de Filosofa de la elocuencia, de D. Antonio de Capmani y de Garamendi, se cita y emplaza á los herederos de D. Juan de la Mompalau, nueva impresión en dos tomos en 8.**, de papel flo Fuente, oficial que fue de la contaduría general de aduanas y la rete y letra nueva. Se vende en laíibréna de Martínez, frente i nas, ó á los que se crean con derecho é su herencia, para que l…</t>
  </si>
  <si>
    <t>…ostacilla, dral de Córdoba, por muerte de D. Lorenzo Irrisarii y no haber é igualmente cordones, brazaletes, sortijas y cifras de pelo , cor tenido efecto el nombramiento hecho en D. Juan “Félix Calvo, dones de torzal, trencillas, presilütas, muletillas y alamares; á D. Josef Alejandro Ruiz de Salmerón; y pararían a canongía terminándose con el útilísimo de zurcir y componer los objetos de la iglesia colegial de Belmonte, en el obispadO-de;Cue…</t>
  </si>
  <si>
    <t>…vido, y su memo sistió á todos los halagos y amenazas del Gobierno intruso de ria vivirá eternamente entre los buenos españoles. Josef Napoleón, salvando prodigiosamente la vida á D. Juan ' REALES LOTERIAS. Antonio Ayuso, cura de Villaseca , en el obispado de Sigüenza, que estando ya en cipilla para salir al cadalso , se libró solo por En la extracción de la Real lotería primitiva, celebrada en haberse negado el Sr. Puyal á degradarle: siempre…</t>
  </si>
  <si>
    <t>…sta te 44. blecimiento , francos de porte, en el término de 30 dias. Ferrol. Trigo, fanega 52 ¿54.-centeno y cebada 381 maíz _pBára.¡¡unta de acreedores á los bienes dimitidos por D. Juan 46 ¡ habas blancas 80. Franz, fondista que fue de la de S.Fernandp de esta corte, ha se Orense. Trigo,'fanega 50: centeno y maiz 35: vino, car- ñalado eISr.Diaz de Prado, teniente de corregidor de esta g* too. villa, ej.domingo 16 de Diciembre próximo en su c…</t>
  </si>
  <si>
    <t>Juan, Felipe San</t>
  </si>
  <si>
    <t>Felipe San Juan</t>
  </si>
  <si>
    <t>…'■ finalización ^.Tratado de táctica para la infantería ligera, arreglado' por el de ia obra, por lo que algunos creyeron que era imposible la cons- capitán de Guardias Españolas D. Felipe San Juan , con. algunas truccion del puente, siendo lo mas singular que hubo profesores adiciones-hechas* por el estado mayor general, mandada observar que apoyasen este «ñor. No hay duda que la obra e&gt;‘atrevida, actualmente para la instrucción de dicha tropa : contie…</t>
  </si>
  <si>
    <t>Juanich, Francisco</t>
  </si>
  <si>
    <t>Francisco Juanich</t>
  </si>
  <si>
    <t>…en las azoteas, deseando asimismo que cada preso mont, y traducidas al español é ilustradas con notas por el doc tenga su particular aposento, y que los haya pan toda clase de tor D. Francisco Juanich: segunda edición. En la gaceta de personas de ambos setos y calidades: finalmente, al paso que 4 de Julio dei826 se publicó otra traducción de esta misma obra, encarecen la necesidad de que cada cuarto tenga un común bien y allí se tocaron las materias deque…</t>
  </si>
  <si>
    <t>Juez</t>
  </si>
  <si>
    <t>….............. ..... | ídem. clamar contra su testamentaría, para que acudan á usar del que Bilbao............................................ ..... 1 ídem. les asista, ante dicho Sr. Juez y escribanía de Sanrin Vázquez, Corona.......................................... ..... 1 perdida. dentro del preciso término de 30 dias, contados desde hoy; en Deuda consolidada con interes .... 26 valor. él concepto que de no hacerlo les parará el perjuicio…</t>
  </si>
  <si>
    <t>Julián</t>
  </si>
  <si>
    <t>…, ha de Mazóte, de Urueña, y de S. Pedro Manrique, en unipii con entregado únicamente el de teniente de granaderos, con varios el teniente del batallón de la ciudad ,de Valladolid D. Julián 'diplomas de condecoraciones, manifestando que se le extraviaron Santos Martinez , suplicándome eleve al conocimiento de'V. M. los demas en las vicisitudes de las épocas anteriores. su oferta; y en obsequio á tan benemérito proceder, impetro de V. M. el que s…</t>
  </si>
  <si>
    <t>…ridades, y la dislocación absoluta de todos los ramos de la^ vincia de Guadalajara, Doña Gertrudis de Campos, hija de administración pública, son las causas que mas contribuyen al D. Julián y de Doña María Manuela Morales, difunto», veci-’ desengaño de muchas personas que de buena fe, ó con miras nos que fueron de esta corte, y mandado en su testamento cierta particulares, creían conseguir grandes ventajas de la emancipa Cantidad-de dinero y rbp…</t>
  </si>
  <si>
    <t>Julios, Josef</t>
  </si>
  <si>
    <t>Josef Julios</t>
  </si>
  <si>
    <t>…conservatorio-.de música, como igualmente para .los .de tendencia de Galicia el día 19 de Diciembre último á-favor de Ñapóles ¡&amp;c. Salen- doí cuadernos en cada mes de unas íz á íó D. Josef Julios; y habiendo hecho la mejora del medio diezmo carillasde música; y los ya-publicados contienen las ;páezas;mas D. Manuel de Bárbaras, se previene á los que quieran-hacer otras selectas de la Semiramls, Zetmira , Blanca.y Fallero;,, Moisés, en que se presenten…</t>
  </si>
  <si>
    <t>Jumilla, Clara Tomas de</t>
  </si>
  <si>
    <t>Clara Tomas de Jumilla</t>
  </si>
  <si>
    <t>…estilo de las que escribió el acordado dicho Supremo Tribunal, á instancia del primero , se ingles Young, escribió el coronel D. Josef Cadalso; un tomo cite y emplace , no solo á Doña Clara Tomas de Jumilla , viuda en 16.a mayor, de buen papel é impresión , adornado con dos del relacionado coronel Rosales, y madre, tutora y curadora de estampas finas; va añadida esta última edición con el final de !a sus mencionados cinco hijos D. Manuel, D. Antonio , D. Josef,…</t>
  </si>
  <si>
    <t>Junio, Matías Pinilla y</t>
  </si>
  <si>
    <t>Matías Pinilla y Junio</t>
  </si>
  <si>
    <t>…que haya En el mensage del presidente del llamado Consejo de Gobier lugar. no, dirigido al Congreso constituyente de Lima con fecha 4- de — Los Sresr D. Ignacio Marcos de Arroyo, D. Matías Pinilla y Junio último , se hallan los pasages siguientes: D. Julián Aquilino Perez, síndicos de la testamentaría del Exce ,,Nuestro crédito ha sufrido una notable depresión en el mer lentísimo Sr. duqueque fue de Osuna, D- Pedro TellezGirón,remi cado europeo.... La poca ver…</t>
  </si>
  <si>
    <t>Justicia, Secretario del Despacho de Gracia y</t>
  </si>
  <si>
    <t>Secretario del Despacho de Gracia y Justicia</t>
  </si>
  <si>
    <t>…modo con que han de' pagar la contri- habiendo llegado á haber ruina. bucirn de subsidio los profesores de farmacia. 99. Asi en lo» registros de minas como en los denuncios de Al Sr. Secretario del Despacho de Gracia y Justicia digo las abandonadas, cumplidos los noventa dias, y verificada ea con esta fecha lo que sigue: He dado cuenta al Rey N. Sr. del ellos la habilitación de la respectiva labor ó excavación , de que expediente promovido con motivo de la Real orden expedida dará a…</t>
  </si>
  <si>
    <t>…daba Peries ya no existe, habiéndose terdam y de Dantzick., Hamburgo, Lubepk y Brema.” quédido sólocon un hombre, de ios de su facción; y Jacinto txancia. ’ Castaño ha'dirigido al Sr. Secretario del Despacho de Gracia y Justicia una exposición para S. M., haciendo en ella su sumisioti - Parts ü de OeUthí. J .. conóoo infantes y 50 caballos que manda. -En la tarde del tose presentaron en Tarragona 10 oficiales Bolsa de hoy. Cinco por ioó Consolidados iot fir. 85 c. pertenecientes á va…</t>
  </si>
  <si>
    <t>…aquella plaza; todas las autori S. Lorenzo. dades eclesiásticas, civiles y militares, la guarnición y personas distinguidas dp aquella ciudad y de otros pueblos del Principado El Sr. Secretario del Despacho de Gracia y Justicia ha co que se hallaban en ella, á quienes dispensó S. M. el honor de re* municado al de la Guerra, con fecha 12 del actual la Real or cibirlos con tan plausible motivo. Desde muy de mañana un nu den siguiente : meroso concurso, compuesto de gentes, no solo de…</t>
  </si>
  <si>
    <t>Justicia, Secretarlo del Desfacho de Gracia y</t>
  </si>
  <si>
    <t>Secretarlo del Desfacho de Gracia y Justicia</t>
  </si>
  <si>
    <t>…mas ó menos extensivos jorado de su indisposición. los efectos de su soberana clemencia.=Lo que digo á V. S. de Real orden para conocimiento del Real Acuerda y que disponga su El Sr. Secretarlo del Desfacho de Gracia y Justicia ha co cumplimiento. municado al Regente de la Real audiencia de Cataluña las dos Reates órdenes que siguen: la flimera con fecha 4 del corriente y Por Real orden de t.° del corriente se ha servido resolver la segunda con la del S. M. que el seminario de Noble…</t>
  </si>
  <si>
    <t>Justo</t>
  </si>
  <si>
    <t>…á Vicente Jimeno, en el año 1749 hasta el presente, dedicada á la D. Miguel Ferrer, agénte de negocios en esta corte, calle de BarReal sociedad económica de Valencia 'por su autor D. Justo rionuevo, núm. 20, en el término de 30 dias, contados desde Pastor Fustér. Esta obra constará de dos tomos en folip, ¡casi esta fecha..De la dotación que tiene la plaza dé médico en di iguales á los que imprimió Jimeno, del mismo tamaño y ejecu cha villa, cuy…</t>
  </si>
  <si>
    <t>Kapzcwilsch</t>
  </si>
  <si>
    <t>…S.ih embargo, donada trataron sino de lo que les habia impedi de Krestowski. ' do^ verse el dia anterior., .y á poco rato ¡(¡‘despidieron el príncipe •—Habiendo sido licenciado el general Kapzcwilsch , se. hanom- Jablonav'ski y los dos, primeros, .no habiendo tenido después brado comandante del cuerpo de ejército de la Siberia ai teniente ninguna otra especie de relaciones. general Weljaminowa; dándole al mismo tiempo el cargo de f, Durante ¡a larga, conf…</t>
  </si>
  <si>
    <t>Karaiskaki</t>
  </si>
  <si>
    <t>…abrirse paso NOTICIAS EXTRANGERAS. f sino por medio de un combate sangriento , en el que han perdi ISTRIA. do mas de 38 hombres. Se cnenta en el número de los muertos al valiente general Karaiskaki. Aun se sostenía el Acrópolis; pero Trieste 2j de Mayo. se estaba negociando sobre la capitulación. Se veia en la rada de Atenas una fragata francesa , otia inglesa y ¡a corbeta austríaca Por la vía de Corfú se han recibido cartas de Sira del 16 y Carolina, q…</t>
  </si>
  <si>
    <t>…aquí los últimos honores lo* lívar, ó que sospecha de sus miras, mientras que en "\ eneziicla, y generalmente en todos los departamentos septentriotiaiei, y despojos mortales del general Karaiskaki. Poco antes de espirar probablemente en todos los demas adonde no alcanza la influen este valeroso caudillo , hallándose rodeado del general Church , de cia de Bogotá, hay un grande entusiasmo en su favor y una con lord Cochrane y de algunos otros generales g…</t>
  </si>
  <si>
    <t>KarpofF</t>
  </si>
  <si>
    <t>…de haberse, rendido el Aeróotro lado de este rio. Después de algunas descargas de fusilería polis ha sjdo .comunicada al Gobierno británico por un correo por una y otra parte, el coronel KarpofF se arrojó á nado coif enviado'pOr'siíFedericoAdám. su regimiento, cayó rápidamente sobre el enemigo, y lo derrotó. __El 2 se cerraron las sesiones del Parlamento con un discurso Los regimientos cosacos del mar,Negro, y dos compañías de los que leyó,4&gt;lord can…</t>
  </si>
  <si>
    <t>Karpoff</t>
  </si>
  <si>
    <t>…gan ios interesados el pago entregando las dente, y no se alejase del destacamento, y al mismo tiempo dió dos terceras partes en no consolidados, y la otra tercera en con orden al coronel Karpoff ii para que estuviese dispuesto con el solidados! y cuando no alcance á la cantidad suficiente para ser resto de ios cosacos. satisfechos en papel, se efectúe pagando en metálico la tercera Luego que supo que Verbitsky avanzaba, mandó á este últi parte del im…</t>
  </si>
  <si>
    <t>Kellerman</t>
  </si>
  <si>
    <t>…lidados'98 80. Acciones rante la guerra contra la Prusia, é hizo confirmar la cesión en el del banco 2020. Empréstito Real de España 49. tratado de Tilsit: poco depiles la donó al mariscal Kellerman, Ayer se presentaron á felicitar ¿ 8. Al. con motivo de la en - duque-de Vaimi. Ultimamente en 1813 , habiendo lo» Aliados</t>
  </si>
  <si>
    <t>Kendall</t>
  </si>
  <si>
    <t>…a expprtacion de granos, J,se haca j.Yaiinkwany, año 7.0, luqa t¡®, to.° dia (5 de Febrero de ellos un acopio considerable. de 1837).” . - «.Según relación, del capitán Back y del teniente Kendall, que 7r-Yu-jung, corredor encargado de trasportar el maiz al norte formaban parte de la expedición del capitán Franklin, no hay por la ‘provincia de llonan, lo ha permitido cargar en Los bar duda en que existe un paso abierto desde el estrecho de Davis</t>
  </si>
  <si>
    <t>Khrapovitsky</t>
  </si>
  <si>
    <t>…nador militar; el 2 5habiendo asistido á ella el teniente general Veroskine, coman El barón de Munch-Bellinghausen , Ministro presidente de dante de la plaza; el ayudante de campo general Khrapovitsky, la Dieta , llegó el 1 5 á está capital desde Bohemia. Se aguarda de comandante de la tercera división de granaderos, y de la división un día á otro al Príncipe de Metternich. S. A. debió salir de reunida del quinto cuerpo de infantería; las principales autor…</t>
  </si>
  <si>
    <t>Kieber</t>
  </si>
  <si>
    <t>…do el cabo de Buena-Esperanza. Se hallan entre los oficiales, que acaban de hacer este viage, elpor las instituciones nuevas. (Idem.) teniente Matuschkine, el piloto Kouzmine y el doctor Kieber, , RUSIA. quienes hablan acompañado al barón Wrangel en sus arriesga das expediciones al nordeste en el discurso de los años de 18:0, Odesa 8 de Octubre. 21, 23 y 24. Ademas de una excelente colección de diferentes Las cartas de Constantmopla deí 29 de Setiem…</t>
  </si>
  <si>
    <t>King</t>
  </si>
  <si>
    <t>…or tratar la cuestión con indiferencia. patía existía entre los sentimientos del coronel Trench y los su(Times.') 'os. Como las explicaciones de Mr. Peel habian hecho inútiles —El lord King hizo ayer tarde á los Ministros varias preguntas, Ías contestaciones á los puntos principales de la acusación, se li relativas á la necesidad de llenar lo mas pronto posible el vacío mitó solo á demostrar que nada habia dicho acerca de los cató que ha dejado…</t>
  </si>
  <si>
    <t>…a catedral de Málaga , vacante por muer un medallón, y lo colgó del cuello á la muger de mas edad. Esta te de D. Pablo Blasco, á D. Marcos Antonio Escribano dijo inmediatamente al capitán King en español, señalándole Asimismo se ha servido nombrar para una capellanía de Se una de las jóvenes, dale uno á la muchacha', el capitán King le ñores Reyes nuevos de la ciudad de Toledo, por muerte de Do» dió en su virtud un medallón, y en seguida se apearon…</t>
  </si>
  <si>
    <t>Kniaziewicz</t>
  </si>
  <si>
    <t>…mismo año en versarios en la comisión central provisional ; pero sin embargo casa de Pulaski con Karsvicki, Maiewski y Tyszkowski les co parece que Pawlikovvski se la comunicó al general Kniaziewicz, municó el nuevo proyecto de organización, el cual obtuvo la retirado del servicio, y domiciliado en Dresde después de la elec aprobación general. Sin embargo de esto no llegó á realizarse, ción de Machnicki, la cual habia aprobado Lukasinski. l’awli— porque…</t>
  </si>
  <si>
    <t>Korganoff</t>
  </si>
  <si>
    <t>…Hamburgo , y tjue ha dejado el servicio de ponerse en marcha el ejército, V ya no hará más paradas en lo la Rusii para entrar en el del Gobierno griego Dices* que vie sucesivo. El teniente Korganoff, que había sido enviado hacia el ne aquí en calididad de Ministro de la Grecia (The Courier.j lago de Golitcha por el ayudante de campo general Páskevitsch, _1EI Túne/ anuncia el nombramiento del duque de Portland al comunica, con fecha 30 de Junio, que las 1…</t>
  </si>
  <si>
    <t>Koriqwby</t>
  </si>
  <si>
    <t>…hilla dé los invasores, recibieron á V, M. á la vuelta dé Unos designan á Mr. Ped , otros al- duque dé Wellington,al ¡u cautiverio en 1814 con cánticos de alegría sobre las ruinas lord Koriqwby, y particularmente á Mr.Canning. bi hubicrq de humeantes y ensangrentadas de sus hogares, que habían defendi consultarse la opinión pública , este último seria nombrado' siu do palmo i-palmo, sacrificando millares dé enemigos por sostener duda para'ocupar el…</t>
  </si>
  <si>
    <t>Kostyr</t>
  </si>
  <si>
    <t>…m á Navarino, y que no obstante los Embaja derecha del rio, desde cuya posición hizo fuego sobre ia nuestra; dores de Francia, Inglaterra y Rusia no habían dejado aun esta pero el capitán Kostyr, comandante de la artillería núm. 13, capital, y que todavía no se les habia hecho ocupar las habita puso prontamente en huida á la artillería enemiga , huyendo ciones que tenían preparadas con tanta Ostentación en las Siete también precipitadamente aquella a…</t>
  </si>
  <si>
    <t>Kotschuien</t>
  </si>
  <si>
    <t>…ropietarios que residan en el pais, _EI Emperador Nicolás ha nombrado upa comisión especial y por consiguiente los malvados que se hallan entre los labrado bajo la presidencia del conde Kotschuien para que examine con res forman mas alborotos que en cualquiera otra parte de Irlanda la mayor diligencia la causa formada contra varios empleado* en donde serian mejor vigilados. rusos en Arcángel, á quienes se acusa de haber hecho un comer Según las noticia…</t>
  </si>
  <si>
    <t>Krabbc</t>
  </si>
  <si>
    <t>…-El cónsul ingles cerca de fantería de Apscheron, que con su destacamento habia sido en Mebemed-Ali tenia frecuentes conferencias secretas con el misviado desde Kouba por el mayor general Krabbc en persecución ipo Bajá desde principios de Noviembre; pero no se habia podi del enemigo que evacuaba la provincia de Kouba, ha ocupado do traslucir nada de lo que han tratado: solo sí se ha observado la ciudad de Staraia-Shamakta el 7 de Octubre: cuando se q…</t>
  </si>
  <si>
    <t>Kras</t>
  </si>
  <si>
    <t>…egado cerca de Erivan con fuerzas considerables, salió de su Hoy no hemos recibido noticia alguna. Los fondot cor.tolicampo de Karababa el 8 de Setiembre para socorrer al teniente general Kras*o\v*ky al frente de varios regimientos y de 30 pie— dados han quedado 4 8/4.</t>
  </si>
  <si>
    <t>Krassovsky</t>
  </si>
  <si>
    <t>…over los obstáculos que entor cía la puerta del Norte para cortar la retirada al enemigo por pecen el comercio británico á consecuencia del bloqueo prolon aquel punto. El teniente general Krassovsky no tardó en rcunír- gado de la Plata, y que interponga S. M. su mediación con los sele con una parte de su destacamento; y en pocos momentos se Gobiernos del Brasil y de Buenos-Aires, á fin de restablecer la hizo pedszos la puerta, y nuestras tropas entraron…</t>
  </si>
  <si>
    <t>Krassowsky</t>
  </si>
  <si>
    <t>…ias antes del combate había escrito el caballero Rig El 18 llegó Paskewitch á Etchmiadzine, donde halló al te ny 4 los franceses que se hallaban empleados en la encuadra de niente general Krassowsky: allí recibió la noticia de que AbbasIbrahim , dicíéndoles que el método de guerra adoptado recien Mirza, después de haber abandonado su posición sobre el Z.inaa, temente por los turcos, y la violación de la palabra de Ibrahim, se había dirigido hacia el cast…</t>
  </si>
  <si>
    <t>…r los planes de despoblación , según los S. M. el Emperador se ha dignado dirigir el siguiente rescrip principios jacobínicos. Aunque un sentimiento de humanidad ha to al teniente general Krassowsky, confiriéndole la gran cruz ya podido inspirar los prpyectos de emigración, no es dudable de S. Wladimiro de segunda clase. que han burlado los buenos deseos de sus autores, y que sus pla „Queriendo recompensar el valor y la singular intrepidez de nes están c…</t>
  </si>
  <si>
    <t>Kreuz</t>
  </si>
  <si>
    <t>…y 4® bivaros que á su ins nadore» y dos regimientos de infantería ligera , han llegado últi tancia se han alistado para pasar lo mas pronto posible á Grecia. mamente al cuerpo del general Kreuz. _Un capitán mercante, que ha llegado de Modon én siete dias, ITALIA. dice haber visto cruzar delante de aquella plaza las escuadra» francesas é inglesas, compuestas de 8 navios de línea, de 11 fra Trieste ij de Octubre. gatas y corbetas, y de otros buques me…</t>
  </si>
  <si>
    <t>Krzy</t>
  </si>
  <si>
    <t>…no.. . .. Ja admisión de nuevos adeptos. : • Por este tiempo y» no quedaron en éí reino de Polonia otros soNOTICIAS EXTRANGERAS. aios que tuviesen alguna'Sctividád qué el teniente coronel Krzy. TURQUIA. íl lánowski, el príncipe Jablonowskr, él referendarióGrzymala y ' . r el secretario Piichta; quienes lograron se asociase á ellos el sena' ; Constantinopia 28 de Junio. Á - dor conde Stanislás Soltykt, cosa/que deseaban mucho tiempo -Desde la respue…</t>
  </si>
  <si>
    <t>Krzyclius</t>
  </si>
  <si>
    <t>…de LiI.a guarnición de Erivan ha hecho salidas diarias desde el 16 thuania. al 3 r de Mayo, principalmente contra la montaña de llera— Gruzewski trató en Varsovia con el teniente coronel Krzyclius; pero en todas ha quedado rechazada, y sido perseguida zanowski, el cual hizo participar á la sociedad de Lithuania que hasta las murallas de la plaza. era necesario antes de todo pensar en aumentar el número de los Según dicen los armenios que salen de ella…</t>
  </si>
  <si>
    <t>Krzyzanowski</t>
  </si>
  <si>
    <t>i w - í clon Je la Polonia; que la sociedad deYarsovia había enviado pérados en parte de la inquietud que les habia causado la prisión al uniente coronel Krzyzanowski .para entablar relaciones con de aigunó» individuos de esta sociedad , todavía no se considera estos delegados; pero no pudiendo-este detenerse' mucho tiempo ban enteramente seguros , por la incertidumbre en que estaban en Kiiow era indispensable buscar una p…</t>
  </si>
  <si>
    <t>…en comunicarle su resul patriótica á la cual ¡ba áreunirse,encargándole por último,que tado , se dirigió al príncipe jabionowski, el cual, sin entrar se concertase con el teniente coronel Krzyzanowski acerca de en pormenores soló lé' dijó: „que al parecer procedían lo* las medidas que debieran adoptarse para efectuar la reunión. rusos de buena fe» y qiie tódó iba á quedar concluido en el pró Krzyzanowski contestó que era preciso enviar los 10&amp; florines xim…</t>
  </si>
  <si>
    <t>Kuiz, Joaquín</t>
  </si>
  <si>
    <t>Joaquín Kuiz</t>
  </si>
  <si>
    <t>…que vive. en I.IS99 rs. Los empresarios que quieran tratar de encargan# Es verdad que la enfermedad cancerosa es de naturaleza muy de ella se presentarán por sí ó sus apoderados á D. Joaquín Kuiz rebelde, como lo son todas las ganglio-glandulitis, y que cuan de Eucesta, D. Carlos Arnedo y demas comisionados para la do estas atacan ¿ sujetos cuyo sistema linfiticoglandular predo empresa en dicha villa de Aldeanueva en el preciso término da mina sobre t…</t>
  </si>
  <si>
    <t>Kybcr</t>
  </si>
  <si>
    <t>…án. las penas impuestas por los Reales ge alrededor del mundo, con cuyo objeto se dio á la vela habrá decretos de 17 y 21 de Agosto de 1825. Los demas culpables uno* dos años. :E1 doctor Kybcr, que se 'hallaba á su bordo, ha que , no siendo cabezas, fueren indultados, quedarán desarma—, frlido un gran número de' objetos de historia natural, y entre dos, y sujetos á la vigilancia de las autoridades; pero,si no íe ellos varias plantas hasta ahora'des…</t>
  </si>
  <si>
    <t>Kyber</t>
  </si>
  <si>
    <t>…de Cataluña qué necesite para el fin indicado. El barón De-Wrangel es aquel mismo isficcaí' distinguido 6.a Todos los voluntarios Realistas que no pbedezcan sus que acompañado del doctor Kyber «corrió la costa , todavía des órdenes, ó noconcurian á hostilizar k los rebeldé*/ por temor, conocida en aquella época, del nordeste del Asia, desde el rioKoconnivencia ú otrosrtioíivos, serán desarmados, y privados para Jyma hasta el estrecho'de Behring, en…</t>
  </si>
  <si>
    <t>La.ifranco, Amonio</t>
  </si>
  <si>
    <t>Amonio La.ifranco</t>
  </si>
  <si>
    <t>…o Gregorio de Arriaga, á D. Fermín Nicasio de Rivas: para una ración de la ca _Los suscriptores á la Defensa, del Cristianismo , ó Conferencias tedral de Almería, por promoción de D. Amonio La.ifranco i sobre Ja Religión, for el Excmo. Sr. conde de Frayssinous, obispo canongía de ella , á D. Marcos Lupiañes: para una capellanía de Idermópolis, se servirán acudir á las librerías en que se hayan de número de la misma, por la de D. Francisco Antonio Agui susc…</t>
  </si>
  <si>
    <t>Labanoff-Rostovsky</t>
  </si>
  <si>
    <t>…deberes si no lo defendiese. „Con motivo de la grave enfermedad del Ministro de la Jus Mr. Pcel sucedió á Mr. Scarlet, y felicitó.al procurador ge ticia, el general de infantería príncipe Labanoff-Rostovsky, neral por la franqueza con que habia declarado sus sentimientos, mandamos á su adjunto el consejero privado príncipe Dolgo- los cuales parece que algunos individuos de la Cámara que se han rouky desempeñe las funciones de este ministerio hasta el resta unido…</t>
  </si>
  <si>
    <t>Laborda</t>
  </si>
  <si>
    <t>…, comandante de las fuerzas navales de la repúbli sado una nota al reis-cfFcndi. (Gaceta dt Augsburgo.) ca mejicana , se hallaba frente á aquella isla con su escuadrilla, y que el general Laborda habla salido del puerto de la Haba ña con ISIAS DEL ARCHIPIELAGO. la escuadra española para atacarlo. Todos opinan que si llega á Milo 16 dt Diciembre. empeñarse un combate, llevarán la ventaja los españoles; porque Los individuos del Gobierno provisional de…</t>
  </si>
  <si>
    <t>…n en prosa de los patajes mas bellos de continua* tas presas. En este caso se opina, según el ralor y ac Ju venal, y una traducción completa de Persio. Estas traduccio tividad del Sr. Laborda y demas oficiales que van á sus órdenes, nes, acompañadas de un comentario muy curioso ea latín, están que recibirán ios mejicanos el alivio de no tener que mantener su escritas en las margene* de un ejemplar de lo* dos poetas, con un impotente escuadrilla. e…</t>
  </si>
  <si>
    <t>…se hallan estas dos provin sin exponerse á ser rendida. Mientras se halla observada de cer cias, me vería tal vez privado de que pudiera hacerse con la ac ca , ha dispuesto dicho general Laborda que saliesen de la Haba tividad y buen éxito que ellos lo desempeñan; y por tanto los na á cruzar sobre Veracruz las fragatas iberia , Casilda, Aretu- considero dignos del aprecio de S. M., y de que V. E. eleve á su s,i y el bergantin Amelia, dejando para el…</t>
  </si>
  <si>
    <t>…or los Apóstoles, en el cual vendrán seductores, que deján Por el brlc Panther que llegó de la Habana se sabe que el dose llevar de sus malvados deseo*, promoverán las impiedades. general Laborda, que habia venido á tomar provisiones, vol Pues nadie ignora cuánta ¡multitud de hombres malvados se han vió á salir para el bloqueo de Cayo Hueso , donde se halla ia di unido en estos infelicísimos tiempos contra el Señor y contra su visión del comodoro Port…</t>
  </si>
  <si>
    <t>…oleta americana Mary Hoby\ su capitán Tomligiosas de mugeres. Jafet dijo que el 23 del pasado habló sobre Cayo Hueso con el El mismo número publica otros dos decretos de S. M. por Sr. Laborda, que seguía bloqueándolo con tres fragatas. los cuales autoriza definitivamente el establecimiento de otras dos _ En la parte que se acaba de publicar de las trans acciones Jilo- ' comunidades de religiosas. sájicas, correspondiente á este año, se halla inser…</t>
  </si>
  <si>
    <t>…rificado en él, entre los hasta el 10 de Setiembre. El comodoro Poner habia salido con cuales se cuenta como principal la muerte del Sultán Osman it, su escuadra de Keysvest, y el almirante Laborda se hallaba aun uno de los mas virtuosos descendientes de los Califas. en el puerto de la Habana. Después de la muerte de Osman el castillo de las Siete Torres - El del pasado Octubre se reunieron en Walbrook los di ha sido el teatro de ejecuciones sangrientas…</t>
  </si>
  <si>
    <t>Laborde, Angel</t>
  </si>
  <si>
    <t>Angel Laborde</t>
  </si>
  <si>
    <t>…einte y ocho es^inpás.de retratos y viñetas de la.historia cuadra el día 27, al. mando, del comandante general del Apos de,la vida de Cicerón, 50 rs. (Se continuará.') o ti tadero D. Angel Laborde. En toda la isla se goza de, la mayor tranquilidad. w .. Cádiz 20 de Julio. ,, Los suscriptores ála Recreación filosófica, ó diálogo, sobre la Ha entrado la corbeta de guerra. Descubierta , su comandan filosofo natural para.instrucción de. personas curiosas.q…</t>
  </si>
  <si>
    <t>Labórela</t>
  </si>
  <si>
    <t>…r de' las suscripciones gado á aquel puerto del de la Habana en 35 días de navegación, recibidas asciende á mas de 4$ litaras esterlinas- , . se sabia que parte dé,la escuadra del general Labórela tetra blo i» En el Morning-Chtomcte se~refierén los pormenores'de cuanto queada la escuadrilla mejicana en Cayo hueso (costa de la Flori ha pasado en un banquete, que los escoceses que se hallan en Ro da), y que aunque esta se componía de un navio rebajado, d…</t>
  </si>
  <si>
    <t>Lacarte, Juan de</t>
  </si>
  <si>
    <t>Juan de Lacarte</t>
  </si>
  <si>
    <t>…ucede«n los infantes, parti por el teniente general barón Rognia't, y traducidas al castella cularmente en los de las grandes poblaciones, irritado aquel pro no por el subteniente D. Juan de Lacarte, aumentadas con alduce la diátesis escrofulosa; en otro en quien predomine el siste nas notas sacadas de los mejores autores antiguos y modernos. ma vascular sanguíneo, á la menor irritación se halla constitui E suscripción á esta obra, tan digna del interes…</t>
  </si>
  <si>
    <t>…e Agosto en las cabe que escribió en francés el teniente general Rogniat, traducida zas de partido, y se cierren y decreten el 30 de Setiembre, de al castellano por el subteniente D. Juan de Lacarte, se halla ve positando un ejemplar en la secretaría de los corregimientos nal en las librerías de Rodriguez, calle de Carretas, y de Cuesta (mairies), de las subprefecturas y prefecturas, para' mostrarlo á frente á las gradas de S. Felipe. los que lo pidan. _…</t>
  </si>
  <si>
    <t>Lafuente, Josef</t>
  </si>
  <si>
    <t>Josef Lafuente</t>
  </si>
  <si>
    <t>…..:.................. 2,000. sef Sancho al deanato de ella: para la chantría de dicha iglesia A la hermandad de la'Esperanza de ídem para los fines colegial, vacante por muerte de D. Josef Lafuente, á p: Joaquín de su instituto......'....’................................................... 2,000. Aguirre , canónigo magistral de la misma; y para dos canóngías Al socorro de tres comunidades de la corte dedicadas á de ella, vacante la primera por muerte'de…</t>
  </si>
  <si>
    <t>Lagerbjelke</t>
  </si>
  <si>
    <t>…istas. (Aplausos.) Pues qué! Nordín, igualmente que el presidente Loewenkoeld, dejarían sus exclama la Inglaterra, valiéndose de las palabras de Seely; ¡ad destináis; el almirante barón Lagerbjelke y el barón Nordín en mitiremos á estos bribones de papistas? _S¡ el pueblo ingles se trarían en el Consejo de Estado; Mr. Dankward seria nombrado hallase en un estado brillante de prosperidad, pudiera con algún presidente de la Cantara de Hacienda; Mr. Skogma…</t>
  </si>
  <si>
    <t>Laguna, Gregorio</t>
  </si>
  <si>
    <t>Gregorio Laguna</t>
  </si>
  <si>
    <t>…los documentos correspon las lecciones de mineralogía en el Real Gabinete de Historia dientes. natural, y se continuarán á la misma hora todos los lunes, — Por muerte del Exento. Sr. D. Gregorio Laguna, teniente miércoles y viernes que no sean festivos. general de los Reales ejércitos, que falleció en esta plaza el dia 17 de Abril del año pasado, se han formado autos de testa CAMBIOS MU. OIA 2(5. mentaría en el juzgado de esta capitanía general de Castilla…</t>
  </si>
  <si>
    <t>Lalastra, Manuel Aguúin de</t>
  </si>
  <si>
    <t>Manuel Aguúin de Lalastra</t>
  </si>
  <si>
    <t>…......................... 1,200. corte de Doña María de Lalastra Pico, natural y vecina que fueAl hospicio de niñas pobres huérfanas de la villa de ‘ de la misma, hija legítima de D. Manuel Aguúin de Lalastra, Cervera...................... 1,200. natural que fue de la villa de Laredo, obispado de Santander, yA las casas de niños expósitos, huérfanos y de Mi de Doña Rosa de Pico, natural de la villa de Ampuero, del sericordia de la ciudadde Tortosa.................…</t>
  </si>
  <si>
    <t>LamJown</t>
  </si>
  <si>
    <t>…a en Mr. Canning graduales de nuestro sistema mercantil hay ni mas antiguos, ni y Mr. Ribeaupierre; y están admirados de que aunque tienen mas constantes que Mr. Brougham y que el lord LamJown, de entre sí frecuentes conferencias, no hayan dado hasta ahora al cuyas tareas y perseverancia hizo Mr. Huskisson un digno elogio cuando se discutió la ley sobre las sedas? gún paso, ó hecho gestiones ulteriores con el Gobierno, y tanto En el discurso de los…</t>
  </si>
  <si>
    <t>Landero, Vicente Gómez</t>
  </si>
  <si>
    <t>Vicente Gómez Landero</t>
  </si>
  <si>
    <t>…o de la religión y sociedad: sacerdocio cristia obispado de Ciudad-Rodrigo, D. Juan Andrés Morclo que la no: autoridad de la iglesia: deberes para con J. C. Deseando el obtenía, á D. Vicente Gómez Landero; y para una canongía traductor que al cerrarse la suscripción esté dicho tomo en poder de la colegial de Alfaro, en el obispado de Tarragona, por de los suscriptores, no solo en M'adrid , sino en las provincias muerte de D. Josef de las Heras, á D. Josef Mart…</t>
  </si>
  <si>
    <t>Lansdown</t>
  </si>
  <si>
    <t>…icio indistintamente: en todas las baterías avanzadas. de los negocios. Tenemos razones para creer que la negociación En. el año de 87 volvió á América con grado de Capitán con el lord Lansdown no se ha interrumpido todavía. (Tintes.') para servir la comandancia.de artillería de ía GuayanaV y á poco FRANCIA. se encargó de la de todas las milicias de aquella provincia, ejer ciendo las1 funciones de .Cabo subalterno por ausencia del propie Paris s¿’ d…</t>
  </si>
  <si>
    <t>…ase la nego bir son, que él duque de Devonshire ha rehusado toda especie de ciación!" También se dice que el„Rey, que ha honrado al duque empleo , á menos que no vaya á una con el lord Lansdown, de Devonskire con su amistad, le_ba enviado á decir que le seria con quien continúan todavía jas negociaciones. La aceptación da muy satisfactorio el que se encargase de esta comisión. Mr Scarlett ha sido muy bien recibida por parte ds los uikigs. Todavía no…</t>
  </si>
  <si>
    <t>…arco de guerra nuestro procedente •¿vidente de la unión de los vshtgs cón él Ministerio. Otras perde Veractuz, de donde salió el g de Enero*. trae noticias de Mé s'óHás afectas al lord Lansdown admiten érripíeos en este momen jico del 25 de Diciembre: avisan que la provincia de Sonora es- to ó los admitirán. Con razón há iido elegido este personase lana en una revolución: que los indios se habian reforzado y ha 'jJara répreséntar,;su partido: las ne…</t>
  </si>
  <si>
    <t>…erse, vol da á cuantos tuvieron la honra de besar su Real mano. viendo la vista á lo pasado, que esta alianza estaba preparada de znuy atrás. Madrid 1 .“ de Junto. Su noble amigo (lord Lansdown) ha dicho que no deseaba SS. MM. y AA. siguen sin novedad en su importante salud ser colocado; pero hay otras personas que se mantenían como «n el Real Sitio de Aranjuez. los espectros que pone el poeta en las orillas de la Esligia en una desnudez miserable,…</t>
  </si>
  <si>
    <t>…Gabinete, ha sido constantemente opuesto á U admi __La Gaceta eclesiástica de Prusia anuncia que el Ministerionistración de lord Liverpool. Si creemos á los rumores que, cor ren, lord Lansdown va á ser colocado i la cabeza de todos los prusiano de ¡os Negocios eclesiásticos y de Instrucción pública, negocios del país; obtendrá el patronato de las iglesias-, la reco trata en la actualidad con la corte de Roma sobre la confirma mendación y promoción…</t>
  </si>
  <si>
    <t>…uiera abrazar en su ze- decir , por su temeridad: lord Goderich es un hombre prudentG lo cosmopolita hasta los intereses de la renta pública del Gran y timorato: igualmente lo son lord Lansdown y lord Holland; Señor. (Constltutiormel.) {pues en qué consiste que ellos se contenten con un puesto do segunda clase? {Tht Mormng Post.) ALEMANIA. __Con motivo de la muerte de Mr. Canning te ocupan los pe Francfort /o dt Agosto. riódicos en referir las princ…</t>
  </si>
  <si>
    <t>…en mucho tiempo de unos servicios que solo son necesarios tos; dice que lo cubría el segundo escalón , y que estaba donde en tiempos de desórdenes.” : dijo Salazar„Con este motivo lord Lansdown ha dirigido ¿ los tenientes Algo mas de otro siglo, esto es, á finés del pasado, escribía deS. M. en dichos condados una circular por la que les comunica •1 abate Masdeu su Historia crítica de Espaisa, y en el tomo 6‘, la voluntad del Rey, motivada por el des…</t>
  </si>
  <si>
    <t>Lanstapa, Diego Sette</t>
  </si>
  <si>
    <t>Diego Sette Lanstapa</t>
  </si>
  <si>
    <t>…ncisco Milanos y compañía, villa hasta el 8 de Octubre próximo.,: de Barcelona.......................... 916.. 2 25.. 14—Se emplaza á Manuela Gómez, heredera de su hermano Manuel, D. Diego Sette Lanstapa , de Má 1de ejercicio vidriero; Francisco Fernandez, ebanista; D. Pedro laga................................................. 2.967.. 6 81.. 18Blanquez, tutor de los herederos de Casabigo; la Sra. viuda de D. Esteban Drovilet y compañía,D. Blas Benito López,…</t>
  </si>
  <si>
    <t>Lanu, Martin Bautista de</t>
  </si>
  <si>
    <t>Martin Bautista de Lanu</t>
  </si>
  <si>
    <t>…on Salamanca. Trigo, según calidad, 14 á a»: centeno 8 4 9: Gaspar de Guzman y Pimentel. cebada 6 4 6,: avena 4 á: 5: garbanzos 50 á 55 : yeros 5 4 6: 16. Fr. Juan de Jesús María, D. Martin Bautista de Lanu¡alberjas y guisante* 8 49. &gt; . za, el conde de Lemos, el maestro Vicente Espinel, D. Jorge santaxdm—Cabezón de la Sal. Trigo, fanega 43: aluvias Juan, D. Antonio de Ulloa. 40: maiz añ. 17. D. Pablo de Santa María, el P. Diego Lainez, Fr. Gesozia.—Alfaro. Trig…</t>
  </si>
  <si>
    <t>Lapuerta, Jaime Antonio</t>
  </si>
  <si>
    <t>Jaime Antonio Lapuerta</t>
  </si>
  <si>
    <t>…ustardoy, canónigo de la propia; y para máticos. . v la canongía magistral de la catedral de Ibiza , vacante por falle _ fcl Messager de Marsella inserta lo siguiente: cimiento de D. Jaime Antonio Lapuerta, á D. Juan Arabi. . „Lajunu de comercio de esta ciudad ha dispuesto que se Igualmente se ha dignado S. M. nombrar para una plaza de construya un barco de vapor de gran porte, y se ponga á dispo- oidor de la Real audiencia de Valencia, vacante por .muerte de .…</t>
  </si>
  <si>
    <t>Lara</t>
  </si>
  <si>
    <t>…tes desde la acción del dia 9, i3 hombres Lo que parece cierto es que el libertador marchará dentro de de ¡a primera y segunda línea que los habian abandonado. quince dias: que el general Lara queda mandando el ejército, y Nuestra pérdida consiste en dos heridos levemente, cuatro el general-Sta-. Cruz en calidad de gefe político. Unanue ha re contusos y un prisionero, todos oficiales. De la clase de sargen nunciado el ministerio; pero nó la vicepre…</t>
  </si>
  <si>
    <t>Larramendi, José Agustín de</t>
  </si>
  <si>
    <t>José Agustín de Larramendi</t>
  </si>
  <si>
    <t>…s cerros y tortuosidades inevitables del ter - El dia ii de! corriente salió de esta ciudad el .ingeniero hi reno que atraviesa: obra emprendida desde su principio; conti dráulico D. José Agustín de Larramendi, á reconocer varios nuada y mantenida siempre.por sus Arzobispos, que han inver puntos de la orilla izquierda del Guadalquivir hasta: Lora ¿ y tido en ella mas de 300&amp; libras catalanas. Acaba de construirse rectificar algunas nivelaciones, para adoptar las me…</t>
  </si>
  <si>
    <t>Laso, Juan Calderón</t>
  </si>
  <si>
    <t>Juan Calderón Laso</t>
  </si>
  <si>
    <t>…ésten mejor informados de las intenciones por conducto del Capitán general del apostadero de Cartagena ha díl Sultán que nuestro propio Embajador. Las fechas de los plie promovido D. Juan Calderón Laso , que se dice alférez de fra- ' gos de (as cartas^son iguales, pues de otra manera no hubiesen gata retirado de la Real Armada, en solicitud de que el gober venido por un mismo correo. Lo cierto es que el 16 no habia nador de Almagro se inhiba de entender en…</t>
  </si>
  <si>
    <t>Latour-Maubourg</t>
  </si>
  <si>
    <t>…isión: el que la Morea, las islas, la Grecia oriental y occidental deben mariscal de campo conde de Poticr la primera brigada de la pri quedar indivisibles. ' mera división , y el vizconde Latour-Maubourg la segunda bri ¿—Escriben de Neyers que se ha formado en aquella ciudad una gada de la misma división: el marques de Kadailhac está nom .asociación de señoras bajo la presidencia y dirección dé) Obispo, brado comandante de la primera brigada de la segunda div…</t>
  </si>
  <si>
    <t>Lausagarrefa, Ascensio</t>
  </si>
  <si>
    <t>Ascensio Lausagarrefa</t>
  </si>
  <si>
    <t>…erra abierta á todo el que intente ul ieaies guipuzcoanos: Una gavilla de 30 hombres ilusos, re trajar su única legítima autoridad, alterando la paz de sus vasa unidos al mando de D. Ascensio Lausagarrefa, que ha osado le llos, cualquiera que sea el pretexto con que quiera disfrazarse. vantarse en rebelión contra el legítimo Gobierno del Rey nues La provincia de Alava debe á la justificación del Soberano la tro Señor, después de haberse apoderado por sorpresa…</t>
  </si>
  <si>
    <t>Lausagarreta</t>
  </si>
  <si>
    <t>511</t>
  </si>
  <si>
    <t>…o del mal á esta lísimo, sin excepción de un solo individuo de los que llegaron á provincia fidelísima. ¡Insensatos! ¡Qué mal la conociais cuando tomar las armas en ella. El mismo comandante Lausagarreta fue pensa'steis en rebelaría contra su adorado Rey y Señor natural! arrestado por los voluntarios armados de Aramayona en la tar Voluntarios armados de Alava:; Habéis subido ¿ la cumbre decita del ti de este mes en lo interno de sus montañas, y se de la inmor…</t>
  </si>
  <si>
    <t>Lausagarreta, Ascensio</t>
  </si>
  <si>
    <t>Ascensio Lausagarreta</t>
  </si>
  <si>
    <t>…esente ínteres esta obra. Las señoras ca Madoz; manifestando por último que aunque lograron fugarse el- sadas y las señoritas solteras encontrarán en ella los medios de eabecillaí D. Ascensio Lausagarreta y el subteniente D. Agustín de hacer mas suave el trato social con amabilidad y dulzura, y el Guinea, ha sido aprehendido el dicho cabecilla en la noche del; hombre los de ablandar su natural dureza ante la amabilidad y 11 por los armados de Olaeta, en Mata.…</t>
  </si>
  <si>
    <t>Lausagarreta, Aseensio</t>
  </si>
  <si>
    <t>Aseensio Lausagarreta</t>
  </si>
  <si>
    <t>…tadamente á interponerse entre el herido En la noche del !i del corriente una partida de 10 hombres, anciano y sus agresores, y arrolla á cuantos se le presentan. In cal. mando de D. Aseensio Lausagarreta , sorprendió el pueblo de dignado un capitán polaco al ver la mortandad de su gente, Uüibarri-Arrazua , distante hora y media de Vitoria i se apoderó viene sobre él á mata-caballo y atraviesa el pecho del joven es de las armas de algunos voluntarios Realistas…</t>
  </si>
  <si>
    <t>Lausagarreta, Asensio de</t>
  </si>
  <si>
    <t>Asensio de Lausagarreta</t>
  </si>
  <si>
    <t>…los soldados y tambores, y dos á cada uno de los ,,La banda de sublevados, bajo el mando del comandante ili encarcelados y presidiarios; acto de generosidad que ha merecido mitado D. Asensio de Lausagarreta, se acabó en su cuna, sin la soberana aprobación y el Real aprecio , como todas las de haber quedado un solo individuo de los que llegaron á descubrir</t>
  </si>
  <si>
    <t>Lavamente</t>
  </si>
  <si>
    <t>…os se puede dudar del resultado, porque los mejicanos no se hallan almirantes de las Potencias aliadas se alarman y conmueven vi en estado de resistir á las fuerzas superiores del almirante Lavamente al leer los partes oficiales que reciben de la guerra ex- borda. (Idem') terminadora que desuela á los cristianos inermes, sin perdonar __ Las ciudades marítimas de Francia han celebrado los días del las mugeres, los niños y los ancianos. Encuentran la escuad…</t>
  </si>
  <si>
    <t>Lavanderomenos, Manuel Diaz</t>
  </si>
  <si>
    <t>Manuel Diaz Lavanderomenos</t>
  </si>
  <si>
    <t>…la muchacha', el capitán King le ñores Reyes nuevos de la ciudad de Toledo, por muerte de Do» dió en su virtud un medallón, y en seguida se apearon todos, Julián López Navarro, á D. Manuel Diaz Lavanderomenos el marido y la muger. Mientras estaban á caballo le habian parecido los patagones VARIEDADES. al capitán King y á sus gentes ser de una raza gigantesca; pero se desengañaron luego que dejaron sus caballos, resultando de INDUSTRIA RURAI. las observaciones de e…</t>
  </si>
  <si>
    <t>Lea, Vicente García de</t>
  </si>
  <si>
    <t>Vicente García de Lea</t>
  </si>
  <si>
    <t>…idículo á muy po moriales hasta el dia i.° de Octubre próximo, los que remitirán co tiempo de su goce: parece que el orgullo humano pretende los pretendientes, francos de porte, á D. Vicente García de Lea* asi vengarse del injusto dominio que le impuso por algún tiempo niz , secretario de dicho ayuntamiento; un objeto,que ya le parece indigno de aquel entusiasmo- con que __! Sé desea saber la existencia ó fallecimiento de D. Manuel antes le celebró. ¡Autores d…</t>
  </si>
  <si>
    <t>Leaford</t>
  </si>
  <si>
    <t>…rado inmedándole al lord Harrowby otro destino en el mismo. El depar diatamente grande Almirante de Inglaterra á S. A. R. el duquetamento de negocios extrangeros se ha ofrecido al lord Leaford, de Clarence, con un consejo que le ayude en la administraciónpero no se sabe el resultado. Ha corrido la voz que se elegia al de los negocios de la marina.lord Benlhink para la comandancia de la artillería, y también Algunas personas dependientes de la casa…</t>
  </si>
  <si>
    <t>Leal, Roque</t>
  </si>
  <si>
    <t>Roque Leal</t>
  </si>
  <si>
    <t>…¡Y contribuirá el voto dé eran lasque propalaban? Y'los Zurriagos, las Tercerolas, los semejantes habladores para probar la utilidad que decantan ? Nin Universales, las Cartas de D. Roque Leal, y los demas que vie gún hombre sensato convendrá seguramente en ello;: antes bien, ron la luz pública en los tres años del llamado sistema constitu al considerar por lo que ya queda dicho, que ni la ilustración dé' cional , en qüe gozaron nuestros ilustrador…</t>
  </si>
  <si>
    <t>…ncia sea un poco mayor. El método de construir físico como en lo moral. el firme ocupa toda la atención; pues tanto se opone para los . Respuesta y reflexiones sobre las cartas de D. Roque Leal y trasportes un suelo pantanoso como una superficie áspera, que Castro, acerca de la representación del Sr. Arzobispo de Valen ni el casco del ganado puede soportar, ni los carruages resis cia á las cortes, por el R. P. Fr. Juan de S. Andrés, d.íimdor tir. En…</t>
  </si>
  <si>
    <t>Leandro</t>
  </si>
  <si>
    <t>…rmonía, cuanto el verso sálico es el mas músico de todo» ;.&gt;» vul bra el francas en la claridad de sus vocales, en la llenura de sus gares so la declamación. Los versos sueltos de D. Leandro .Mota-</t>
  </si>
  <si>
    <t>Leboiewski</t>
  </si>
  <si>
    <t>…este poeta es uno de los convidados mas amenos de los tres rei tribunal; con cuyo motivo pronunció un elocuente discurso el nados. Hé aquí lo que explica los artículos del Times. conde Leboiewski, Ministro de Estado, en el que dijo entre Se repite sin cesar que la administración á que preside Mr Otras las siguientes expresiones: „ Senadores: el decreto por el Canning esta formada según los principios de lord Liverpool ; sin cual se instala hoy el trib…</t>
  </si>
  <si>
    <t>Lefebre, Dionisio</t>
  </si>
  <si>
    <t>Dionisio Lefebre</t>
  </si>
  <si>
    <t>…habas menudas 26 á 28; aceite, arroba 26 á 27. El Rey nuestro Señor se ha enterado del expediente instrui Utrera.. Trigo, 34-a 37: cebada 13 a 14: habas menudas do á instancia de D. Dionisio Lefebre, vecino de esta corte, en 2oá 22 : garbanzos 70 390; vino, arroba 36 á 40: aceite 19 á 20. la que solicita se le permita establecer en ella una escuela para el Soria—Alfaro, Trigo ¿ 12 ; cebada 7; vino, cántara 9: acei lavado y separación de lanas merinas, po…</t>
  </si>
  <si>
    <t>Legnani</t>
  </si>
  <si>
    <t>…a, en Nuevo estudio para la guitarra, en número, 36. Caprichos pro dicho en el Pilar de arriba^ Otra de tres celemines, junto al mo gresivos con las posturas numeradas del célebre profesor Legnani, lino aceitero de Doña María Antonia Mejía. Otra eni*! Lina40 rs.: todas las óperas de Rossini puestas en cuartetos, á dife zar, de dos fanegas. Otra d* tres fanegas, en dicho término. Otra rentes precios: una completa y nueva colección de música, para da una…</t>
  </si>
  <si>
    <t>Leiva, Antonio</t>
  </si>
  <si>
    <t>Antonio Leiva</t>
  </si>
  <si>
    <t>3S4 • ESPAÑA. írr I.* D. Antonio Leiva, Ambrosio Morates, el P. Juan de Mariana , Fr. Lope de Vega Carpió, D. Antonio Solís, D. Ni AlaEam (Señorío de VizcayaJunio. colás Antonio. La horrorosa tempestad ocurrida et» esta merindad ("de Du 2.0 El Cardenal Gil Albornoz, Gonzalo Fernandez de Cór ran go…</t>
  </si>
  <si>
    <t>Leiva, Antonio Cóvarrubias y</t>
  </si>
  <si>
    <t>Antonio Cóvarrubias y Leiva</t>
  </si>
  <si>
    <t>…2500 rs. concedido en todas las extracciones a 9.0 D. Hugo de Moneada, El Cardenal Silíceo, Bartolomé las huérfanas de militares y patriotas que murieron en defensa de Carranza , D. Antonio Cóvarrubias y Leiva, Antonio Perez, de la justa causa de la Nación, cupo en el primer extracto de la D. Josef Pellicer. de este dia á Doña Josefa Agustina García , hija de D. Jacinto, 10. D. Pedro González de Mendoza, D. Melchor de Macateniente de brulot de marina, muerto en el…</t>
  </si>
  <si>
    <t>Leiva, Diego Cóvarrubias y</t>
  </si>
  <si>
    <t>Diego Cóvarrubias y Leiva</t>
  </si>
  <si>
    <t>…otería primitiva, celebrada en 8.°' D. Diego Mesía y Guarnan, El maestro Juan de Avila, la tarde de hoy, salieron sorteados los números siguientes: El Padre Fr. Josef de Sigüenza, D. Diego Cóvarrubias y Leiva, ‘ 66,75, 5* » 85 y 65. . ' . Juan Utbina, el Padre D. Tomas Vicente Tosca. El premio de 2500 rs. concedido en todas las extracciones a 9.0 D. Hugo de Moneada, El Cardenal Silíceo, Bartolomé las huérfanas de militares y patriotas que murieron en defensa de Ca…</t>
  </si>
  <si>
    <t>Lenox</t>
  </si>
  <si>
    <t>…ue los lo El alfange musulmán descargaba esta vez únicamente sobre los res Hastings y Winchilsea que habían sido testigos en el duelo turcos. , que tuv» el Duque .de Yorck. con el coronel Lenox, después Du „En estas circunstancias fue admitido el -joven pintor á la que de Richmond, hacia pocos dias que habían muerto. Este de presencia del Sultán Mahamud para que lo retratase al óleo. S. A. safio, verificado en 1789, es el primer ejemplo que se ha vi…</t>
  </si>
  <si>
    <t>León</t>
  </si>
  <si>
    <t>…saca lle de Alcalá. rá otra sección, de la cual solo serán premiados los cuatro pri —Zor Disticos de Catón con tos escolios di Erasmo: traducidos y meros números. I ampliados por D. León dé‘Arroya): Este Irbrito tan útil y apre Los 47, 774 vales de 200 pesos serán representados por 936 ciadle pof la sencillez con eáplica los preceptos de la vida lecciones, las 95g integras, y la otra de 24; pero s¡ esta cayese común ,-va añadido a! fin con ai…</t>
  </si>
  <si>
    <t>…m. y, cuart. i.°, principios y reglas artísticas y filosóficas por donde discernir y en Madrid. • juzgar del mérito de cada autor de por sí, ó debemos confun 4-Por providencia del Sr. León, del consejo de S. M , juez con dirlos á todos con uno y en uno, y dejarlos pasar sin distinguir servador de los Reales hospitales General y Pasión de esta corte; sus estaturas ni sus fisonomías! Ciertamente que podemos y de y por la escribanía de Fernandez,…</t>
  </si>
  <si>
    <t>León, Antonio María Ponce de</t>
  </si>
  <si>
    <t>Antonio María Ponce de León</t>
  </si>
  <si>
    <t>…e año, que no» parece la que mejor puede -—Se cita y ffnplaza á Jos acreedores á la testamentaría del Ex hasta ahora desempeñar las atribuciones de un libro elemental. celentísimo Sr. D. Antonio María Ponce de León, duque de Dividida convenientemente, manifiesta primero el conocimiento Montemar, Presidente que fue del Real y supremo Consejo de individual de las palabras ó partes de la oración; trata en segui las Indias, para que en el preciso y perentorio término de «o…</t>
  </si>
  <si>
    <t>León, Elvira Ponce de</t>
  </si>
  <si>
    <t>Elvira Ponce de León</t>
  </si>
  <si>
    <t>….................... 84rá35 Apolinario de Sotomayor, Doña María Gabriela de Sotomayor, Paris....................................................................... 14 19 á 15 lib. Doña Elvira Ponce de León, Doña Mariana de Zafra, Doña Cádiz...................................................................... i á i beneficio. Ana de Zafra y D. Juan de Rojas y Porras , difuntos, vecino» Sevilla.-................................................................. 4…</t>
  </si>
  <si>
    <t>León, PiO Rafael Sánchez de</t>
  </si>
  <si>
    <t>PiO Rafael Sánchez de León</t>
  </si>
  <si>
    <t>…ormíndosé'el Rey K Sr. con-lo-expuesto pov la, Direc nía deSres. Reyes :míevos de la ciudad de Toledo, por muerte de ción general de Rentás . je'ha servidomafidarqueloiqsirecioide D. PiO Rafael Sánchez de León, á D. ,Manuel Hernández, cura fas almagras de ia Réii'fílwica de Mazar ron, VesnsnlO sucesivo de S.,Miguel de Ja.misma. 1, .. . ., ... los de 40 rs. por qúiftrél'de almagra pura1,; zoporel detmpura, CAMBIOS DEL DIA 7. , , y 15 por él de tierra amarilla, y que…</t>
  </si>
  <si>
    <t>Lespert, Juan Augusto</t>
  </si>
  <si>
    <t>Juan Augusto Lespert</t>
  </si>
  <si>
    <t>…oua. {Pilote.') tera , se ha servido concederles la cruz supernumeraria de la Real RUSIA. y distinguida Orden española de Cirios m. Igual gracia ha tenido á bien dispensar S. M. á D. Juan Augusto Lespert, comandante San Peters burgo 17 de Febrero. del bereantin de guerra francés L' Enríale, y al caballero FonteEl 13 de este mes se. ha dignado S. M. el Emperador encar nay, secretario de la embajada francesa en San Petersburgo, por gar por la orden del dia al g…</t>
  </si>
  <si>
    <t>Lethbridge, Londonderry y SIr Tomas</t>
  </si>
  <si>
    <t>Londonderry y SIr Tomas Lethbridge</t>
  </si>
  <si>
    <t>…resente quiere adoptar por regla de nombre de alguna victoria, debían cesar—Desde aquella época su conducta. no ha dejado el Austria de expresar ¡guales deseos, y es justo de — El lord Londonderry y SIr Tomas Lethbridge se acusan de cir que lo ha hecho con su comedimiento y moderación acos haber negociado con los vihigs durante la enfermedad del lord tumbrada. Sin embargo hubiera quedado olvidada ésta cuestión, Liverpool, y de haber ocultado cuidadosamente esta negociación á…</t>
  </si>
  <si>
    <t>Letona, Francisco Ramón de Eguia y</t>
  </si>
  <si>
    <t>Francisco Ramón de Eguia y Letona</t>
  </si>
  <si>
    <t>…remadura, en cuyo límite occidental edad, falftfció en esta corte, después de siete dias de enfermedad, demora sobre.la ría del Tajo su margen derecha la capital del él Excmo. Sé. D. Francisco Ramón de Eguia y Letona, conde Reino,ciudad magnífica de 1409 habitantes, defendida del mar del Real Apreció, consejero de Estado, caballero gran cruz ds por dos fuertes con obras á tierra y i la bahía , entre loa cuales la Real y distinguida Orden de Carlos trt y de las militares d…</t>
  </si>
  <si>
    <t>Lezama, Ramón de</t>
  </si>
  <si>
    <t>Ramón de Lezama</t>
  </si>
  <si>
    <t>…raleza, cuando; se quiere qué la nes de trigo y maiz por mitad. Los pretendientes podrán dirigir ■virtud., el mérito, el honor, el valor, y cuantas bellas cualida sus memoriales á D. Ramón de Lezama en dicho pueblo, en el des ennoblecen al hombre y lo hacen superior á sus semejantes, término de 30 dias. . : - : . sean entes de razón que destruyen el perfecto equilibrio de la so- -.Ante el alcalde mayor de la villa de,Fregeñal de la, Sierra , y por el ofi…</t>
  </si>
  <si>
    <t>Li</t>
  </si>
  <si>
    <t>…timos, sino por intrigas. Según este periódico, se habían con su cuñado Mr. Dawson ha atacado con tinta virulencia la coope venido los Ministros, después de la muerte política del lord Li ración de-Mr-Canning y de los whigs. Si ha llegado a Creerse verpool , en dar esta plaza al lord Bathurst ó á otro Par, ó bien alguna vez que este primer Ministro, abandonado de sus anti é algún individuo de ios Comunes que se elevaría á esta digni guos amigo…</t>
  </si>
  <si>
    <t>Libel</t>
  </si>
  <si>
    <t>…ar el tallón dc.Bravos de Apure, desapareció á las doce de la noche de monumento, para siempre memorable, elevado en honor de aquella ciudad, cogiendo e;i su tránsito en Tacóme al Sr. Libel, Cristiano Guillermo Lamvignon de Maleherbes, canciller da que estaba en la hacienda de su suegro el Sr, Duarte, J según las Francia, nacido en París en ió de Diciembre de 1711, que et</t>
  </si>
  <si>
    <t>Liñana, Juan Francisco</t>
  </si>
  <si>
    <t>Juan Francisco Liñana</t>
  </si>
  <si>
    <t>…Do no puede pasarlo en silencio., persuadido merecerá el Real agra miné manifestaron su gratitud en un diálogo. En seguida el Dr. do de V. M- para la resolución que convenga. Fr. D. Juan Francisco Liñana leyó unos versos en loor de la so Madrid 20 de Febrero'de 18 2y.:=Señor. — A L. R, P. de ciedad; y el marques de Villores un discurso manifestando los V. Mó=íJ,»sef María de Carvajal. felices efectos que han producido en el presente año las tareas de fsta cor…</t>
  </si>
  <si>
    <t>Lind-urst</t>
  </si>
  <si>
    <t>…ta Individuos del Gabinete. reunión , que caso .de haber objeciones personales insuperables PARES. por parte del lord Lansdown , es del todo probable que los‘wight Lord Canciller, lord Lind-urst (sir Juan Copley.) como cuerpo sostendrían al Gobierno. Lord Presidente, el conde de Harrowy. Sea cual fuere el resultado de las negociaciones entre Mr. Can- Lotd del sello privado, el duque de Portland. aing y los vihigs, parece evidente que Mr. Brougham no…</t>
  </si>
  <si>
    <t>Liverpool</t>
  </si>
  <si>
    <t>…un puñado de cobardes-, no recasen él ó en algún amigo suyo. Si Mr. Peel, por ejemplo, destnentftin jamas su'acreditada constancia en amar y defendí! sucediera en el Ministerio ad lord Liverpool fcomo lo desead to 4 su Soberano, sea cual fuere el poder de ios enemigos de V M. dos los anticatólicos, no es creíble que Mr. Canniiig se resolvie nacionales-jó extrangeros, ni dejarán de oír vuestra soberana vo se á conservar su puesto, pues semejante nombr…</t>
  </si>
  <si>
    <t>…nsolidado) 8i4* porque es de temer que no llegará á su destino.” (Le Pilote.') H fatal acontecimiento que priva al Estado de los talentos __Por mas que se restablezca la salud del lord Liverpool, secre políticos del lord Liverpool, -ocupa en el dia á todas las clases; tario de Estado de S. M. B., parece seguro que no volverá á rey nosotros debemos desde luego pagar un fuste* homenagé al no ,ir el timón de los negoejos, y esto hará que sea mas complic…</t>
  </si>
  <si>
    <t>…efensa del Altar y Trono legítimo del mas amado de propuesta, y añadió que no venia menos como representante de! los Reyes, y estará siempre pronta á sacrificarse en defensa de su lord Liverpool, que como intérprete del Gobierno, á. proponer sagrada y augusta Persona y Real Familia. las medulas en cuestión. Dice por último Mr. Canning que en El gobernador de la plaza Je Ctuta con fecha zp de Febrero últiesre asunto no se ha dejado llevar ni influir d…</t>
  </si>
  <si>
    <t>…a éj/mísun ensayo de su influencia en el Parlamento. El resultado de esta mo , no solamente ofrece noticias curiosas de los estudios y aven lucha debe ser la sucesión política del lord Liverpool. Mr. Peel turas de su autor, sino conserva la animación y el ínteres que sostenía el antiguo sistema respecto de los católicos. Mr. Czn- él solo podía comunicar á la narración de sus hechos. ning se había declarado por la emancipación. La lucha se ha em „V¡ l…</t>
  </si>
  <si>
    <t>…discutir las opi da en el Pardo á 13 de Febrero de 18*7.—yo él rey. &amp;c. niones délos otros y manifestar las suyas, be desea yes muy conveniente que se nombré &lt;prouto un sucesor á lord Liverpool. NOTICIAS EXTRANJERAS. Para-que lo sea lord üathurst hay un inconveniente, y es que ape nas podrá Mr. Caunrng tener asiento en el Gabinete habiendo TURQUIA. un gefe semejante, y ei país se vería privado de ios servicios de Constantinofia 38 de Feírero. un Min…</t>
  </si>
  <si>
    <t>…da, y constante amis ción quien sea mas opuesto que yo á una medida que podria mi tad hayan podido resolverse á creer desde el principio de su en rarse como poco decorosa hácia el lord Liverpool, ni que mas se fermedad que no habia ninguna esperanza de que se restableciese compadezca de su desgraciada situación. Si hubiese la mas míni su salud. ma esperanza de su restablecimiento, me hubiera abstenido de „Si el Ministerio ha cometido alguna falta en…</t>
  </si>
  <si>
    <t>…el momo motivo tuvieron el honor.de felicitar á S. M. mente; medidas que no deben atribuirse mas á Mr. Canning que antes de misa los individuos de) Consejo de Estado, la diputa al lord Liverpool y á los demás individuos del.último Ministe ción de la Cánvara de los Pares, la de los Diputados, la de los rio , sino porque tiene mas talento y mas elocuencia para ha Tribunales, la del C nsejo Real de instrucción pública, las cua cerlas ejecutar: queremos…</t>
  </si>
  <si>
    <t>…de recomendarlos á la benevo semejante resolución. En esta carta decia que conociendo el vivo lencia de S. M.; que yo dejaria en fin este' honorífico puesto por deseo que tenia el lord Liverpool de mantener las leyes existen tomar un empleo que no podría desempeñar de un modo hon tes del país, y sabiendo al mismo tiempo que ciertos sugetos de roso para mí ni satisfactorio para el país!....” seaban también ardientemente adelantar sus miras particulare…</t>
  </si>
  <si>
    <t>…37: habichuelas 56 á 58: sustancia á que eligiese un Gabinete sobre el mismo plan que te vino añejo, carga 360: tinto, idem 108: aguardiente, idem 146 nia en la administración de lord Liverpool: con esta condición á 192: aceite, idem 3Ó0. admitió Mr. Canning la presidencia; y todo lo que haya sido Cerrera. Trigo, fanega 44: cebada 22: centeno 3 &gt;: vino, apartarse de esta voluntad soberana exige una responsabilidad. cántaro 5: aguardiente, arroba 12…</t>
  </si>
  <si>
    <t>…Bibling, que ha trabas mucho mas estrechas que las que creian evadir. blan suscitado ya algunas dificultades, se negaron á pagar los Es digno de observar que entre los papeles del lord Liverpool impuestos á lá Prusia. Esta potencia se condujo desde luego con se ba encontrado una solicitud pidiendo una pensión diplomá moderación: los dos Gobiernos esperaban terminar en breve las tica contra los reglamentos, por cierto marques (el de Lon- dificultades…</t>
  </si>
  <si>
    <t>…dijo entre Se repite sin cesar que la administración á que preside Mr Otras las siguientes expresiones: „ Senadores: el decreto por el Canning esta formada según los principios de lord Liverpool ; sin cual se instala hoy el tribunal de Ja Dieta, no o* sujeta riguro- embargo sabemos que el marques de Lansdown , uno de ios miemmentc á las reglas que se siguen en. las causas criminales, pues que jjolo fe trata de apreciar los documentos sobre la existen…</t>
  </si>
  <si>
    <t>…Brest, Tolon , Lorient, Rochefort y Cherbourgrbros del Gabinete, ha sido constantemente opuesto á U admi __La Gaceta eclesiástica de Prusia anuncia que el Ministerionistración de lord Liverpool. Si creemos á los rumores que, cor ren, lord Lansdown va á ser colocado i la cabeza de todos los prusiano de ¡os Negocios eclesiásticos y de Instrucción pública, negocios del país; obtendrá el patronato de las iglesias-, la reco trata en la actualidad con la…</t>
  </si>
  <si>
    <t>…sido adjudicados. V. tory. {Me parece que sois Piti&amp;ta ¡ (6) ¿V. tory. Asi es. ITALIA. V. tory. ¿Es decir un amigo de Mr. dePerceval, de lord Trieste n de Julio. Londonderry, y de lord Liverpool? Las cartas particulares de Ancón» hablan de la matanza de AT. tory. Es cierto. los griegos y francos que se hallaban en Esmirna en el mes últi V. tory. {Pues cómo componéis el ser admirador de loa mo. Según añaden, ni .aun se perdonaron á los cónsules de var…</t>
  </si>
  <si>
    <t>…víveres en abundancia, ha puesto al nistración nueva por todos respetos estaba muy lejos de adoptar capitán Franklin en estado de proveer las dos expediciones de los principios de lord Liverpool. ¡Qué mayor prueba puedo ofre todo lo necesario. ceros de que el Gobierno está por nuestro sistema 1 Se habia mandado construir en Inglaterra tres barcos de cao V. tory. Eh bien, señores. Estoy muy distante de contesta ba, por ser esta inadera la mas á propós…</t>
  </si>
  <si>
    <t>…e que por otro artículo queda reconocida la elec principios. La administración de Mr. Canning era en substancia ción de los Obispos jansenistas de Holanda; sobre lo cual el la del lord Liverpool; la de Goderich será la de Mr. Canning, y íourrisr de la Mitut pota que tcmejants cita arguya una. igno</t>
  </si>
  <si>
    <t>…importancia infinitamente me tros templos. nor que los principios. El gobierno de Mr. Canning era esencial Gracias á la inagotable munificencia de los Borbones, 4 los mente el de lord Liverpool, por mas que se haya querido decir desvelos del Gobierno, al zelo de los pastores, y á la piedad de para probar lo contrario. El gobierno de lord Goderich serácl de los fieles, ya han recobrado muchas iglesias una gran parte de su Mr. Canning, y la nación des…</t>
  </si>
  <si>
    <t>LlaiVias, Vicente García</t>
  </si>
  <si>
    <t>Vicente García LlaiVias</t>
  </si>
  <si>
    <t>…e aquella ciudad, conferida masiado tarde. La Puerta funda grandes esperanzas en las opera por la Cámara con expedición de Real cédula y título á favor ciones de Ibrahim- bajá. de D. Vicente García LlaiVias, sea desempeñada por este, puesto El reis-effendi ha comunicado á los Ministros europeos un que es escribano de número del Real adelantamiento deCampos de estado de la escuadra turco-egipcia en la Morea, y el boletín de la Mesta é interino del ayuntamiento; y…</t>
  </si>
  <si>
    <t>Llaupresa, Manuel</t>
  </si>
  <si>
    <t>Manuel Llaupresa</t>
  </si>
  <si>
    <t>…ue no se rija hacer un ejercicio en su Real presencia, mandados por el Ins por el mismo método la de su Real Casa; observando con sor pector general del arma, el Mariscal de Campo D. Manuel Llaupresa que al tiempo en que yo presentaba á V. M. la cuenta con der. S. M. se dignó salir á pie al encuentro de las tropas á un cluida de 1814, se liquidaban ya todas las del Estado, relativas cuarto de hora de distancia, acompañado del Sr. Ministro de la i 182$» Mo…</t>
  </si>
  <si>
    <t>Llorenteí, Sebastian Martínez</t>
  </si>
  <si>
    <t>Sebastian Martínez Llorenteí</t>
  </si>
  <si>
    <t>…entín. Bercombates que ha sufrido. nal y D: Miguel Olaya, á D. Manuel Martínez Baroja, Don Las cartas de Trieste del 14 de Enero anuncian, con referen Francisco Antonid Carrera y‘ D. Sebastian Martínez Llorenteí cia á otras de Zante del i:°, que el almirante Miaulis atacó la para siete capellanías del número cuarenta de la iglesia catedral escuadra turca cerca de la isla de Zea', con tan buen éxito, que dé Falencia, vacantes por muerte de D. Manuel Baroja , D. An le…</t>
  </si>
  <si>
    <t>Llovet</t>
  </si>
  <si>
    <t>…ste año el oriente de Cataluña. mas, como lo fueron el mencionado Trillas, el subteniente Solá, La plaza de Tortosa fus primeramente el objeto principal de el teniente Planas y el capitán Llovet, quien añadió á su crimen la atención de los hombres turbulentos, cuando , según los par de rebelión el escándalo de impiedad pública con que quiso tes de los meses de Agosto y Setiembre de 1825 , apareció con morir. circunstancias notables el intento que se…</t>
  </si>
  <si>
    <t>Ló, Luis</t>
  </si>
  <si>
    <t>Luis Ló</t>
  </si>
  <si>
    <t>…, bia con ánimo de insurreccionar estas provincias contra Bolívar, destinado á recoger viejos, enfermos, y niños abandonados del separarlas de Colombia, y someterla al gobierno de D. Luis Ló departamento del F.ure-y-Loire, hasta el número de 300} á saber: pez Mendoza. too hombres, 100 naugeres y too niños. (Idem.) _Se han recibido noticias de Guatemala hasta fines de Abril: Jia habido nuevos desórdenes; el gefe de la insurrección es el fa ESPAÑA.…</t>
  </si>
  <si>
    <t>Loarte, Rafael</t>
  </si>
  <si>
    <t>Rafael Loarte</t>
  </si>
  <si>
    <t>…. sobre retención de una Real cédula déla Cámara, concediendo .Bilbao,........... ;................. ................................. 1 á t# ídem. facultad para vender una casa á-D. Rafael Loarte, su padre, se Cor uña................................................... ............... 1 s i i pérdida, ha nrandado citar y emplazar, como se hace, á esteque se haDeuda consolidada con ínteres......... .............. ad valor. Ua ausente, para queen el térm…</t>
  </si>
  <si>
    <t>Lobo, Tomas</t>
  </si>
  <si>
    <t>Tomas Lobo</t>
  </si>
  <si>
    <t>…aballeros yecto (Gaceta de! ¿de Febrero), También se aprueba esta supre supernumerarios de la misma den noticia despueblo donde resi sión ‘por fa Cámara. dan al secretario de ella D. Tomas Lobo. . ¡ ¡ , Art. 14 de la comisión. Es el t a del proyecto , por el cual se Exposición á S. M. • prescribe la fianza de los periódicos, exceptuando de ella I09 des tinados'á fas ciencias, artes ó literatura, que se publiquen dós ve Señor: El ayuntamiento de vues…</t>
  </si>
  <si>
    <t>Loéclies, Jacinto Gaona y</t>
  </si>
  <si>
    <t>Jacinto Gaona y Loéclies</t>
  </si>
  <si>
    <t>…Gobierno, el que ' que en el término de. ocho días comparezca en el referido juzga-^ á radie se permita, y mucho menos cu circunstancias como las ac do y escribanía del .número de D. Jacinto Gaona y Loéclies ,á tuales, satisfacer resentimientos que deben olvidar, imitando á fin de instruirle de cierta solicitud; y pasados sin haberlo verifi SU Rey aquellos que mas lealtad ostentan. En consecuencia es cado 1» parará el perjuicio que haya lugar. EN LA IMPRENTA REAL…</t>
  </si>
  <si>
    <t>LoMálaga, Manuel</t>
  </si>
  <si>
    <t>Manuel LoMálaga</t>
  </si>
  <si>
    <t>…venta, con la primera parte, en la librería de Sevilla.............................................................. par á i daño, Sanz, calle de las Carretas; en la droguería de D. Manuel LoMálaga............................................................... i beneficio, beto, calle de Boteros, y en la botica del autor, calle de la Con Valencia............... ......................................... ídem. cepción Gerónima, á a a 11. cada tome en rúst…</t>
  </si>
  <si>
    <t>Lomas, Podro de Mora y</t>
  </si>
  <si>
    <t>Podro de Mora y Lomas</t>
  </si>
  <si>
    <t>…n; D. Antonio Mor Sres. Gan y compañía, de Cádiz..... 4.186.. 31 115.. 4gón ;N. Echavarría, sirviente, y Jemas acreedores á la testamen Sres, D. Pedro Roy e , y compañía,taría del Sr. D. Podro de Mora y Lomas, para que dentro de 30 de Cádiz..................................... ioy..}9días, en que se incluyen tres términos y el último perentorio, comparezcan ante el Sr. D¡a2 de Prado, teniente corregidor de 1.587.637..H 43.658.3® esta villa, por la escriban^ de Ray…</t>
  </si>
  <si>
    <t>Londres, Juan Antonio</t>
  </si>
  <si>
    <t>Juan Antonio Londres</t>
  </si>
  <si>
    <t>…e Febrero de este año; cuyo caudal debe recaer en los hijos CAMBIOS DBS DIA 9. y descendientes legítimos, de siete primos hermanos de dicho D. Juan, Doña AnaGonzalezde Sotomayor , D. Juan Antonio Londres.................................................................. 84rá35 Apolinario de Sotomayor, Doña María Gabriela de Sotomayor, Paris....................................................................... 14 19 á 15 lib. Doña Elvira Ponce de León, Doña Ma…</t>
  </si>
  <si>
    <t>Longa, Francisca</t>
  </si>
  <si>
    <t>Francisca Longa</t>
  </si>
  <si>
    <t>…el, llegó á esta antes de ayer de Viena. Según permanecieron en el trono mientras cantaron el himno las seño las últimas noticias recibidas de aquella capital debía el Infante ras Doña Francisca Longa, Doña María del Pilar Escudero y salir de alü del 20 al 25 del corriente, pasando por París, donde Doña Francisca Santa Cruz. Después se dignó S. M. mandar que se detendrá algunos días. Aquí no podrá estar mucho tiempo, se cantase otra pieza de música, que ej…</t>
  </si>
  <si>
    <t>Longorfa, G.</t>
  </si>
  <si>
    <t>G. Longorfa</t>
  </si>
  <si>
    <t>…omo el Monitor; permitiéndoles Jaén D. J. Carrion, Málaga D. J. Martínez de Aguilar, Mur fojamente en otro caso, dar un bolctin de las seoones, con la cia D. J. Benedicto , Oviedo D. G. Longorfa, Salamanca D. V. mera indicación de los asuntos discutidos, los nombres de los Blanco, Santander D. P. Martínez, Sevilla D. J. Alvarez, To oradores que hablaron, y la decisión de Ja Cámara. _Esta pro ledo D. J. Hernández, Santiago D. J. Rey Romero, Valencia p…</t>
  </si>
  <si>
    <t>Lope</t>
  </si>
  <si>
    <t>…2974) arzobispado de Sevilla, por ascenso de D. Sebastian Herrero y Comercio extrang. Morís á canongía déla misma, á D. Josef Perez y Sánchez; y para dos capellanías, tituladas de D. Lope, en la iglesia metro En buques espa politana de Santiago, vacantes por promoción de D. Diego Mos ñoles............... 2.82i,4524&gt; quera y D. Baltasar Abollo, á D. Josef María Ramos y D. To En buques extran- V- r 56.744,3574 mas Sart-Louzans. geros............…</t>
  </si>
  <si>
    <t>López, Blas Benito</t>
  </si>
  <si>
    <t>Blas Benito López</t>
  </si>
  <si>
    <t>…ista; D. Pedro laga................................................. 2.967.. 6 81.. 18Blanquez, tutor de los herederos de Casabigo; la Sra. viuda de D. Esteban Drovilet y compañía,D. Blas Benito López, músico que fue de la Real capilla;,Abril, . de Adadnd.................................. 59.194.. 16 1.627..28maestro sastre; Feliciana Pupar; Calixto Díaz; Josef Sainz . mo D. Josef Vilart ,-dq.Cádiz............... 941.. n 2 5.. 28lendero; Joscf Manuel ,-aba…</t>
  </si>
  <si>
    <t>López, Josef</t>
  </si>
  <si>
    <t>Josef López</t>
  </si>
  <si>
    <t>…e la de Granada, cación. por promoción de D. Manuel de Avila Jiménez á la dignidad de De las 1300 comunidades que todavía no estaban autoriza prior de la misma, y fallecimiento de D. Josef López de la Tor das antes de la ley de 24 de Mayo de 1825, hay mas de 200 re, á D. Juan Bautista Jiménez de la Serna y D. Josef Manuel que lo han sido después: las demas lo serán sucesivamente. de Isla: para otra de la de Búrgos, por muerte de D. Esteban _La$ últim…</t>
  </si>
  <si>
    <t>López, Lorenzo</t>
  </si>
  <si>
    <t>Lorenzo López</t>
  </si>
  <si>
    <t>…al ilustre General el maneto de operaciones. No sabe bando , verificada por el Cabo del resguardo de mar del Ferrol mos sin embargo si hay una precisa necesidad de poner al frente D. Lorenzo López, después de una reñidísima pero gloriosa ac del ejército portugués un Gcfe extrangero; mas si con efecto la ción, de la que resultaron muertos los contrabandistas Angel hubiese, parecería mas natural, conveniente, político y concilia Minuto, genovés , y Franc…</t>
  </si>
  <si>
    <t>López, Vicente</t>
  </si>
  <si>
    <t>Vicente López</t>
  </si>
  <si>
    <t>…z, en la de Carrillo: Barcelona, en la de PiferRetrato del Rey Carlos iv, por Selma: 4 rs. xer; Cáceres, en la de Burgos: Coruúa, en la de Calvete: Cór Un Viacrucis, inventado por D. Vicente López, y grabado doba, en Ja de Berard: Cádiz, en ¡a de Zaragoza: Ecija, en la por D. Miguel Gamborino: 30 rs. de Chaves: Granada , en la de Gavaldon : Jaén, en la de CarDiez y ocho estampas iluminadas, que representan Jos gritos xion :'Lógroño, en la de Arias: Lug…</t>
  </si>
  <si>
    <t>…idolatría de los católicos, sobre yadavia se ha visto precisado á dar su dimisión: le ha reempla los sacerdotes, sobre los misioneros y sobre las prácticas y pun zado en su empleo D. Vicente López.” tos de nuestra creencia.” Añadimos ahora: asi debía ser; pero estamos persuadidos que no será , porque no hay sectario que no X RANCIA. aborrezca la verdad que los condena, y como esta no se halla Paris 30 de Setiembre. fino en la religión católica, no hay…</t>
  </si>
  <si>
    <t>López, Víctor</t>
  </si>
  <si>
    <t>Víctor López</t>
  </si>
  <si>
    <t>….............. Huesca...... 142 20 Cabo........ Francisco Petri..:........ Antonio y Dominga García...... Parma........................... Parma....... 013 5 Inhábiles. Soldado... D. Víctor López.»..... Víctor j.y María Reina................. Fuente del Fresno....... Ciudad-Real.......... 078 29 Cabo....... Pedro Cclinir............... Juan y Magdalena Borge............. Marsella....................... Marsella.................. 014 3« Soldado... Anto…</t>
  </si>
  <si>
    <t>Lorente, Ignacio</t>
  </si>
  <si>
    <t>Ignacio Lorente</t>
  </si>
  <si>
    <t>…mera distinción. Por la tarde se tuvo en las casas rós, 13. Lorenzo Millana, D. Manuel Tobia , D. Josef Travancapitulares un frugal refresco, y por la noche una cena ,costeado co, D. Ignacio Lorente, D. Ramón Rodríguez, D. Josef Tira por el corregidor é individuos de ayuntamiento, comandante, do, D. Josef María del Arroyo, D. Fernando Rubio y D. Josef oficiales y capellán del batallón; i que asistieron todas las per Martínez. sonas invitadas para la func…</t>
  </si>
  <si>
    <t>Lorenzo</t>
  </si>
  <si>
    <t>…, manes por muerte de D. Josef María Valladares, á D. Juan Jo ya sola , ya combinada con la anterior, son útilísimas en varias sef Sopueria: para una ración de la misma, por la de D. Lorenzo dolencias. Mancebo de Torres, al emigrado de América D. Pedro Nolasco Los enfermos que deseen recibir «1 beneficio de estas aguas,,</t>
  </si>
  <si>
    <t>Lorton</t>
  </si>
  <si>
    <t>…Dicha brigada suiza ha recibido en todo su tránsito por Es y brazo derecho. paña pruebas tjc la mayor consideración. El Rey Fernando ha _En la Cámara de los Pares ha presentado el lord Lorton una bía mandado, por medio de sus Ministros, á todas las autorida petición de los protestantes de Irlanda contra la emancipación, des de los pueblos por donde debía pasar la tropa, que franquea de lós católicos, asegurando el noble lord que aquellos se hallan…</t>
  </si>
  <si>
    <t>Losada</t>
  </si>
  <si>
    <t>…combatido contra la facción revolucio capitaneando 300 hombres, fue deshecho por una fuerza infe naria que trastornando la constitución del Estado, oprimió á rior, mandada por el capitán Losada; ye! general Carratalá al S. M. desde 1820 á.1823. recomendar el buen comportamiento de' dicha fuerza, nombra ; Cómo se concibe la ¡dea de que el Rey nuestro Señor se honoríficamente entre ella álos voluntarios Realistas de Igualada. halla oprimido? Restablec…</t>
  </si>
  <si>
    <t>Lounine</t>
  </si>
  <si>
    <t>…S López Ballesteros. poderes necesarios para tratar directamente con la autoridad competente de la sociedad polaca. A esto contestó Pestel que el NOTICIAS EX IRAN G ERAS. teniente coronel Lounine recibirla para este efecto toda la auto rización que necesitase. XUSIA. . 1 , Antes de concluir esta conferencia se convinieron todos en -Petmburgo xé 'de Julio. reunirse otra vez ai tiempo de los contratos de i8ió\ añadienÉl viernes último, cumpleaños dé S.…</t>
  </si>
  <si>
    <t>Lowther</t>
  </si>
  <si>
    <t>…rativos que se hacen en el palacio de ednd* WestmOreland y lord Bexley; y ademas de estos deja su verano de Luxemburgo, se puede inferir que SS. MM. irán á ha phzafen la tesorería lord Lowther. bitar en él luego que regresen de Presburgo. '¡Mr. W ynnf presidente de la oficina de registros de la India, F.I Observador Austríaco remitiéndose at Gíormtle del Rei pide .eti la Cámara de los Comunes que. se envíe al pueblo de no de las Dos Sicilias, de 14…</t>
  </si>
  <si>
    <t>…al sa los nuevos lores comisarios de la tesorería que deben reemplazar tisfacción.; pues los sugétos: que acaban.de entrar en el Gobierno ¿ Mr. Robiñson, al lord G. Sommersct y al vizconde Lowther.: gozan de la confianza pública. Ab,teniéndonos-de decir cualquie QCourür.') . ■ _ ... r ■ r.'.l ra cósa qué,pueda recordar; lo pasado y creemos poder anticipar _Cas¡ no Hay necesidad de declarar que las supuestas copias:dn nos asegurando para lo. venidero qu…</t>
  </si>
  <si>
    <t>Luborda</t>
  </si>
  <si>
    <t>…e, prosigue el mismo Gefe, que estos valientes ticias placenteras. La escuadrilla mejicana seguía observada por voluntarios están supliendo en esta parte el servicio que pór la c! señor Luborda: todos aseguran no podrá salir de Cayo Hueso escasez de tropa del ejercito con que se hallan estas dos provin sin exponerse á ser rendida. Mientras se halla observada de cer cias, me vería tal vez privado de que pudiera hacerse con la ac ca , ha dispuesto dic…</t>
  </si>
  <si>
    <t>Luceño, Juan Nuñez</t>
  </si>
  <si>
    <t>Juan Nuñez Luceño</t>
  </si>
  <si>
    <t>…as provincias de Madrid, Cuenca ,Gua- que se consideren con acción y derecho' á'los bienes dejados’ por dalajara ySegovia, á los precios de 234 mrs.ración de pan, y 134 muerte del coronel D. Juan Nuñez Luceño, marido de Doña reales fanega de cebada, y en las de Ciudad-Real y Toledo á Joaquina Gómez Rayo , par3 qne se presenten dentro de él ti de*21 mrs. ración de pan, y 10 rs. fanega de cebada, y el artículo cir de su derecho en el juzgado de la capitanía general.…</t>
  </si>
  <si>
    <t>Ludinghausen-Wolff</t>
  </si>
  <si>
    <t>…campo general Sipiagune;' y para’ sustituir á esté en las funciones de gefe de la división reunida del 5.* cuerpo de ejercitó Trieste 30 de: Abril. de infantería al general mayor barón Ludinghausen-Wolff, co La* cartas de Smirna del 18 de .Marzo no contienen ninguna mandante de la primera brigada de la primera división dél' mis- noticia acerca de la Morea. El contralmirante Rigny había en mo ejército. trado «n aquel puerto, unos días antes con ios bajeles fra…</t>
  </si>
  <si>
    <t>Luis</t>
  </si>
  <si>
    <t>…a y Patrimonio, se cita y emplaza á los que tengan.derecho puede no ser en principios de moral obligatoria. Teniendo el. le á. los bienes quedados por fallecimiento abinte&amp;tato de D. Luis gislador , no solo la fuerza sino el derecho de mandar, muda el de Antonio, natural de la ciudad de Nápolcs, casado con Doña carácter de aquella máxima espontánea, y la convierte en un Teresa Simoni, peluquero que fue de la Señora Reina Doña precepto necesari…</t>
  </si>
  <si>
    <t>…* los que no se suscriban. Los encargados de la suscripción son: en Madrid el impresor D. Miguel de Burgos: en Valencia D. Ilde fonso Motnpié: en Zaragoza D. Angel Polo: en Murcia D. Luis En 1826 han entrado en este puerto: buques españoles 95 : Muñiz, prebendado: en Pamplona D. Francisco Erasun y'Rada,americanos 720: brcmeses 13: dinamarqueses 16: franceses 47: librero: en Barcelona en la imprenta de Brusi: en Vich en la dehamburgueses 14: liann…</t>
  </si>
  <si>
    <t>43*de Benejieencia , erigido en 1791 por su gobernador D. Luis de tidaü con sumo aseo y uniformidad, las-esperaban colocadas an las Casas bajo la protección del Gobierno, con las copiosas te el retrato de la Reina nuestra Señara. Las músicas, los vi erogaciones de este, jr los cuantiosos auxilios de los habitantes. vas y…</t>
  </si>
  <si>
    <t>…minot: ,,todavía tenemos __Los amadores de las bellas artes, y especialmente los roma tiempo: veamos cómo se presentan las cosas.” nos, oirán con placer que nuestro compatricio el caballero Luis 1 Tal era el estado de los negocios cuando posteriormente re Riglieti, conocido ya por otras excelentes obras suyas ejecuta cibió la Puerta la noticia oficial de que las cortes de Rusia, In das en bronce, ha colocado el día 31 del parado Julio en Santo glater…</t>
  </si>
  <si>
    <t>Luna, Alvaro de</t>
  </si>
  <si>
    <t>Alvaro de Luna</t>
  </si>
  <si>
    <t>…en la do ya el monte de castañas. . „ ,V Calcografía de la imprenta Real. :L 8 a 9: , . ' r _ , Ledesma. Trigo,ségün calidad,fanega tí aa$:cebada centeno 9 á 10: garbanzos 65. 14 D. Alvaro de Luna, Andrés Laguna, Fernando Nufií* * Peñaranda. Trigo 14 i 26: cebada ó: centeno 9: garban- de Guzman, D. Fr. Bartolomé de las Casas, Francisco Sánchez, zos 90: guisantes 9. D* Alfonso de Villegas. Madrigal. Trigo 18 á.30; cebada $ á 6: centeno 7 i 8» gar- 15. Ñ…</t>
  </si>
  <si>
    <t>Luna, Joaquín</t>
  </si>
  <si>
    <t>Joaquín Luna</t>
  </si>
  <si>
    <t>…onde de ellos tiene derecho sobre los otros. Atsrés, 9 sus herederos, se presentarán por sí ó por sus-apode' Cerremos esta cáfila interminable de errores anárquicos, anun rados, á D. Joaquín Luna, presbíterp, testamentario de dicho ciando la verdad, á cuya presencia se desvanecen. La forma le— Excmo. Sr. en Zaragoza, quien les comunicará un asunto que , conio se dice, esto es, el tenor de ia ley, ó el mandato de les interesa. la autoridad suprema,, co…</t>
  </si>
  <si>
    <t>Lupiañes, Marcos</t>
  </si>
  <si>
    <t>Marcos Lupiañes</t>
  </si>
  <si>
    <t>…del Cristianismo , ó Conferencias tedral de Almería, por promoción de D. Amonio La.ifranco i sobre Ja Religión, for el Excmo. Sr. conde de Frayssinous, obispo canongía de ella , á D. Marcos Lupiañes: para una capellanía de Idermópolis, se servirán acudir á las librerías en que se hayan de número de la misma, por la de D. Francisco Antonio Agui suscrito á recoger el cuarto y último tomo de dicha obra. Dicho jar á ración de ella , í D. Tomas Florez: para u…</t>
  </si>
  <si>
    <t>Luzuriaga, Manuel'Muñoz y</t>
  </si>
  <si>
    <t>Manuel'Muñoz y Luzuriaga</t>
  </si>
  <si>
    <t>…edrón: para la de Granadi FRANCIA. lla á D. Bonifacio'López Mateos: para la de Estremera á Don Félix María de Guerra; y para la de S. Lorenzo de la Parrilla á París za de Agesto. “D. Manuel'Muñoz y Luzuriaga. Salsa de hoy. Cinco por roo consolidados á 103 fr. 80 c. Por Real decreto de 29 de Junio último se ha dignado S. M., Obligaciones de la ciudad 1545. Acciones del banco 2007 f* 5° en atención á los distinguidos méritos y servicios del consejero c. Empréstito…</t>
  </si>
  <si>
    <t>Lynd-</t>
  </si>
  <si>
    <t>…en la administración que pudiera formarse en medio de la con para, hioyrap,-Esta es una función del todo independiente de las fusión actual. La posición de sir John Copley, ahora lord Lynd- circunstancias que quieran1 agregársele, y la cual únicamente se hurst y canciller, es diferente; pues no le seria permitido revoca refiere á la memoria siempre presente y siempre renovada de los re ¿radum. ■. beneficio! de la restauración. Se dice que el hon…</t>
  </si>
  <si>
    <t>M, J. M. de</t>
  </si>
  <si>
    <t>J. M. de M</t>
  </si>
  <si>
    <t>…de Trillo, D. Juan Alix, de de Sanz, calle de Carretas, y en Barcelona en la de Oliva. Jas de Archena, y D. Pedro Pablo Montesino, de las de Alan- _Orrur Barbarroja-. tragedia por D. J. M. de M., en la Arca ge, en cuyos establecimientos no han comparecido después de des dia asturiana, Mérito Optdimio. Se vende en Madrid en las li truido el sistema constitucional, presenten á la Real junta su brerías de Sánchez , calle de la? Concepción Gerónima , Mat…</t>
  </si>
  <si>
    <t>M, Josef</t>
  </si>
  <si>
    <t>Josef M</t>
  </si>
  <si>
    <t>…á bien nombrar para dós raciones de Ja iglesia catedral de Tudeht Continua la discusión de la ley de imprenta en la Cámara-de Di por muerte de D. Bernardo GSrastisan, y ascenso'de D. Josef M i- putados de Francia. . ría Aldasoró á canongía dé ia misma, á D; Josef María Díaz-y Sesión del £ de Marzo. Después de una lares contienda so Yanguas y á D. Pedro Cháverri; y para una canongía de la de bre explicar'*) adicionar los últnnos artículos aprobado…</t>
  </si>
  <si>
    <t>M, Y S.</t>
  </si>
  <si>
    <t>Y S. M</t>
  </si>
  <si>
    <t>…merosos documentos que existen en este Ministerio cífica memoria , ha llamado gravemente la atención del Reír &lt;de mi cargo, y de los cuales se extrajo la historia de estos suce N. Sr. Y S. M., firmemente resuelto á preservar su Reino de sos que S. M. me mandó formar, darían la última prueba de todo lo qué pueda causar tentativa ó peligro contra su seguridad, convicción del ardor y vehementes afecciones de los soldados contra la dignidad é independ…</t>
  </si>
  <si>
    <t>Ma</t>
  </si>
  <si>
    <t>…érmi «años, sin haber sufrido alguna condena por ninguno deles dos no de un mes comparezcan en el expresado tribunal por medio de procurador á contestar una demanda instaurada por D. Ma«conceptos.” Mr. Humann añade: «En caso de contestación sobre las de- nuel Falavicin, vecino de Alburquerque, sobre devolución de ciertos bienes; pues de lo contrario se sustanciarán los autos en«claraciones y justificaciones de los propietarios actuales de d¡…</t>
  </si>
  <si>
    <t>…eramente perdidos los conatos del director científico, como lo de figurármela menos cruel; pero lo es tanto, añadió, quenun- testifican algunos sobresalientes alumnos; entre ellos Doña Ma ca osaré aconsejarla, pues me hallo en una situación mortal. En ría Josefa de la Piedra , que sostiene una correspondencia reglada efecto , estuvo muchos dias en peligro de gatigrenarse la herida. con botánicos de suprema categoría, habiendo merecido de uno N…</t>
  </si>
  <si>
    <t>…en monasterio de Ñera. Sra. del Parral de la ciudad de Segovia se todo el presente mes de Mayo sin falta alguna. Admiten carga á cita y emplaza por el preciso término de 13 días á Doña Ma fletes moderados y pasageros, para los que tienen excelentes co nuela Aguirre, vecina de la de Soria , como última tenedora que modidades. El que quiera tratar de ajuste se dirigirá en Santan aparece ser de un vale Real de 130 pesos de Setiembre de 1808 der i…</t>
  </si>
  <si>
    <t>…ir robar el pueblo de Lemberan, situado en la provincia de Kara- hasta Julio de 1822, en que fueron prohibidas las sociedades se bagh , no sabiendo que allí habia tropas rusas. El coronel Ma— cretas en los estados del Emperador de Rusia, no se encuentran korf, comandante del regimiento de huíanos de la Rusia Biel- indicios de la existencia de esta sociedad. Pero en Agosto de gorod, sabiendo este movimiento, trató de perseguirlos con un 1823 ya ma…</t>
  </si>
  <si>
    <t>…tor) de León, por promoción de D. Josef Vega y Trincado, á Don igualmente que tu fiador,con la obligación de cumplirlo si pasase Diego Gamo; y para otra de la de Zamora, por la de D. Ma aquel término del dia i:°de Mayo, sin manifestar su voluntad nuel Miranda á U dignidad de prior y canónigo de la misma, de desistir de él, renunciando el derecho adquirido. i D. Josef Ramoft de Cavarga. 6. a Que los remates de dichos tres calendarios con sepa…</t>
  </si>
  <si>
    <t>…giales que mas sobresalieron , y las clases en que fueron resa al corazón-, que lo conmueve y arrebata con la expresión de premiados son las siguientes: Primeras letras-, premio á D. Ma las pasiones mas sublimes, que por el hecho que recuerda exalta riano Trives y Salinas: accésit D. Pascual Salazar y-D. Francis el amor á la gloria de Ids españoles, y por los sentimientos que co Iturribarria.:=CV&lt;rzr de Ripalda premio D. Leandro Mateo y resp…</t>
  </si>
  <si>
    <t>…objeto de aclimatarla en sil provincia : luego que lo re ridad tienen un bello establecimiento cerca de Bardstown; están cibió confió esta empresa delicada y penosa al licenciado D. Ma encargadas de la educación de las jóvenes de la dase acomodada, nuel de Roda y Roda, que se hallaba establecido en la huerta, y en la actualidad están edificando t^na casa de pupilas, en que y ocupó exclusivamente en hacer ensayos provechosos sobre podrán cab…</t>
  </si>
  <si>
    <t>…Cham He dado cuenta al Rey nuestro SeñoT de la exposición de paña , de caparazones, de caballos, y de armas de lujo para sur V. E. de 16 de Octubre de 1826, refiriendo que el Lie. D. Ma tir á los oficiales rusos. (Gazette de Augsbourg.") nuel de S. Román, Asesor titular del regimiento provincial de Badajoz, se resistió á admitir el cargo de Alcalde de la villa SUECIA. de Zafra, capital del mismo cuerpo, y que suscitada compe Stockolmo 12 de…</t>
  </si>
  <si>
    <t>Ma, Carlos</t>
  </si>
  <si>
    <t>Carlos Ma</t>
  </si>
  <si>
    <t>…dos los abusos inherentes á un sis filar toda la columna. Esta tuvo también el honor de saludar dos tema imperfecto de contabilidad. veces á SS. AA. RR. los Sermos. Sres. Infantes D. Carlos Ma La Real orden de 14 de Setiembre de 1821 desterró estos ría Isidro y D. Francisco de Paula, habiéndolos encontrado á su abusos. Se introdujo en la cuenta administrativa, el método de ida y regreso sobre el camino; y la Serma. Sra. Infanta Doña los asientos por partid…</t>
  </si>
  <si>
    <t>Ma, Rafael</t>
  </si>
  <si>
    <t>Rafael Ma</t>
  </si>
  <si>
    <t>…n fl del,vi Villas, en Aragón , al brigadier marques* de España; y para el cio por ser mas conforme a sus desordenadas pasiones. E) odio, de la villa de Puigcerdá, en Cataluña, al coronel D. Rafael Ma la envidia, el furor de partido son .las verdaderas causas de sus ría de Zarralde. inquietudes, y quieren atribuirlas á causas honestas, como ,si Igualmente se ha-dignado S. M. nombrar, á consulta dé la pudiera haber alguna causa honesta para tales, atentados…</t>
  </si>
  <si>
    <t>Maalguna-pequeña, Manuel Diego</t>
  </si>
  <si>
    <t>Manuel Diego Maalguna-pequeña</t>
  </si>
  <si>
    <t>…sin- duda D. Francisco Ortega Ercilla , arcediano de Molina de la cate algunos pobres mercaderes de lamparillas , que esperaban todavía dral de Sigiienza , y para esta dignidad á D. Manuel Diego Maalguna-pequeña iluminación en honor de la revista: este es el drnzo; y para un&gt; canongía de la iglesia catedral de Córdoba, único ramo de industria que ha podido resentirse; los demás ve por fallecimiento de D. Rafael Escobar, á D. Manuel Ruíz de cinos han recibido la notic…</t>
  </si>
  <si>
    <t>Macartney</t>
  </si>
  <si>
    <t>…un __Las noticias de la China anuncian que el anciano Sung-Tajin, suicidio: ¡Y qué ínteres puede tener la Francia, la Inglaterra, y que era Ministro en la ¿poca de la embajada de lord Macartney, aun la misma Rusia en*hacer la guerra á la. Puerta, sin esperan ha muerto en Kansuh. Se miraba á este veterano de los estadis zas por parte de alguna de estas naciones de ver reinar su cetro tas chinos como una.de las columnas del imperio. sobre la Grecia ?…</t>
  </si>
  <si>
    <t>Macateniente, Melchor de</t>
  </si>
  <si>
    <t>Melchor de Macateniente</t>
  </si>
  <si>
    <t>…la justa causa de la Nación, cupo en el primer extracto de la D. Josef Pellicer. de este dia á Doña Josefa Agustina García , hija de D. Jacinto, 10. D. Pedro González de Mendoza, D. Melchor de Macateniente de brulot de marina, muerto en el campa) del honor. naz, Fr. Francisco Jiménez de Cisneros, Vasco Nuñez de Valboa, D. Josef Carrillo de Albornoz, Hernando de Alarcon. Real Escuela de Veterinaria. 11. Juan de Torquemadá, Hernando de Soto, D. Rodrigo Con arregl…</t>
  </si>
  <si>
    <t>Macero</t>
  </si>
  <si>
    <t>…embre lo siguiente; convenido. (L’Etoile.) „Et ay del pasado fue desamparada Caracas y expuesta i la anar _Los hombres de todas las clases de la sociedad, naciona..s y ex quía: el gobernador Macero, con la oficialidad y la tropa del ba trangeros, se encaminan á la casa de Juncia para admirar el tallón dc.Bravos de Apure, desapareció á las doce de la noche de monumento, para siempre memorable, elevado en honor de aquella ciudad, cogiendo e;i su tránsito…</t>
  </si>
  <si>
    <t>…anía de Sierra, á'instancia del mtmastedos del mismo batallón de Boayacá, cuyo resto se halla en Ca rip’de Ntra.'Sra. del Parral de la ciudad de Segovia, se cita y racas. El mismo coronel Macero, gobernador que era de 'esta emplaza por término de 30 dias, contados desde esta publica ciudad, y én el dia se Jia reconciliado con Paez, salió con el ción , á Doña Manuela Aguirre, viuda y heredera de D. Josef batallón de Brabos del Apure para unirse á Berm…</t>
  </si>
  <si>
    <t>Machuca, Joaquin de Vargas</t>
  </si>
  <si>
    <t>Joaquin de Vargas Machuca</t>
  </si>
  <si>
    <t>…hacer media, ó toda espe por muerte de D. Benito Jiménez , por la de D. Marcos Ildefon cie de labor de punto de aguja, y la de punto de gancho para so de Bonilla , por ascenso de D. Joaquin de Vargas Machuca, elásticos, bolsillos , gorros y demas; el de encajeta, ó el modo y por fallecimiento de D. Joaquin Lorenzo Cisneros , á D. Il de ejecutar todo género de encajes, blondas y calados; el de ha defonso Abálos , D. Josef Romero y Castañeda', D* Josef Mar cer alfo…</t>
  </si>
  <si>
    <t>Maclas, Mauuel</t>
  </si>
  <si>
    <t>Mauuel Maclas</t>
  </si>
  <si>
    <t>…os 700 vecinos, y se admiten memoriales por el térmi rendirle el homenage supremo que le compete. no de 15 dias , dirigiéndolos con la justificación de conducta motal y política á D. Mauuel Maclas, procurador síndico general AVISOS. de dicha Villa. ‘ Las acreditadas aguas minerales de Panticosa , en el partido —Se cita y emplaza á todos los que se crean con derecho á los de Jaca , estarán á disposición de los que quieran pasar á tomar bienes que han qu…</t>
  </si>
  <si>
    <t>Macó</t>
  </si>
  <si>
    <t>…eses que guarnecían la plaza de Missnlonghi , obligados por'la cha'del 10‘de'Febrero , dohtieríe' varias exhortaciones y ditposicio- falta absoluta de vívetes, la han entregado al general Macó; sin nétpara ‘la cuaresma. S. S. ha prohibido te expongan para ra embargo «sta noticia carece todavía de autenticidad, «aunque no</t>
  </si>
  <si>
    <t>Macri</t>
  </si>
  <si>
    <t>…una canonjía de la iglesia catedral de Jaén, pasado á Salona con ánimo de penetrar en la Grecia occidental, vacante por muerte de D. Josef Segundo Moreno, á D. Diego y reunirse al comandante Macri, quien ha entrado ya en Ura- Andrés de Teruel: para otra de la de Almería, por promoción covi, distante seis leguas de Missolonghi. de D. Josef Alvarez Cienfuegos al priorato de ella, á D. Anto Los turcos se hallan con grandes rczelos en Arta; pues temen nio…</t>
  </si>
  <si>
    <t>Madatoff</t>
  </si>
  <si>
    <t>…n dispersado los 1500 hombres de tropas regladas gangrena en los extremos. Esta horrible enfermedad ha s-do fatal que tenia á sus órdenes. para muchos de aquellos desgraciados. El príncipe Madatoff escribe que el camino que conduce á la El Gobierno ha despachado á Sheerness el barco de vapor ciudad de Lahar y el paso del monte Salvato-Iliadytchi, son Brockelbattk para conducir á un médico de la marina Real. Este, bastante escabrosos. El cuerpo que manda…</t>
  </si>
  <si>
    <t>…Noticiar del ejército de ¡a Georgia. Franc-Masoncs, ó de cualquier otro modo que se:llame, se ha cia todos los dias mas fuerte y mas firme, y teniendo pruebas El teniente general príncipe Madatoff, después de haber pa ciertas que no solamente era. sospechosa, sino también del todo: sado el Araxes el 28 de Diciembre , verificó su reunión con el contraria y enemiga de la Iglesia católica, la-condenó por su cé destacamento del coronel Mistchenko, comandan…</t>
  </si>
  <si>
    <t>Madatoff'</t>
  </si>
  <si>
    <t>…r con el silen-&gt; nómadas del Schakhsevan i9 camellos, io9 cabezas de gañado ció mas profundo todo lo que ellos hacen y obran en secreto. vacuno y 6o9 carneros. El teniente general príncipe Madatoff' „Mas siendo el crimen de tal naturaleza que por sí mismo, ha ocupado el pueblo de Lahar ó Lovi en el distrito de Mesch-' se descubre, y causa un rumor que lo indica, por esta ratón las kine._Ata-kan, administrador de esta distrito y su hermano</t>
  </si>
  <si>
    <t>Madatoff, Príncipe de</t>
  </si>
  <si>
    <t>Príncipe de Madatoff</t>
  </si>
  <si>
    <t>…el que primitivamente está señalado á los Según ellas parece que el 9 del mismo habia pasado el Araxes el destinos, y no á dicha limitación del goce de cuarenta -.mil rea teniente general Príncipe de Madatoff,' yhabiéndose reunido des les. .De Real orden ¿kc. Madrid 28 de Febrero d® 1827—Luis pués con el coronel Mitschenko , acometió vigorosamente á las López Ballesteros. tribus errantes acantonadas en las orillas del Sámbour, y fes co gió bastante ganado, princip…</t>
  </si>
  <si>
    <t>MadatotF</t>
  </si>
  <si>
    <t>…los últimos quince días del se esperan grandesmudanzas, tanto &lt;o;|o civil como,Jo mi mes ,de,Abril. Este año ha sobresalido mas que los dos últimos litar de estas provincias: el, general MadatotF ha sido Repuesto en.,la,pjntura. Dos cuadros, sobre todo, hart atraído las aten del mando del cuecpoi de ejercito, acantonado, en . el; Qfirabat ,ha-. ciones, del público, y llenado de satisfacción á los inteligentes. biendo quedado sin destinó.--------------…</t>
  </si>
  <si>
    <t>Madinaiseitra, Alejandro de</t>
  </si>
  <si>
    <t>Alejandro de Madinaiseitra</t>
  </si>
  <si>
    <t>…ién se hallará plomo en barra, y alcohol de hoja, —Habiéndose declarado nula la agregación de bienes raíces que ó primera calidad, á los precios siguientes: hizo á una vinculación D. Alejandro de Madinaiseitra, viudo de Doña Isidora Vallejo, vecina que fue de esta corte, y natu En Madrid. En la Carolina.' ral de Ja villa de Oñate; y debiendo recaer los mismos bienes Rs. vn. arroba. Rs. vn. arroba. libremente en las personas que haya lugar en derecho, se llama á los…</t>
  </si>
  <si>
    <t>Madroño, Antonio González</t>
  </si>
  <si>
    <t>Antonio González Madroño</t>
  </si>
  <si>
    <t>…agisterio, á que se presenten en dicho Real cole Luis Coig y D. Pascual del Cañizo, y al teniente de la misma gio en el término de 60 dias contados desde el de la fecha , de clase D. Antonio González Madroño, por el mérito heroico biendo ser naturales de estos dominios y de buenas costumbres, que contrajeron el día 27 de Abril de 18x8 en el combate al que acreditarán en la forma correspondiente__Sus obligaciones abordjge y al cañón, sostenido por la fragata de S.…</t>
  </si>
  <si>
    <t>Maestranza, Ramón Lázaro la</t>
  </si>
  <si>
    <t>Ramón Lázaro la Maestranza</t>
  </si>
  <si>
    <t>…Monasterio. por la puerta de S. Vicente en una carroza tirada de seis caba llos, escoltada ademas de los Guardias de la Real Persona , de El Rector de la' universidad de Cervera, D. Ramón Lázaro la Maestranza y la lucida caballería de voluntarios Realistas de Dou, ha publicado en 19 de Octubre anterior un edicto en que, la ciudad. La tropa y voluntarios Realistas.cubrían la carrera; y después de anunciar que la apertura de aquellos estudios se difie la artillería,…</t>
  </si>
  <si>
    <t>Maggiorotti</t>
  </si>
  <si>
    <t>…s prescritas una nómina compuesta de la tercera — Solo.... Va senti ah! pietá...., cantado por la Sra. Gortesi y el parte de los nombres contenidos en ellas, con tal que no exceda Sr. Maggiorotti en el dúo de la ópera Elisa y Claudio, con acom de 500, sino en el departamento del Sena, donde será de 1500. pañamiento de .piano, á 4 rs. cada ejemplar: igualmente para (El proyecto decia de izoo en el del Sena, y de 200 en los de guitarra, á 2 rs. Variacio…</t>
  </si>
  <si>
    <t>Mai, Angel</t>
  </si>
  <si>
    <t>Angel Mai</t>
  </si>
  <si>
    <t>…presión de su arrepentimiento, y la abju rece intentar quemarla á fuego lento. Esta estatua está bien com ración de sus extravíos (t). ([Journal de Gen.') puesta. . , .. - r~ _.El Sr. Angel Mai acaba de descubrir en. Roma algunos frag Acaba de abrir el Gobierno pontificia. una hermosa sala de , mentos de lo» .libros 24 y-25 déla historia natural de Plinio, exposición que quedará siempre abierta pan las.producciones de los Cuales por-la antigüedad qu…</t>
  </si>
  <si>
    <t>Maiewski</t>
  </si>
  <si>
    <t>…que ca aquel todavía se limitó mas; pues nada le dijo absolutamente. Po¿ dauno fodria suministrar. Maiewski aseguró, que en todo el co satisfecho con estas reticencias hizo ver al capitán Maiewski prójimo Junio, llevaría la cantidad, prometida Tyszkowski, que era preciso averiguar lo que el príncipe Jabionowski había describiendo con Ja mayor exageración la fuerza y los medios de tratado con los delégados de la sociedad rusa, para cuyo efecto que podia…</t>
  </si>
  <si>
    <t>…osto de i827.=A D. Francisco la el ejército imperial. Según algunas declaraciones, el conde Sol tyk contexto: „ que los rusos hagan lo que quieran; pero decid deo de Calomarde. al capitán Maiewski que no piense mas en semejantes cosas, que NOTICIAS EXTRANGERAS. á nuestro parecer seria el colmo de la necedad querer imitarlos.” Zablocki y el príncipe Jablonowski han afirmado que el conde POLONIA. Soltyk habia asegurado que se mantendría la tranquilidad e…</t>
  </si>
  <si>
    <t>Maillet</t>
  </si>
  <si>
    <t>…i es verdad, cada sesión cargará con nebra y Alemania. Estos socorros, reunidos á los que envió po todas las mentiras que se hayan esparcido en el intervalo de las co tiempo há el capitán Maillet, son todavía un auxilio muy Cámaras. Peto ¡cuánta inquietud, cuánta ansiedad, cuántos cui pequeño para ocurrir á tantos infortunios; pero fueron los úni dados se evitarán á la opinión conteniendo lo que un ¡lustre Par cos de que pudo disponer la comisión , cu…</t>
  </si>
  <si>
    <t>Majada, Santos</t>
  </si>
  <si>
    <t>Santos Majada</t>
  </si>
  <si>
    <t>…uanto nuestra habitación está sobre la orilla del mar. de Orense, por promoción de D. Josef Uraga al obispado de „La primera semana de Agosto la empleamos en preparar el Guadix, á D. Santos Majada. terreno’sobre que debemos construir. Con el salmón pescado en El Diario Mercantil de Cádiz trae el siguiente artículo sobra el pequefio arroyuelo, tenemos un alimento excelente; pero como el modo de conservar la leche. nos faltan otras provisiones, partieron…</t>
  </si>
  <si>
    <t>Makris</t>
  </si>
  <si>
    <t>…demos añadir, por el conocimiento que tenemos, que aun distancia de la célebre Missolonghi. cuando no hubiese mas enemigos de él que los mismos que lo han Acabamos de saber que el general Makris, después de haber formado, serian bastantes para destruirlo. verificado su reunión con Otro cuerpo, ha penetrado hasta las Madrid 21 de Marzo. inmediaciones de Naupacte, y qqj, habiéndose puesto bajo cañón de la fortaleza, libertó un gran número de familias g…</t>
  </si>
  <si>
    <t>Mal, Eusebio</t>
  </si>
  <si>
    <t>Eusebio Mal</t>
  </si>
  <si>
    <t>…dad no es dudosa. ) El cónsul de S. M. en -Bayona ha dado parte, con fecha del La suerte de los rebeldes está decidida en el Real decreto, 12 del corriente, de que los subalternos D. Eusebio Mal anco y de 17 de Agosto de 182 g, cuyos artículos son literalmente co D. Josef de Arana se le presentaron el 10, manifestando se mo se sigue: (Iguales al anterior.') acogían al indulto concedido por S. M., de que se les había dado Nobles guipuzcoanos: Seguid l…</t>
  </si>
  <si>
    <t>Málaga, Francisco Ignacio de Resi</t>
  </si>
  <si>
    <t>Francisco Ignacio de Resi Málaga</t>
  </si>
  <si>
    <t>…o.- cido, el dé sus hijos ó herederos. La persona que lo sepa, tendrá Sevilla.............................................. ..... t á i pérdida. la bondad de avisarlo á la ¿asa de D. Francisco Ignacio de Resi Málaga.............................................. ..... -i beneficio. nas, en Sevilla, calle de la Inquisición vieja núm. 17. Valencia.......................................... ..... ^ i i ídem. —Los que se crean com derecho á los bienes quedados por falleci Murc…</t>
  </si>
  <si>
    <t>Maldonado, Francisco Muñoz</t>
  </si>
  <si>
    <t>Francisco Muñoz Maldonado</t>
  </si>
  <si>
    <t>…el papel); desgracia á la decisión de abrazar Aguirre , que obtenía la segunda; y para esta vacante al capitán la religión católica , y desgraciados por consiguiente á los que la D. Francisco Muñoz Maldonado, teniente del primer regimiento abrazan. (Correo francés de yi de Marzo, y el Diario del Comento de Granaderos de la Guardia Real de infantería. del mismo día); persecuciones violentas el obligar á un católico á que reciba los Sacramentos al menos cuando lo m…</t>
  </si>
  <si>
    <t>Maldonado, J. M.</t>
  </si>
  <si>
    <t>J. M. Maldonado</t>
  </si>
  <si>
    <t>…mo el que actualmente tenemos por las diferentes partes de que se compone ;el .cuerpo del derecho ci la misericordia y gran beneficio del Altísimo; é imitar á los cris vil. Por el doctor D. J. M. Maldonado , abogado délos Reales tianos .de los primeros siglos, cuando-$rañ perseguidos.,por Prín Consejos , catedrático de¡ jurisprudencia civil y bibliotecario ma cipes. tiranos, pues entonces, postrados,en la presencia de Dios, yor por S. M. de la Real universidad…</t>
  </si>
  <si>
    <t>Malmesburg</t>
  </si>
  <si>
    <t>…garde. Cabildos de las Iglesias Metropolitanas, Catedrales y Colegiatas, (Globe and 1 raveller.) y á los Superiores y Prelados de las órdenes Regulares y Mili _Habiéndose quejado lord Malmesburg en la Cámara de los tares, Párrocos y demas personas eclesiásticas á quienes com Comunes de la baja de derechos de entrada en las lanas extranprende, concurran por su parte cada uno en lo que le toca, á la geras, el limes, después de manifestar que r.o tiene…</t>
  </si>
  <si>
    <t>Malo, Ignacio García</t>
  </si>
  <si>
    <t>Ignacio García Malo</t>
  </si>
  <si>
    <t>…hallar la aplicación de ios prin _La litada de Homero, traducida del griego en verso endecasí cipios, donde ha de buscar !a sucesión de los progresos de su ar labo castellano, por D. Ignacio García Malo, segunda edición; te, los frutos sazonados del ingenio que han de aprovecharle, y 3 tomos en 8.°, de buen papel y letra. El editor se ha propues conocer los errores y extravíos de la imaginación para preser to satisfacer la curiosidad de muchos sabios que bus…</t>
  </si>
  <si>
    <t>Mamo</t>
  </si>
  <si>
    <t>…e correo extraordinario. les mató uno, é hizo ocho prisioneros. Que en Camprodon fue _Mr. Pourtalés, tan célebre en Suiza por su grande fortuna y ron alcanzados por la columna del brigadier Mamo 40 infantes por el laudable uso que ha hecho de ella, fundando en Neufcha- ▼ 10 caballos, que se acogieron al indulto. En el pueblo de Ox tel el magnífico hospital que atrae la curiosidad de los extrange- fue atacada otra gavilla y desbaratada con pérdida de…</t>
  </si>
  <si>
    <t>Mañano, Sebastian</t>
  </si>
  <si>
    <t>Sebastian Mañano</t>
  </si>
  <si>
    <t>…dramaturgos vulgares de finca -¿Los suscriptoresal Dicción a rio geográfico-estadístico de España del siglo anterior hubiesen estudiado tales modelos, habrían dado y -Portugal por D. Sebastian Mañano, se servirán acudir á reco mas movimiento á sus composiciones narcóticas, y otra viveza ger el 5.0 volumen y pagar el importe.del 6.°, en los puestos don y chiste á su estúpido diálogo. Pero ese estudio ha sido, hasta de estuvieren suscritos. Este tomo compre…</t>
  </si>
  <si>
    <t>Manning</t>
  </si>
  <si>
    <t>…o ejércitos y armadas se ha intentado muchas veces; convenientes para construir una iglesia mas cómoda: el antiguo pero hacerles rendir las armas al solo imperio de la voz, es una gobernador Manning ha hecho al efecto una colecta, y muchos gloria nueva que eternizará la memoria de Fernando vii. protestantes han contribuido también á ella. Volviendo el Obis S. M. la Reina y los Sermos. Sres. Infantes siguen sin no po á Charleston ha pasado por Camden , en…</t>
  </si>
  <si>
    <t>Mansfield</t>
  </si>
  <si>
    <t>…inistro, y se sienta en medio han esparcido contra él por los papeles públicos que el noble de grandes aplausos. lauque no quiere designar como diarios del Gobierno por mas que El lord Mansfield opina que los Ministros que han hecho di lo parezcan. S. G. hace observar á la Cámara que hay dos pun misión hubiesen obrado con mas acuerdo conduciéndose con me tos sobre ios cuales se ve precisado á dar explicaciones: su dimi nos reserva en sus comunicacion…</t>
  </si>
  <si>
    <t>Manuel</t>
  </si>
  <si>
    <t>…inamente el cargo de Ministro y Secretario de Ábreu, Comandante de batallón del 13 de infantería, y el alfé Estado y del Despacho de la Guerra, mientras dure la conoci rez del 4.0 D. Manuel de 1% Cámara son ios únicos oficiales que han da causa que le impide desempeñarlo al Consejero de Estado ho salida heridos levemente por parte de nuestras tropas. Entre los norario Juan Carlos de Saldaba Oliveifa y Daun. El R,. Obispo prisioneros cogidos á lo…</t>
  </si>
  <si>
    <t>…tificaciones bien conservadas. Pero brigadieres , vizconde de Canelas, vizconde de Montea legre, Don no cubre á Lisboa; no es necesar'13 su posesión para la entrada de N. Mágessi, D. Manuel dé Silveira y Telles Jordán esparcidos Portugal s que solo defiende por el punto menos á propósito para por aquella provincia y por la de Beira. £1 mando de los cuer una invasión e’xtrangera.-Esta provincia solo puede ser atacada en pos a! servicio de la Rege…</t>
  </si>
  <si>
    <t>…de Carlos Josef Lorencini, fondista que fue de la titulada Gran votas á la Santísima Virgen y Santos, y para antes y después de Cruz de Malta. Se cita y emplaza á los herederos de D. Manuel la comunión: modo de hacer una buena confesión general, y oir Isuardi, D. Francisco Díaz Molino y Gerónimo Arnera , acree con la mayor devoción la santa misa. Nueva edición corregida dores al citado concurso, para que en el término preciso de 15 dia* por D. M…</t>
  </si>
  <si>
    <t>…arias, dúos &amp;c. de las óperas últimamen Pamplona............ Viuda de Ribed é hijo mayor. te ejecutadas en Italia, y que se ejecuten en lo sucesivo, de los Santiago............... D. Manuel de la Riw Moreno. maestros Rossini, Mercadante, Paccini, Morlachi y Meyeerbeer. Sevilla................... Viuda de Adriaensens é hijo mayor. Por lo tanto, presenta un nuevo periódico musical, con el títu Valencia............. Sres. Henrique O’Shea y compañía…</t>
  </si>
  <si>
    <t>….............. poderes ó habilitaciones tengan los administradores de los bienes Málaga................................................................ mices de la pertenencia del D. Manuel en esta corte, ciudad de Valencia............................................................. cneficio. Salamanca y otras partes, considerándose solo valederos los que Murcia.............................................................. ratifique ó confiera…</t>
  </si>
  <si>
    <t>…esta institución , á la que ha— Un Ecce-Humo, del Gíivrchino, ó rs. bia hecho mirar cOn alguna desconfianza un espíritu de partido, Una Magdalena , por Maleo Cerezo , grabada por D. Manuel cuya injusta prevención ha desaparecido luego que ha dejado de Alegre; V un S. Gerónimo, por Pereda : cada una á 6 rs.exacerbar las pasiones. Mientras que deploramos la falta de estos Retrato, de la Familia Real: cada uno 4 rs. (d&gt; continuará.) hombres celoso…</t>
  </si>
  <si>
    <t>…impuso por algún tiempo niz , secretario de dicho ayuntamiento; un objeto,que ya le parece indigno de aquel entusiasmo- con que __! Sé desea saber la existencia ó fallecimiento de D. Manuel antes le celebró. ¡Autores de toda clase, no, no esperéis la in Ibá'rrola , que en la acción de Mcdcllin se hallaba de ayudante mortalidad por obras de mera diversión ! del batallón de tiradores de Cádiz, y en cuyo ataque se presume Sin embargo: dirá alguno,…</t>
  </si>
  <si>
    <t>…a libre gento mayor que fue del regimiento de dragones de Pavía , co ría de Cuesta , frente á las Covachuelas, y en la de Sánchez, ca mo tutora y curadora de sus hijos D. Antonio, D. Manuel, lle de la Concepción Gerónima; en Sevilla en la de Hidalgo; en D. Josef, Doña Francisca y Doña Dolores Rosales, sobre nuli Cádiz en la de Hortal y compañía; en Valencia en la de Herrera, dad ó validación del testamento otorgado por Doña Rita Ro y en Valladol…</t>
  </si>
  <si>
    <t>…las ideas filantrópicas de su instituto, hizo mención particu pe de Gaminde, vecino y del comercio de Bilbao, extractor de lar y honorífica de la instrucción y zelo del licenciado D. Manuel lanas, ganadero trashumante del honrado Concejo de la Mesta, de Roda y Roda en los discursos elocuentes que pronunció en y vocal de la Real junta gratuita de ganaderos, creada por el la junta pública, que celebró el dia de S. Fernando, y nombró Rey nuestro Se…</t>
  </si>
  <si>
    <t>…n. ra París an la noche del 2 al 3. E! general Reizet fue acompaña Este informe, extendido por Mr. VVilmot Horiton, persona de do hasia la frontera por el brigadier conde de Muy y D. Manuel distinguido talento y saber, es el fruto de muchos años de inves Goy , comisario ordenador, nombrados á este efecto por S- M. tigaciones. „Vuestra comisión (principia) tiene por inútil dete Católica. nerse sobre la extremada miseria de una part* de la poblaci…</t>
  </si>
  <si>
    <t>Manuel, Josef</t>
  </si>
  <si>
    <t>Josef Manuel</t>
  </si>
  <si>
    <t>…aban autoriza prior de la misma, y fallecimiento de D. Josef López de la Tor das antes de la ley de 24 de Mayo de 1825, hay mas de 200 re, á D. Juan Bautista Jiménez de la Serna y D. Josef Manuel que lo han sido después: las demas lo serán sucesivamente. de Isla: para otra de la de Búrgos, por muerte de D. Esteban _La$ últimas noticias de Batavia , que llegan hasta el dia 10 de Navas, á D. Gabriel de San Millan: para el arcedianato de An Diciembre, au…</t>
  </si>
  <si>
    <t>Manuela</t>
  </si>
  <si>
    <t>…e en materia de hechos no tenemos otro partido que Paz Sotomayor, como madre, tutora y curadora de sus hijos el de la verdad, y en materia de derecho no debemos profesar D. Pedro, Doña Manuela y Doña Rosa Velasco, vecina de Peninguno, cuando el Soberano se ha manifestado neutral en esta draza de la Sierra, como unos de los interesados en el censo im Contienda, procederemos siempre con el detenimiento y circunsr puesto en cabeza de García Vázquez. Los herederos y desce…</t>
  </si>
  <si>
    <t>Manvers</t>
  </si>
  <si>
    <t>…s han sido de in testantes del condado de Armagh, contra la emancipación de teres puramente local. los católicos. _ Las cartas particulares de Cartagena dicen que Bogotá es tea El conde Manvers aprovechó esta ocasión para declarar que tro de escenas inuy tumultuosas entre los partidarios de Bolivar no tiene ninguna confianza en e! nuevo Ministerio. Cualesquie y los de Santander. El gobernador de Cartagena, que está de ra que sean las causas que han…</t>
  </si>
  <si>
    <t>Manzano, Manuel Rodríguez del</t>
  </si>
  <si>
    <t>Manuel Rodríguez del Manzano</t>
  </si>
  <si>
    <t>…que en la felicidad.” (Se concluirá.) .Habiendo el Excmo. Sr. Gobernador del Real y supremo Con sejo de Castilla nombrado por juez interventor de los bienes de CAM1IOS DEL OIA 4. D. Manuel Rodríguez del Manzano, vecino de esta corte, al Lóndres...*......................................................... Sr. D. Joaquín Almazan y Jimeno, del mismo Consejo, con París............................................. ..................... amplias facultades para que supla l…</t>
  </si>
  <si>
    <t>Mar, Josef</t>
  </si>
  <si>
    <t>Josef Mar</t>
  </si>
  <si>
    <t>…el importe del 6.a, á la imprenta y alma árboles y puentes de madera. cén de libros que fue de Fuentcnebro , calle de Fuencarral, nú La cria de la cochinilla en Málaga á cargo de D. Josef Mar mero. 6, manz. 345, cuarto bajo, donde continúa abierta la sus tínez Torres, va llegando á su perfección, y promete una fuen cripción hasta el día 30 de Setiembre, en cuyo día se cerrará de te nueva de industria á la Península. finitivamente. El precio de cad…</t>
  </si>
  <si>
    <t>Marcelino, Pedro</t>
  </si>
  <si>
    <t>Pedro Marcelino</t>
  </si>
  <si>
    <t>…e la cátedra de latinidad de la villa de Sepúlfallecimiento de D. Manuel Hscolano,á D.,Vicente Martínez veda, dotada con 400 ducados anuales pagad- s por meses ó ter de los Ríos y D. Pedro Marcelino de la Pena: para otra de la de cios:.casa con aula en ella, y de 15 á 30 fanegas de grano , por Ceuta, por promoción de D. Nicasio de la Concepción Pirez á enseñar á cuatro expósitos , ó hijos de pudre, pobres; advirtiendo otra de la de Málaga, á D. Andrés Cl…</t>
  </si>
  <si>
    <t>Marcelo</t>
  </si>
  <si>
    <t>…cuyo facultades en una sola junta, compuesta de ios facultativos de incidente interceptó toda salida á un gran número de individuos Cámara D. Bartolomé Piñera, D. Agustin Frutos, D. Marcelo que se habían detenido demasiado por salvar sus bienes. Hasta Reboto, D. Josef María de Turlan , D. Pedro Castelló , y Don ahora van sacados de entre los escombros mas de yo cadáveres. Manuel Damian Perez como secretario con voto; quedando su E! príncipe apen…</t>
  </si>
  <si>
    <t>March, Jqaquin</t>
  </si>
  <si>
    <t>Jqaquin March</t>
  </si>
  <si>
    <t>…Obispo este sacramento en Lausana. Hácia me fabricantes , Despacho de la Real diligencia, Administración de diados de 1817, el consejo de Estado del cantón anunció á los Correos, D. Jqaquin March, maestrante.de Granada , marques católicos, que si en el término de 15 días no se cumplían ente de Alfarras, Intendencia , Excmo. Sr. conde de Santa Coloma, ramente las condiciones que exigía la ley, se cerraría la capilla, Intervención y Pagaduría militar, c…</t>
  </si>
  <si>
    <t>MarcilU, Benito</t>
  </si>
  <si>
    <t>Benito MarcilU</t>
  </si>
  <si>
    <t>…os restauradores dy la Monar Portóla: para ¡a deS. Lorenzo de la Parrilla á D. Agustín Mon quía: siempre amigos de los amigos de su Rey; pero temibles á je; y para la de Cuellar á D. Benito MarcilU. sus enemigos. No permita el cielo que se vuelvan á ver en nuestra España ' El benemérito y Real cuerpo de voluntarias Realistas que los funestos días de la revolución. Sepúltese esta en el abismo de desde su instalación lia dado pruebas constantes, de que el…</t>
  </si>
  <si>
    <t>Marcos, Juan Jiménez de</t>
  </si>
  <si>
    <t>Juan Jiménez de Marcos</t>
  </si>
  <si>
    <t>…udre, pobres; advirtiendo otra de la de Málaga, á D. Andrés Claudel: para una ración de que en el dia hay *6 estudiantes, los cuales contribuirán al pre la de Avila, por muerte de D. Juan Jiménez de Marcos, á Don ceptor con 4 rs. mensuales, siendo hijos del pueblo, y siendo fo Félix Alonso Luis: para una media ración de la de Córdoba,' por rasteros con 10 rs. cada uno. Se ha de proveer por oposición, y promoción de D. Josef María Cansinos á ración de la metropo…</t>
  </si>
  <si>
    <t>Marecbal</t>
  </si>
  <si>
    <t>…por ser la primera tamiento antiflogístico! No por cierto. Las observaciones que publicada en Europa en la forma que tiene, es necesaria para ai fsmoso Lallemañd de Monpellcr y el doctor Marecbal han entender los autores por antiguos que sean, y salir de las dudas publicado sobre esta enfermedad, lo confirman con la mayor que puedan ocurrir al consultarlos, y útilísima para los que se exactitud: los citados profesores han curado con dicho método dedic…</t>
  </si>
  <si>
    <t>Margarita</t>
  </si>
  <si>
    <t>…s: se halla venal á 6 rs. en Madrid, plazuela del Gordon, casa de Alfaro, cuarto' principal En pliego de marca imperial. D Diego Velazquez retratando de la derecha. ! á la Infanta Doña Margarita, hija de Felipe iv, pintado por .Canción católica, en honor de nuestro Sa'ntísimo Padre León D. Velazquez , y grabada por P. Audouin, 36 rs. xti, y de su potestad suprema en la Iglesia, con motivo del Ju S. Gregorio Magno, pintado por J. Ribera, y grabado por…</t>
  </si>
  <si>
    <t>Mari, Magín</t>
  </si>
  <si>
    <t>Magín Mari</t>
  </si>
  <si>
    <t>…e 1837. Véndese á lo rs. en el ta y emplaza á todas las personas que le sean ¿ los bienes quedespacho de la imprenta Real. Se suscribe en el mismo despa dados por fallecimiento de D. Magín Mari, vecino que fue delcho , y en las provincias en las administraciones principales da lugar de Caravanchel bajo, para que en el preciso perentorio ycorreos. último término de un mes, contado desde i.® del corriente, se Continúa el catálogo de las obras de S. M.…</t>
  </si>
  <si>
    <t>María</t>
  </si>
  <si>
    <t>…res, creían conseguir grandes ventajas de la emancipa Cantidad-de dinero y rbpás, si la sobrevivían, á sus dos primas ción de aquel pais, y en el dia aumentan considerablemente el Doña María y Doña Martina Lerma , hijas de D. Pedro, (escu partido que existe á favor del Gobierno español, manifestando dero que fue del Rey N. Sr.) y de Doña Rosa Morales, sélcita en mengua de la república, su disgusto con la mayor publicidad; y emplaza i dichas señoras, para que en el té…</t>
  </si>
  <si>
    <t>…y bajo de este concepto parece que deben 11»mar gado á persuadir que dicho Emperador llegó el 10 al Tajo coa la atención loa movimiento* del cuerpo de ejército de Sackcu. •u hija Doña María de la Gloria. ESPAÑA. Bien claramente se deja' conocer el objeto á que ce dirigen semejantes tentativas. ¡Que placer seria para las facciones, si pu IUAS CANARIA*. dieran conseguir que por unas noticias supuestas, cayese el Go Santa Cruz dt Tenerift 7 dt Juli…</t>
  </si>
  <si>
    <t>…de Agosto. la .última acordada deiConsejo supremo de la Guerra , fecha en El Sultán ha mandado trasportar al serrallo gran cantidad 13 de Junio próximo pasado, en el expediente de Doña María de municiones de guerra de las que estaban almacenadas en el África Patreño, viuda de D. Rafael García , capitán que fue del arsenal de Tophana y en los castillos del Bosforo. Se asegura ge regimiento de infantería de Málaga, reducida á que los 1500 neralment…</t>
  </si>
  <si>
    <t>…stica. ñala , comparezcan en dicho juzgado y escribanía á usar del de —JEl Febrero adicionado, ó Librería líe escribanos, abogados y recho que les asista en los autos formados por Doña María del jueces, aumentado últimamente, reformado y arreglado en su tex Carmen Escudero Regañón, sobre pago de i9 rs.; con apercibi to y notas á las leves y decretos vigentés', por el Lie. D. Miguel miento de que no lo haciendo, les parará el perjuicio que haya &gt;V…</t>
  </si>
  <si>
    <t>María, Bernaido</t>
  </si>
  <si>
    <t>Bernaido María</t>
  </si>
  <si>
    <t>…e sus vecinos mas pobres.......................... 600. Lilia , restituida á la lengua original en que se escribió por el te Al Párroco del lugar de Garganta para el propio niente coronel D. Bernaido María de la Calzada. Consta, esta objeto............................................................................. 700. obra tan interesante y divertida de dos tomitos en 4.0 menor. Se Al de la villa de Membrilla para el mismo objeto.... 700. hallará en la libre…</t>
  </si>
  <si>
    <t>María, Bernardo</t>
  </si>
  <si>
    <t>Bernardo María</t>
  </si>
  <si>
    <t>…cebada 24: — La Religión, poema de Luis Racine, en seis cantos, traduci habichuelas 80: vino, carga 70: aguardiente, arroba 24: aceite, da al castellano en verso endecasílabo, por D. Bernardo María de idem 12. Maiz y arroz como el mes pasado. la Calzada, socio de mérito .de las Reales sociedades vascongada Reus. Trigo, fanega 39: cebada, ídem 26: vino, arroba 28: y aragonesa: segunda edición. Esta obra, tan apreciable por la aceite, idem 32. grandiosida…</t>
  </si>
  <si>
    <t>María, Carlos</t>
  </si>
  <si>
    <t>Carlos María</t>
  </si>
  <si>
    <t>…ueza. Cuantos asisten ¿ un espectáculo placer de ver alli reunidos los Reyes Ntros. Sres., y los Sermos. tan nuevo entre nosotros, manifiestan con roas o menos vehe Sres. Infantes D. Carlos María y D. Francisco de Paula, con las mencia', con mas ó rnenos finura, la impresión que hace, en sus Sras. Infantas Doña María Francisca y Doña Luisa Carlota, y ánimos el vistoso alarde de la industria española ¡ y algunos hay el Sr. Infante D. Sebastian Gabriel, y acompañados del Sr. S…</t>
  </si>
  <si>
    <t>María, Cirios</t>
  </si>
  <si>
    <t>Cirios María</t>
  </si>
  <si>
    <t>…equívocas de sU gran beneficencia y religiosidad , se dignó asistir término de Usagre, se ha descubierto una placa de moscas, á que con su augusta Esposa y Serinos. Sres. Infantes D. Cirios María dan el nombre de la faulilla, que destruyen las espigas del tri Isidro, D. Franciscode Paula y D. Sebastian Gabriel, al solem go y de la cebada. ne acto de la Comunion Pascual, que se administró á las enfer GAUCtA__Córtala 14 de Atril. Trigo de primera calida…</t>
  </si>
  <si>
    <t>María, Josef</t>
  </si>
  <si>
    <t>Josef María</t>
  </si>
  <si>
    <t>…sos. La "de Artgéjá y D. Guillermo Stubbs, y bajo sus órdenes al briga ciudad de la Guarda , colocada al Sudoeste de Almeida , y por dier D. Josef Correa dé Mello, á los coroneles D. Josef María tanto mas al interior, ofrece de aquel lado un puesto mas á pro de Moura, D. N. Zagailtó, y á otros dos que comandan cuerpos pósito para defender á Lisboa. Está situada al pie de la sierra de sueltos: en la de Beira á los mariscales de campo; conde de Vi— Est…</t>
  </si>
  <si>
    <t>…e tino de no: inmediatamente rompió la música en una magnífica sin los individuos de su.claustro la habia regalado, y qué esta colo fonía,* al fin de lá cual. el,doctor en cánones D. Josef María cación se verificase con toda,la publicidad y Ostentación posible, Parro, catedrático deselocuencia de la misma universidad, pro cual requería y era correspondiente á la sagrada y augusta Persona nunció la oración latina, ;y concluida esta, repitió la música…</t>
  </si>
  <si>
    <t>…o cualquiera desgracia; á primer maestre director D. Cayetano Fernandez VilUmil. Fue cuyo efecto se halla prevenida con Cuatro buques, núms. i.°, 2.°, ron examinados en aritmética D. Josef María de la Quintana, 3.0 y 4.0, que periódicamente harán psteser vicio, siendo del D. Maximino García Alvarez, D. Mariano Carballeira, D. Jo mejor andar, y suficientemente armados.. . • . ,. . sef García Alvarez, D. Jotef Rodríguez, D. Jacinto Ribeiro y. __La herm…</t>
  </si>
  <si>
    <t>…piarla toda, daremos la muestra en una 2.0, y en Valencia á la de Fuster. octava en que, estando ya todos los moros apercibidos á la mar- _ La obra Tratado tltmtníal del.giro, por D. Josef María «ha, dice ei poeta: Brost, un tomo en 4.°, anunciada en Gaceta del 25 de Agosto del presente año, que se vendía en las librerías de Rodríguez y Tocó del alto muro la trompeta Cuesta, sé previene haberse mudado á la de Razóla, y en las siUn moro, y dió señal á…</t>
  </si>
  <si>
    <t>María, Juan Antonio Asensio y Santa</t>
  </si>
  <si>
    <t>Juan Antonio Asensio y Santa María</t>
  </si>
  <si>
    <t>…y caballería á Majadahonda. El dia 3, el concepto de los sabios,'y útil á toda clase de personas: escri reunidas las tres armas en S. Antonio de la Florida, entró la ta por el Dr. D. Juan Antonio Asensio y Santa María, cura columna en esta corte con su Inspector general á la cabeza en propio de la villa de Alberite, diócesis de Calahorra: dos tomos medio de un concurso inmenso que habia salido á esperarla á en 4.0 Se vende en Madrid en las librerías de Rodríguez , Cuesta l…</t>
  </si>
  <si>
    <t>María, Pablo de Santa</t>
  </si>
  <si>
    <t>Pablo de Santa María</t>
  </si>
  <si>
    <t>…y guisante* 8 49. &gt; . za, el conde de Lemos, el maestro Vicente Espinel, D. Jorge santaxdm—Cabezón de la Sal. Trigo, fanega 43: aluvias Juan, D. Antonio de Ulloa. 40: maiz añ. 17. D. Pablo de Santa María, el P. Diego Lainez, Fr. Gesozia.—Alfaro. Trigo 28: cebada £: vino,cántara 9I ¡acei- -rónimoGracun, D. Josef-de!Campillo, el Cardenal D. Fian te, arroba 36. cisco de Mendoza, D. Alfonso de Cartagena. , Calahorra. Trigo 32 : cebada 9: vino 12.1 aceite 40. 18.…</t>
  </si>
  <si>
    <t>Mariano</t>
  </si>
  <si>
    <t>…us de das clases, y que consistían en 30 medallas de plata , fueron ob seos con la bendición de su bandera, costeada por varias perso tenidos por D. Matías Alonso, D. Josef Adaro, D. Mariano nas. beneméritas,y bardada por. las religiosas agustinas de este Batanero, D. Joaquín Freiré, D. Juan Tro, D. Manuel More convento, con el lema de Batallón de Voluntarios Realistas de no, D. Antonio Olivares, D. Francisco Fidalgo, D. Josef Mi Agreda, siempre…</t>
  </si>
  <si>
    <t>Marín, Carlos</t>
  </si>
  <si>
    <t>Carlos Marín</t>
  </si>
  <si>
    <t>…l mejor color para pintar de verde la porcelana canongía de la iglesia catedral de Málaga, vacante por falleci es el óxido de cromo, que se obtiene actualmente del modo. miento de D. Carlos Marín: para una ración de la de Coria, anas ventajoso del crómate de hierro (ó hierro acromatado), el- por el-de D- Carlos María Ponce, á D. Francisco Cayetano Recual te emplea de poco tiempo acá en la composición de cierto tortillo; y para una media ración de la d…</t>
  </si>
  <si>
    <t>Marina, Ministro de</t>
  </si>
  <si>
    <t>Ministro de Marina</t>
  </si>
  <si>
    <t>…de hoy. Cinco por too consolidados 102 f. 90 c. Ac meses. Son notorios los padecimientos que sufrió Mr. Macdonell, ciones del banco 2018. Empréstito Real de España 61. _El Excmo. Sr. Ministro de Marina para alentar mas y mas hasta haber estado expuesto á ser víctima de la rabia del Dey, solo porque su Gobierno, que tan lentamente obraba en esta la enseñanza gratuita de la geometría y de la mecánica, aplicada ocasión, tardó en despachar un buque para sacarle…</t>
  </si>
  <si>
    <t>Marino</t>
  </si>
  <si>
    <t>…torias: venientes. • ■ ‘ ‘ i ’ . lin embargo, parece que el general Paez es mas digno de com 163. Al mismo tiempo , ó con anticipación, le manifestarán pasión que de vituperio. El general Marino está muy compro el orden que juzguen deba seguirse en los trabajos, operaciones.y. metido, y se cree que será víctima de la insurrección. El regi acopios en el mes próximo y siguientes, y los fondos que exijan miento del Apure, que estaba á sus órdenes, salió…</t>
  </si>
  <si>
    <t>Marmol, Juan del</t>
  </si>
  <si>
    <t>Juan del Marmol</t>
  </si>
  <si>
    <t>…s y calados; el de ha defonso Abálos , D. Josef Romero y Castañeda', D* Josef Mar cer alfombritas, tapetas, y cualesquiera obras de cañamazo y tínez Alarcon , D. Bonifacio Ortega, D. Juan del Marmol , y Don felpa , los bolsillos de punto ó de malla , ridículos &amp;c.; el punto Manuel Ruiz y Castro: para la maestrescolía de;4a iglesia cate de marcar ó de lomillo , y las labores de abalorio ó mostacilla, dral de Córdoba, por muerte de D. Lorenzo Irrisarii y n…</t>
  </si>
  <si>
    <t>Marroquin, Faustino</t>
  </si>
  <si>
    <t>Faustino Marroquin</t>
  </si>
  <si>
    <t>…parecer en otra con mayores fuerzas. Es claro que no dia ración de la de Calahorra, por el de D. Andrés Corral, á llegará á sofocarse la insurrección con algunas ligeras escaramu D. Faustino Marroquin. zas, con algunos ataques parciales solamente. ¡Qué acción de Asimismo , y en virtud de Reales decretos, ha tenido á bien importancia ha habido en los 10 años que están haciéndola guer S. M. nombrar para una canongía de la iglesia catedral de Ovie ra nuestras…</t>
  </si>
  <si>
    <t>Marsilla, Francisco Garcés de</t>
  </si>
  <si>
    <t>Francisco Garcés de Marsilla</t>
  </si>
  <si>
    <t>…nza, que tiene en la izquierda, al polaco, y con la de D. Ambrosio Garcés de Marsilta. Clase de sintaxis id., premio recha abraza el muslo del joven, que lanzándose para favorecer D. Francisco Garcés de Marsilla , accésit D. FranciscoGoicoer- le, sienta al costado derecho de su padre por donde acomete el re\ea-Clase de propiedeui latina premio D. Pedro Fernandez Mendo enemigo, y hacia donde miran entrambos, el pie izquierdo, en za , accésit D. Fernando Ugarte. Clase…</t>
  </si>
  <si>
    <t>Marsilta, Ambrosio Garcés de</t>
  </si>
  <si>
    <t>Ambrosio Garcés de Marsilta</t>
  </si>
  <si>
    <t>…roso por el arrojo de su defensor, amenaza débilmente logía latina y castellana, premio D. Lorenzo Benitet, accésit con la lanza, que tiene en la izquierda, al polaco, y con la de D. Ambrosio Garcés de Marsilta. Clase de sintaxis id., premio recha abraza el muslo del joven, que lanzándose para favorecer D. Francisco Garcés de Marsilla , accésit D. FranciscoGoicoer- le, sienta al costado derecho de su padre por donde acomete el re\ea-Clase de propiedeui latina premio…</t>
  </si>
  <si>
    <t>MARTES</t>
  </si>
  <si>
    <t>Núm, ioo. ( 6 cuartos.) GACETA D E MAD1U D. MARTES 21 DE AGOSTO DE 1827. í' . ARTICULO DE OFICIO. A ella sola pues toca juzgar de lo que le conviene, y ocupar se de sus cosas exclusivamente. Ademas, es notorio que todosReal orden comunicada al director general de Propio/ sobre la/ los negocios de la sublime P…</t>
  </si>
  <si>
    <t>Martin</t>
  </si>
  <si>
    <t>…años en restablecer los tribunales antiguos y tiago en la de Rey Romero, Lugo en la de Baffen, Valladolid sabios de la nación con sus laudables estilos, no reconoce este- en la de D. Martin de la Torre, Salamanca en la de Blanco, beneficio; impío el que no ama la p3z, continuamente mandada' Santander en la casa comercio de D. I nocencio de Aja , B-lbao con decretos y providencias de V. M.; cruel el que libre con las en la librería de García, Pam…</t>
  </si>
  <si>
    <t>Martin, Andrés</t>
  </si>
  <si>
    <t>Andrés Martin</t>
  </si>
  <si>
    <t>…de la artillería se oyó á cinco le la iglesia metropolitana de Burgos , por fallecimiento de D. Pe guas en contorno. Ibrahim, al frente de 3S) hombres escogidos, dro Arcinicga, á D. Andrés Martin. procuró arrollar las tropas de Geneus} pero fde rechazado con pérdida; y después de cinco horas de combate, tuvo que refu Discusión del proyecto de ley presentado por el Gobierno de Fran giarse en-Modon, dejando 1500 hombres en el campó dé bata cia sobre la…</t>
  </si>
  <si>
    <t>Martin, Josef</t>
  </si>
  <si>
    <t>Josef Martin</t>
  </si>
  <si>
    <t>…forme señalado á los Regimientos 'de la Sevilla..:.,;.;..... Sr. D. Vicente Josef Vázquez. Guardia, después que se hayan separado de ellos , los que ha y ah Soria......'.......... D. Josef Martin. sido Coroneles ó Tenientes Coroneles efectivos de los mismos, Toledo.....¿........ D. Manuel Fernando de Solana. debiendo los demas llevar el que les está señalado como retirados. Valencia........... Sres. D. Vicente y D. Josef González. Lo que de Real orden…</t>
  </si>
  <si>
    <t>Mártin, Manuel</t>
  </si>
  <si>
    <t>Manuel Mártin</t>
  </si>
  <si>
    <t>…do. Los de la iglesia colegial de Talavera , en el arzobispado de Toledo, pretendientes dirigirán sus solicitudes al secretario capitularen por muerte de D. josef Ramón Romeral, á'D. Manuel Mártin el término de 30 dias. Crespo; y. para la canongía de lá misma, que* también obtuvo él _Por providencia del Sr. Galindo, teniente primero de corregi propio Romeral, á D. Josef Yángücs. &lt; dor de esta heroica villa , y por la escribanía de Seco, se ha se ñalado…</t>
  </si>
  <si>
    <t>Martínez</t>
  </si>
  <si>
    <t>…ólico cuando en 1810 fue 46, 51, 6$, ?3 y 34. nombrado por el intruso para el Obispado de Astorga, por des El premio de 2300 rs. concedido en todas las extracciones á titución del Sr. Martínez: la dignísima respuesta que con este las huérfanas de militares y patriotas que murieron en defensa motivo dio á aquel Gobierno, y se estampó en los papeles pú de la justa causa de la Nación, cupo en el primer extracto de la blicos, compite con la de los Atan…</t>
  </si>
  <si>
    <t>Martínez, P.</t>
  </si>
  <si>
    <t>P. Martínez</t>
  </si>
  <si>
    <t>…dar un bolctin de las seoones, con la cia D. J. Benedicto , Oviedo D. G. Longorfa, Salamanca D. V. mera indicación de los asuntos discutidos, los nombres de los Blanco, Santander D. P. Martínez, Sevilla D. J. Alvarez, To oradores que hablaron, y la decisión de Ja Cámara. _Esta pro ledo D. J. Hernández, Santiago D. J. Rey Romero, Valencia puesta, motivada en la adulteración que los diarios suelen hacer D. M. Cabrerizo, Valladolid D. I. Roldan, Zarago…</t>
  </si>
  <si>
    <t>Martínez, Pedro</t>
  </si>
  <si>
    <t>Pedro Martínez</t>
  </si>
  <si>
    <t>…te armados.. . • . ,. . sef García Alvarez, D. Jotef Rodríguez, D. Jacinto Ribeiro y. __La hermosa fragata la Rose, de 800 toneladas, forrada en, Gener, D. Antonio García Fuertes, D. Pedro Martínez y Don cobre y de superior andar, saldrá de Burdeos á fines de Setiem Angel Guerra y Morello, En geometría y trigonometría plana bre próximo, bajo el mando del capitán Cormjer, para un viage D. Venancio Portal, D. Ramón Üzbero , D. Joaquín Bahamon- al rededor del mu…</t>
  </si>
  <si>
    <t>Martínez, Ramón Mariano</t>
  </si>
  <si>
    <t>Ramón Mariano Martínez</t>
  </si>
  <si>
    <t>…, para que dentro del preciso término de seis.meses, que sin embargo en decadencia. por último se les señala, acudan á legitimar sus créditos, presen tándose al síndico del. mismo D. Ramón Mariano Martínez, pro AVISO. curador del número de esta villa, que vive plazuela del Angel, En virtud de Real orden se anuncia la subasta del suministro n.úm. 11 ■, cuarto, segundo; en inteligencia que pasado dicho tér de los artículos de pan , cebada y paja para las tropas y…</t>
  </si>
  <si>
    <t>Martos, Blas Josef de</t>
  </si>
  <si>
    <t>Blas Josef de Martos</t>
  </si>
  <si>
    <t>…igno de confianza? En esta isla se hallarán excelen vicios de D. Antonio Saiz de Zafra, Intendente de Provincia, y tes granos del mar Negro, muy superiores á los que nos vienen de D. Blas Josef de Martos, alcalde mayor de Jerez de la Fron de Ancoua. {Pilote.') tera , se ha servido concederles la cruz supernumeraria de la Real RUSIA. y distinguida Orden española de Cirios m. Igual gracia ha tenido á bien dispensar S. M. á D. Juan Augusto Lespert, comandante Sa…</t>
  </si>
  <si>
    <t>Martres, Josef</t>
  </si>
  <si>
    <t>Josef Martres</t>
  </si>
  <si>
    <t>…................ . 94 i 10. Por Real resolución de 10 de Marzo del año último, y en conformidad con lo expuesto por el Consejo Supremo de la Guerra, se ha servido S. M. conceder k D. Josef Martres, su ANUNCIOS. Secretario con ejercicio de Decretos, y Oficial segundo de la Se Instrucción y fórmula que han de tener á la vista los alcaldes cretaría de dicho Supremo Tribunal, el correspondiente permiso pedáneos, regidores y escribanos, fieles de fechos, y…</t>
  </si>
  <si>
    <t>Marzo, Capitán</t>
  </si>
  <si>
    <t>Capitán Marzo</t>
  </si>
  <si>
    <t>…ribunal de 15 de De acuerdo del mismo Consejo lo comunico á V. &amp;c. Dios Junio próximo pasado al párrafo último de la Circular de 30 de guarde á V. &amp;c. Madrid 31 de Agosto ds i827.=Sr. Capitán Marzo anterior , acerca de la verdadera inteligencia de la apre general de &amp;c. hensión de prófugos y desertores no debe tener efecto con res pecto á los aprehendido* antes de dicha aclaración; y por último NOTICIAS EXTRANGERAS. que las mismas Juntas se consideran a…</t>
  </si>
  <si>
    <t>Masero</t>
  </si>
  <si>
    <t>…e la reunión del Rih con el Sena, que nuestro Nos hemos admirado mucho, cuando la noche del ro entró Gobierno ha aprobado con vivo Ínteres, es el objeto de todos en esta ciudad el coronel Masero, acompañado del general Paez. los deseos, y debe ser el principio de la prosperidad de nuestro Este salió de la ciudad, y á su vuelta ios hemos visto venir muy departamento, especialmente de esta ciudad. Ya se han conclui amigos. Ya se decia, antes que esto s…</t>
  </si>
  <si>
    <t>…riódicos podian contri Victoria ; Apure 400 hombres , que fueron los'que desampararon buir muy principalmente á esta suma, puesto que siempre queda á Caracas el 29 de Julio con su gobernador Masero. De estos se ban favorecidos (1): que esta especulación por su utilidad sufria ignora los que se habrán reunido en Caracas á esta fecha; pero bien el impuesto: que en mano de sus editores estaba agrandar su siempre será una mitad menos. De caballería tiene lo…</t>
  </si>
  <si>
    <t>Masieii, Nicolás Masleu y</t>
  </si>
  <si>
    <t>Nicolás Masleu y Masieii</t>
  </si>
  <si>
    <t>…las damas , las cuales carecían absolutamente de un librito ele _ En e¡ Consejo Supremo de la Guerra , y su sala de justicia, mental que les sirviese de texto. penden autos eutre D. Nicolás Masleu y Masieii , capitán del re Está adornada con sus correspondientes láminas finas, para gimiento provincial de Toledo, con Doña María Clara Tomas, facilitar la inteligencia de las descripciones: un tomo en 8.° Se viuda del coronel D. Pedro Manuel de Rosales, coronel y sa…</t>
  </si>
  <si>
    <t>Matas, Ha- Sánchez</t>
  </si>
  <si>
    <t>Ha- Sánchez Matas</t>
  </si>
  <si>
    <t>…o Espinar. cal se halla en mucha abundancia en la Siberia, todavía no ha Asimismo ha sido servido S. M. nombrar á D. Fr. Antonio llegado i ser un artículo de comercio. Deseando el doctor Ha- Sánchez Matas, Obispo de la Paz en el Perú , para la abadía de mel, agregado al Gobierno de Moscou por el ramo de la indus Alcalá l»! Real, vacante por renuncia de D. Josef Carrion y tria (abril, que se familiarizasen nuestros fabricantes de porce- . Marfil. lana y de tela…</t>
  </si>
  <si>
    <t>Mate, Francisco Moreno y</t>
  </si>
  <si>
    <t>Francisco Moreno y Mate</t>
  </si>
  <si>
    <t>…mo y.° de dicha obra á las librerías respectivas, previ Urrutia, y renuncia que de ella ha hecho D. Manuel Ramos, i niéndoles continúa la suscripción para el otro trimestre en las D. Francisco Moreno y Mate: para una ración de la misma, por mismas, que el tomo 10 se dará á luz dentro de 15 dias. muerte de D. Pedro S. Millan, á D. Francisco Esteban: para Se halla vacante la plaza de médico del cabildo de la santa una media ración de la santa iglesia metropolitana…</t>
  </si>
  <si>
    <t>Mateo, Leandro</t>
  </si>
  <si>
    <t>Leandro Mateo</t>
  </si>
  <si>
    <t>…exalta riano Trives y Salinas: accésit D. Pascual Salazar y-D. Francis el amor á la gloria de Ids españoles, y por los sentimientos que co Iturribarria.:=CV&lt;rzr de Ripalda premio D. Leandro Mateo y respira inflama los afectos de las almas nobles de todos los países D. Tomas Arauz. Clase deFleuri premio D. Pascual Salazar, accésit y tiempos. D. Amonio ViUafnnca.Clase de dibujo premio D. Josef Rojo del El anciano padre, caído sobre la rodilla izquierda,…</t>
  </si>
  <si>
    <t>Mateos, Bonifacio'López</t>
  </si>
  <si>
    <t>Bonifacio'López Mateos</t>
  </si>
  <si>
    <t>…n que.Mr. Fox; ambos á la edad de para la de Ecija á D. Fernando López y Villen: para la de Agui 57 años. jar de Córdoba i D. Juan Vila y Cedrón: para la de Granadi FRANCIA. lla á D. Bonifacio'López Mateos: para la de Estremera á Don Félix María de Guerra; y para la de S. Lorenzo de la Parrilla á París za de Agesto. “D. Manuel'Muñoz y Luzuriaga. Salsa de hoy. Cinco por roo consolidados á 103 fr. 80 c. Por Real decreto de 29 de Junio último se ha dignado S. M.,…</t>
  </si>
  <si>
    <t>Mateos, Fraucisco Quirós y</t>
  </si>
  <si>
    <t>Fraucisco Quirós y Mateos</t>
  </si>
  <si>
    <t>…......... 36,001. __Por el juzgado de testamentos de la ciudad de Jerez de la Frontera , se cita y emplaza por segundo edicto , á todos los pa (Jir continuará.') riente» pobres de D. Fraucisco Quirós y Mateos , natural del CAMBIOS DEl D1Á 7. principado de Asturias, y de Dona Juana Mateos de los Buenos Hijuelos, que lo fue de Jerez, y á Doña Beatriz Adame y RenLóndres...................................................................... g6| á i. don y sus.hermanos,…</t>
  </si>
  <si>
    <t>Mateu, Francisco</t>
  </si>
  <si>
    <t>Francisco Mateu</t>
  </si>
  <si>
    <t>…ivos. _ Los acreedores á ia testamentaría del difunto D. Fernando ANUNCIOS. Graupera, deberán presentarse dentro del término de un año, contado desde la fecha, á su primer albacea D. Francisco Mateu en la ciudad de Puerto-Rico; en la inteligencia de que espirado Continúa el catálogo de las otras de S. M. que se hallan de venta este plazo, se procederá á lo que previene el testamento y demu ' en el despacho y almacén de la imprenta Real. que haya lugar. _…</t>
  </si>
  <si>
    <t>Matines, Arzobispo de</t>
  </si>
  <si>
    <t>Arzobispo de Matines</t>
  </si>
  <si>
    <t>…á los ojos de todo cristiano. fico con la condición de que los candidatos para profesores han Son también muy interesantes los diseños que trae de las va de ser presentados por el Sr. Arzobispo de Matines ó por el co rias islas del Archipiélago, y entre ellos de los monumentos ds legio de todos los Obispos reunidos. Ignoramos cual de estas dos Rodas, reliquias aunque mudas muy elocuentes para presentar condiciones será la cierta. ( Le Belge.) nos la heroicidad…</t>
  </si>
  <si>
    <t>Matuschkine</t>
  </si>
  <si>
    <t>…riado su ardor sado antes por Manila , y doblado el cabo de Buena-Esperanza. Se hallan entre los oficiales, que acaban de hacer este viage, elpor las instituciones nuevas. (Idem.) teniente Matuschkine, el piloto Kouzmine y el doctor Kieber, , RUSIA. quienes hablan acompañado al barón Wrangel en sus arriesga das expediciones al nordeste en el discurso de los años de 18:0, Odesa 8 de Octubre. 21, 23 y 24. Ademas de una excelente colección de diferentes Las c…</t>
  </si>
  <si>
    <t>Matute, Justino</t>
  </si>
  <si>
    <t>Justino Matute</t>
  </si>
  <si>
    <t>…insecto cochinilla, las El ztíéy último se dió principio por un discurso que leyó,el nopalérasj'con lozanía ,y mejorado el invernáculo1 en el huerto socio facultativo y de mérito D. Justino Matute, demostrando que tiene arrendado el vicepresidente ó director deteste cuerpo el los recursos de nuestra Península, y su abundancia en todos.lo» Sr. D: Manuel de Vélasco, quien á sus expensas sostiene dicha artículos, aun en el de minas, haciendo una relación…</t>
  </si>
  <si>
    <t>Maubreuil</t>
  </si>
  <si>
    <t>…siera ver á mi estado mayor aleman, para que los comandantes da sus tropas hermana, á la marquesa de Orvault, porque este desgraciado ne respectivas las tuviesen á las órdenes del general Maubreuil , en gocio es causa de que las otras nunca se casarán. Aqui están mis cargado de una alta misión de grandísima importancia.__Debe papeles: yo duermo con ellos bajo la almohada , de miedo de que observarse, que estas órdenes sobre una comisión que fue muy me l…</t>
  </si>
  <si>
    <t>Maület</t>
  </si>
  <si>
    <t>…ez , y darán poco fruto y malo, si no se re Todas catas noticias son 15 días mas recientes que lasque ha media. Los precios bajan sin -embargo , por la corta extracción, traido el capitán Maület. Se ha visto la escuadra francesa cerca y grandes existencias de los años pasados. de Corfú: debe reunirse á la inglesa, y parece que á fines de Burgos. Trigo, fanega‘25 á 28 : cebada 10 á 11: avena 7; Agosto han debido llegar entrambas al Archipiélago. La es…</t>
  </si>
  <si>
    <t>Mayol, Martin</t>
  </si>
  <si>
    <t>Martin Mayol</t>
  </si>
  <si>
    <t>…ntre los GeTes y Oficiales que están én actual ejercicio di sus Patencia.......... D. Miguel Palacios. empleos én los Cuerpos, y los que se han separado ya del servi Palm'a, en Ma D. Martin Mayol. cio activo de las armas, teniendo presente que antiguamente no llorca....:...... podian usar el uniforme de Guardias de Infantería sino los que Pamplona........ Sres. Aranalde, Gainza y compañía. habían sido Capitanes de los Regimientos de Españolas ó Wa- Sa…</t>
  </si>
  <si>
    <t>Mayoll, Martin</t>
  </si>
  <si>
    <t>Martin Mayoll</t>
  </si>
  <si>
    <t>…icados de la rJiorá, no llenan de Tenerife. Coruña.................. D. Juan Francisco Barrié. el objeto de su nombre, y solo contienen lo mas fácil y no lo Mallorca.............. D. Martin Mayoll.=En Palma. de mas gusto del maestro Rossini, ha determinado reimprimir Menorca............... Doña Catalina Germán y Ugalde.crEn las piezas mas selectas de dicho periódico, y al mismo tiempo Mahon. publicar las cavatinas, arias, dúos &amp;c. de las óperas últimam…</t>
  </si>
  <si>
    <t>Mayoral, Antonio López</t>
  </si>
  <si>
    <t>Antonio López Mayoral</t>
  </si>
  <si>
    <t>…en lo la Cava baja, núms. 15 y 16 déla manzana 150, propia de la militar y político, responsables de la tranquilidad.' capellanía fundada por D. Pedro Gómez de la Cava, que posee D. Antonio López Mayoral, presbítero, dignidad de chantre de la AVISO. santa iglesia de Astorga, se cita y llama nuevamente á los demas que puedan serlo por cualquier concepto, y no se hayan presen El buque correo núm. 3 de la empresa hecha con la aproba tado ; señalándoles el términ…</t>
  </si>
  <si>
    <t>Mazarredo, Celestino</t>
  </si>
  <si>
    <t>Celestino Mazarredo</t>
  </si>
  <si>
    <t>…esapareciese de una vez su ban Por Real orden de 3 de Junio del año próximo pasado, se dera. Las fuerzas únicas del enemigo en estas aguas son la corbe ha servido S. M. conceder á D. Celestino Mazarredo, residente ta Urica y bergantín Pichinche: barcos que no pueden salir á la én Bilbao, privilegio exclusivo para la introducción porjcinco mar juntos porque carecen del suministro para hacerlo: marine años de una máquina para serrar chapas de madera, que puede…</t>
  </si>
  <si>
    <t>Medina, Manuel Ruiz López de</t>
  </si>
  <si>
    <t>Manuel Ruiz López de Medina</t>
  </si>
  <si>
    <t>…epiten; á saber, que la tranquilidad reina en este dis medio racionero mas antiguo de la misma; y para esta resulta í trito, que el enemigo ha sido atacado en aquel, que no ha osa D. Manuel Ruiz López de Medina. do aguardar la presencia de nuestras tropas, que se ha fugado, y que habiéndose dispersado no ha sido posible exterminarlo! ¡Y El Rey Ntro. Sr. en atención á los particulares méritos y cómo es que Dipo Negoro, á quien los últimos partes hacían distinguidos s…</t>
  </si>
  <si>
    <t>Medina, Matías de</t>
  </si>
  <si>
    <t>Matías de Medina</t>
  </si>
  <si>
    <t>…ta corte con la mejor salud. Algunos tienen el buen humor de representar estas medidas como el principio de una guerra general en Europa, ó á lo me El Rey’ se ha servido nombrar á D. Matías de Medina para nos como el preludio de una desmembración tal del Imperio el corregimiento de letras de Éeteta: para la vara de alcalde ma otomano, que las provincias europea* que posee todavía puedan yor de Murcia á P. Pedro Alzamora: para la de Peñaranda de ser fácil…</t>
  </si>
  <si>
    <t>Mejía, Joaquin</t>
  </si>
  <si>
    <t>Joaquin Mejía</t>
  </si>
  <si>
    <t>…ocas palabras, es un azote del cual.no puede formarse idea Navas Monge, y renuncia de D. Bruno de los Angeles Pozo , i sin haberlo sufrido.. Apenas podemos defendernos de ellos en D. Joaquin Mejía; y para una ración de la iglesia colegial de nuestra misma tienda á pesar de la doble cortina que cierra su Baza, en el obispado de Guadix , por fallecimiento de D. Joa entrada, y nos vemos obligados á estar cerrados todo el dia para quin Santa Olalla, y no h…</t>
  </si>
  <si>
    <t>Mejía, Manuel</t>
  </si>
  <si>
    <t>Manuel Mejía</t>
  </si>
  <si>
    <t>…infantes ya referidos. . - asiento expresado acuda á la escribanía del juzgado de la misma En esta disposición navegaba cuando advertí que desde (a Renta , que se halla á cargo de D. Manuel Mejía,á enterarse del barra del Terrón se dirigían á batirme el expresado bergantín, reconocimiento, medida, y presupuesto del coste de las obras; el místico y barca, con una mas que.se les habia reunido aque plazos que se fijan para el pago; método que se ha de ob…</t>
  </si>
  <si>
    <t>Mejía, María Antonia</t>
  </si>
  <si>
    <t>María Antonia Mejía</t>
  </si>
  <si>
    <t>…a, en número, 36. Caprichos pro dicho en el Pilar de arriba^ Otra de tres celemines, junto al mo gresivos con las posturas numeradas del célebre profesor Legnani, lino aceitero de Doña María Antonia Mejía. Otra eni*! Lina40 rs.: todas las óperas de Rossini puestas en cuartetos, á dife zar, de dos fanegas. Otra d* tres fanegas, en dicho término. Otra rentes precios: una completa y nueva colección de música, para da una fanega en Valhondo. Otra de una fanega, en…</t>
  </si>
  <si>
    <t>Melbourns</t>
  </si>
  <si>
    <t>…le seria permitido revoca refiere á la memoria siempre presente y siempre renovada de los re ¿radum. ■. beneficio! de la restauración. Se dice que el honorable W. Lamb, hijq ¡del lord Melbourns, . Hasta el cielo parece complacerse eii este día. Afirmada la está, propuesto para;secretario de Irlanda.-El lord Lansdown paz en Jo exterior; la unión que se consolida en lo interior; la manifiesta .un grande escrúpulo sobre este particular. S. S. apro talu…</t>
  </si>
  <si>
    <t>Mello</t>
  </si>
  <si>
    <t>…que ambas traducciones son defectuosas, mente, á pesar del vivó fuego de artillería y fusilería que las de en cuya comprobación las compara, pone en seguida sus obser fendían. El brigadier Mello flanqueó en seguida la línea enemi vaciones y acompaña el texto original. ga, y la obligó á retirarse precipitadamente hácia otras nuevas y Prodiga con este motivo los encomios mas encarecidos á Cer fuertes posiciones. El referido Conde ordenó entre tanto un…</t>
  </si>
  <si>
    <t>Mello, Josef Correa de</t>
  </si>
  <si>
    <t>Josef Correa de Mello</t>
  </si>
  <si>
    <t>…marcha de algunas otros insurgentes serán dispersadas cuando entraren en territorio tropas, y que al momento que llegasen avanzaría sobre Tras-losespañol.” Q) (Times.) Montes. El general Josef Correa de Mello comunica desde Cavez, O) Hayanse ó no propuesto por el Gabinete de Lisboa estas con fecha del 4, que se le habían presentado algunos oficiales del condiciones, cuyo hecho ignoramos, es cierto que el caballero 6.a de infantería, quienes bajo varios pretextos p…</t>
  </si>
  <si>
    <t>Melón, Juan Antonio</t>
  </si>
  <si>
    <t>Juan Antonio Melón</t>
  </si>
  <si>
    <t>…e era-posible, según habia leido del Tos actual, al cual apenas falta mas que la última mano. tado y. otrost.llegar á abarcar un día cuanto saben los hombres. ,,Después que cedió» D. Juan Antonio Melón al Jardín bo Errores de cuya crasitud no me desengañé, hasta que arruiné mi; tánico la empresa del Semanario de agricultura, de que habia salud., habiendo palpado, no ’ ser. posible resistir á 14 ó 17 horas publicado 17 tomos, trabajé como una de los redactor…</t>
  </si>
  <si>
    <t>Melville</t>
  </si>
  <si>
    <t>…de Harrowby, Westmorland y Bathurst; los secreta rios de Estado Mr. Peel y Mr. Canning, el canciller del Ethi‘- Los Estados de Hesse-Darmstadt acaban de dar una suma dfe quier, el vizconde Melville, Mr. Husktsson, .Mr. Wynn y el *03:3466 florines para llevar á efecto la cortadura del Rhin en lord Bexley. Los Ministros se quedaron deliberando por espacio Gcgcr , mas arriba de Oppenheim. Esta obra no solo dará mas de hora y media. (Globe and TraOtller.")…</t>
  </si>
  <si>
    <t>402</t>
  </si>
  <si>
    <t>…emos al presente decir qué arreglo será el que tenga viduos que se han separado del Ministerio; pero exceptuando at en su mente Mr. Canning. Créese que el lord canciller ha presen lord Melville, es evidente que su principal motivo ha sido en tado su dimisión. Ncs es imposible pintar exactamente la alegría torpecer .con toda su eficacia la formación de un Ministerio pública y nacional, y la satisfacción de todo el foro, que resul opuesto á sus miras.…</t>
  </si>
  <si>
    <t>Melvílle</t>
  </si>
  <si>
    <t>…siempre que se trate de medidas que él mismo ha aprobado como cubierta. . indiv dúo del último Ministerio. El Rey regresó á palacio á las cuatro y media, cuya llega Creemos que el lord Melvílle no hizo ánimo de dar su di da anunciaron salvas de artillería, habiendo recibido en todo el misión al principio, y que si después se ha decidido á separar transito repetidas aclamaciones y vivas. se del Gabinete ha sido únicamente porque no quería dejar á sus…</t>
  </si>
  <si>
    <t>…tiempo á esta parte está unido da especie de Oposición facciosa ó personal, es que S. M , coacon Mr. Canning, será, según dicen, presidente del consejo, motivo de la dimisión del lord Melville, ha nombrado inmedándole al lord Harrowby otro destino en el mismo. El depar diatamente grande Almirante de Inglaterra á S. A. R. el duquetamento de negocios extrangeros se ha ofrecido al lord Leaford, de Clarence, con un consejo que le ayude en la administra…</t>
  </si>
  <si>
    <t>…ara dió la mano á varios Lores de ambos lados , y tomo asiento muy enérgicas. El nuevo Reis-effendi, que es un discípulo del an en los bancos neutrales. El duque de YVelhngton, el lord Melville tiguo , tiene la osadía de añadir la ironía á sus negativas. y el conde de Westmorland se sentaron también en ios bancos neu P. D. Se sabe que el marques de Ribeaupierre y Mr. Strat trales junto al lord Eldon.__S. A. R. el duque de Sussex , lord ford Canning…</t>
  </si>
  <si>
    <t>Mena, María de</t>
  </si>
  <si>
    <t>María de Mena</t>
  </si>
  <si>
    <t>…puede reclamarse el desagravio que haya sucedido ,, y sea poseedor del mayorazgo fuiidacjo por de los perjuicios personales. No puede pues tolerar S. M. bajo Alonso Vozmediano. y Doña María de Mena, su muger, para este aspecto, niel del sistema de su benéfico Gobierno, el que ' que en el término de. ocho días comparezca en el referido juzga-^ á radie se permita, y mucho menos cu circunstancias como las ac do y escribanía del .número de D. Jacinto Gaona…</t>
  </si>
  <si>
    <t>Mendía, Ramón</t>
  </si>
  <si>
    <t>Ramón Mendía</t>
  </si>
  <si>
    <t>…celebró en el Real convento de Sta. Cruz, fran público en el anuncio del nuevo establecimiento. queado po‘r su comunidad, con asistencia de todas las autorida Este ha sido obra de D. Ramón Mendía , vecino de Mondes, de las corporaciones literarias y de un escogido y numeroso dragon, quien, no bastando el caseríode la aldea para hospedar el concurso. El salón estaba adornado con gusto y magnificencia, número de concurrentes, aumentado con el crédito de…</t>
  </si>
  <si>
    <t>Mendo, Pedro Fernandez</t>
  </si>
  <si>
    <t>Pedro Fernandez Mendo</t>
  </si>
  <si>
    <t>…ara favorecer D. Francisco Garcés de Marsilla , accésit D. FranciscoGoicoer- le, sienta al costado derecho de su padre por donde acomete el re\ea-Clase de propiedeui latina premio D. Pedro Fernandez Mendo enemigo, y hacia donde miran entrambos, el pie izquierdo, en za , accésit D. Fernando Ugarte. Clase de Retórica y poéticapre que se sostiene, equilibrándose sobre los dedos del otro, que man mio D. Manuel Girón , que ademas manifestó mucha destreza en tiene a…</t>
  </si>
  <si>
    <t>Mendoza</t>
  </si>
  <si>
    <t>…enas han variado, y se hallan á 79^. recibió en Caracas una carta del libertador fecha en Lima ó de _EI Rey continúa gozando de una perfecta salud; soto siente Agosto, dirigida al intendente Mendoza, en la cual le dice que un ligero dolor en las piernas, y aun sigue en el retiro que ha D. Leocadio Guzman, portador de ella, le informará de sus adoptado después del fallecimiento del Duque de Yorck: única sentimientos acerca de la situación actual de Colomb…</t>
  </si>
  <si>
    <t>Mendoza, Cristóbal</t>
  </si>
  <si>
    <t>Cristóbal Mendoza</t>
  </si>
  <si>
    <t>…l modo que nos sea mas ventajoso.” Inserta también este periódico la carta de Bolívar de 6 de NOTICIAS EXTRANGERAS. Agosto, conducida por D. Antonio Leocadio Guzman al in tendente D. Cristóbal Mendoza, desde Lima, en el mismo senti «St A no SUN IDOS DE AMERICA. do que otras á diferentes sugetos de influjo en Venezuela. (Se dió Nueva-Yorck 18 de Diciembre. idea bastante de esta carta en la Gaceta de 10 de Febrero ante Hemos recibido un periódico de Bogotá d…</t>
  </si>
  <si>
    <t>Mendoza, Cristobal.de</t>
  </si>
  <si>
    <t>Cristobal.de Mendoza</t>
  </si>
  <si>
    <t>…No se olvidarán por cierto de este su favorito recurso. rores de la mas espantosa anarquía : dice pues asi. , (7) Parece que esto es contradictorio á lo que ha dicho á los Al Dr. D. Cristobal.de Mendoza. Lima 6 de Agosto de 1826. pueblos: mas no es extraño: es esta la táctica de los reformadores. Jdi estimado amigo: la crítica situación en que se halla Colotn- (8) Para entender este adjetivo buenos era necesario tener á .bia me ha obligado á meditar detenida…</t>
  </si>
  <si>
    <t>Mendoza, Iñigo López de</t>
  </si>
  <si>
    <t>Iñigo López de Mendoza</t>
  </si>
  <si>
    <t>…s profesores veterinarios que deseen obtener esta de Silva, Alonso Cano, Bartolomé deMurillo, Juan de Herrera. cátedra, podrán presentarse á firmar la oposición hasta el 27 de 13. D. Iñigo López de Mendoza, Juan Gines de Sepítlveda, este mes inclusive, al secretario de la junta escolástica delnrismo Francisco de Salinas, Fr. Benito Gerónimo Feijoo, D. Alonso establecimiento, quien les enterará de los ejercicios y demás con Perez de Guzman, Rodrigo Diaz de Vivar…</t>
  </si>
  <si>
    <t>Mendoza, Juan de Palafox y</t>
  </si>
  <si>
    <t>Juan de Palafox y Mendoza</t>
  </si>
  <si>
    <t>…ias de la ignorancia rutinaria de un capataz D. Alvaro Navia Osorio. y de la inteligencia científica de un agrónomo. 7.0 D. Luis de Requesens:, D. Bartolomé Leonardo de Argensola, D. Juan de Palafox y Mendoza, D. Francisco Valles, XBALBS LOTBKIAI. D. Juan de Ribera, el maestro Fr. Luis Ponce de León. '• En la extracción de la Real lotería primitiva, celebrada en 8.°' D. Diego Mesía y Guarnan, El maestro Juan de Avila, la tarde de hoy, salieron sorteados los número…</t>
  </si>
  <si>
    <t>Mendoza, Manuel Hurtado de</t>
  </si>
  <si>
    <t>Manuel Hurtado de Mendoza</t>
  </si>
  <si>
    <t>…á continua ción se expresan, principia y concluye respectivamente en las. Los suJcr¡ptor«t-á \iS-D¿cadas de medicina y de cirugía prácticas, fechas que siguen: . ‘ redactadas por D. Manuel Hurtado de Mendoza, acudirán á sus Andalucía. Alhama: Primera tempo rada desde 15 de Abril. respectivos puntos de suscripción á recoger el cuaderno que com i 15 de Junio: segunda desde 1.° de Setiembre hasta 31 de Oc prende los número» 4.°, g.° y 6.a del tomo ó trimestre! 4.0,…</t>
  </si>
  <si>
    <t>Mendoza, Pedro Fernandez</t>
  </si>
  <si>
    <t>Pedro Fernandez Mendoza</t>
  </si>
  <si>
    <t>…lo, como advirtiéndole del peligro y gundo curso, premio D. Pedro Girón, y por sus progresos en el queriendo atraérselo y preservarlo: alzando la diestra con el al dibujo, accésit D. Pedro Fernandez Mendoza y D. Mariano Roca. fanje, y retirando el brazo extendido sobre la cabeza, se prepa Clase de esgrima premio D. Santiago Montllor, y por sus progre ra á descargar el golpe con mas fuerza sobre su agresor El hijo sos en el latin yen el dibujo. Clase de Historia Sagrada premio est…</t>
  </si>
  <si>
    <t>Mendoza, Pedro González de</t>
  </si>
  <si>
    <t>Pedro González de Mendoza</t>
  </si>
  <si>
    <t>…ias y Leiva, Antonio Perez, de la justa causa de la Nación, cupo en el primer extracto de la D. Josef Pellicer. de este dia á Doña Josefa Agustina García , hija de D. Jacinto, 10. D. Pedro González de Mendoza, D. Melchor de Macateniente de brulot de marina, muerto en el campa) del honor. naz, Fr. Francisco Jiménez de Cisneros, Vasco Nuñez de Valboa, D. Josef Carrillo de Albornoz, Hernando de Alarcon. Real Escuela de Veterinaria. 11. Juan de Torquemadá, Hernando de…</t>
  </si>
  <si>
    <t>Mengs, Rafael</t>
  </si>
  <si>
    <t>Rafael Mengs</t>
  </si>
  <si>
    <t>…nar: 6 rs. Caro : Toledo, en la de Hernández: Valladolid, en la de Rol Retrato de D. Juan Palomino: 2 rs. dan: Valencia, en la de Cabrerizo:, Victoria, en la de Barrio: Retrato de D. Rafael Mengs: 2 rs. Zaragoza, en la de Pardo. Trece estampas grabadas al agua fuerte de varios pensamien —Se halla vacante una de las dos plazas de médico titular de tos, por D. Ramón Bayeu: 12 is. (Se continuará.) la ciudad de Almansa, en el reino de Murcia , cuya dotaci…</t>
  </si>
  <si>
    <t>Merino, Juan</t>
  </si>
  <si>
    <t>Juan Merino</t>
  </si>
  <si>
    <t>…ue hallándose dé Paula Rodríguez, á D. Juan Francisco Amor y Vallejo . Don' Ibrahim-bajá atrincherado entre las fortalezas de Modon y Na- Juan del Olmo, D. Josef Benito Rodríguez, D. Juan Merino varino, fue atacado por el ejército combinado de Colocotroni, Estefanía, D. Juan Rojas, D. Urbano Fr.as y D. Toribío Ma— Nikitas, Geneus y Botzaris en número de 3$) hombres. La bata zariegós Herrero; y para la dignidad de abad de Castrojei'z de lla fue sangri…</t>
  </si>
  <si>
    <t>Merino, Micaela</t>
  </si>
  <si>
    <t>Micaela Merino</t>
  </si>
  <si>
    <t>…, muerto en el campo del honor. .En virtud de orden del Consejo supremo de la Guerra sigue expediente en el juzgado de la capitanía general de Castilla la CAMBIOS DEL DIA 7. Nueva Doña Micaela Merino, viuda que dice ser de D. Juan del S4f Castillo, capitán que fue del batallón de Canarias, sobre acredi 1418. tar que el citado su marido fue asesinado á las inmediaciones del pueblo de Vinaixa, corregimiento de Lérida, en la fuga que hi 4 pérdida. zo á las t…</t>
  </si>
  <si>
    <t>Merme</t>
  </si>
  <si>
    <t>…ar el cam general en las islas Jónicas. po de maniobras de Luncville. Será comandante superior, de to La asamblea de Castri ha dirigido una exposición á Mr. Stratdas las tropa* el vizconde Merme!, teniente general y ayudante ford Canning, firmada por 110 diputados, para significarle que ale campo del Rey: los tenientes generales duque de Dino y el los griegos están decididos á no admitir junas hospodaratos, y conde de Colbert mandarán la primera y se…</t>
  </si>
  <si>
    <t>Met</t>
  </si>
  <si>
    <t>…io. inspirarnos las palabras de Mr. Canning, cuando vemos elevado SS. MM. saldrán de aqui el dia 3 para pernoctar en IngoTi— i la dignidad de Par al lord Binning, con el título de lord Met tadt. La mañana siguiente inspeccionará el Rey las fortificacio— ros. Proregado pues el parlamento, es regular que aparezca bien nes de la plaza: en seguida se pondrán en camino SS. MM., y pronto en la gaceta oficial el nombramiento de lord Binning, y llegará…</t>
  </si>
  <si>
    <t>Mi</t>
  </si>
  <si>
    <t>…s que del aprecio y aplauso público /y de los premios Laíl'itte. que se repartirán este año y los demas, después que se verifique — El 18 han sido admitidos los oaages en casa del señor Mi la calificación de cuanto se ha presentado, y cuando S. M. se nistro de Negocios extranjeros. Opinase que estos extrangeros digne determinarlo. tendrán el honor de ser presentados á S. M. Las personas que tengan presentados objetos para la exposi _ El coronel…</t>
  </si>
  <si>
    <t>Miaulis</t>
  </si>
  <si>
    <t>…ndonar la llanura de Tripolitza y retirar tecimiento muy desgraciado, y daría ocasión, si Mr. Ribeau se á Modon, pierre hwbia salido ya, á muchas dudas acerca del pronto resul „El almirante Miaulis, embarcado en la fragata que se cons tado de las negociaciones entabladas en Constantinopla, en que truyó en América, y acompañado del resto de la flotilla, atacó los amigos de los griegos toman tanto interes. (Gocette unkerselle ia escuadra egipcia , y se ap…</t>
  </si>
  <si>
    <t>…Martínez Baroja, Don Las cartas de Trieste del 14 de Enero anuncian, con referen Francisco Antonid Carrera y‘ D. Sebastian Martínez Llorenteí cia á otras de Zante del i:°, que el almirante Miaulis atacó la para siete capellanías del número cuarenta de la iglesia catedral escuadra turca cerca de la isla de Zea', con tan buen éxito, que dé Falencia, vacantes por muerte de D. Manuel Baroja , D. An le ha apresado dos fragatas y tres bricks, y dispersádole…</t>
  </si>
  <si>
    <t>…á las revoluciones: sucede mu los posibles esfuerzos para que triunfe el pabellón heleno. chas veces (i) que un usurpador se apodera de la autoridad ydes- En otra carta invita ál almirante Miaulis á que se presénte truye los últimos vestigios de esta misma libertad. Los Ministros en las aguas de Hidra con dos de sus mejores naves de guerra han puesto todos los intereses en oposición, y han abierto iin provistas de víveres para dos meses, ¿ fin de fiode…</t>
  </si>
  <si>
    <t>Micaela</t>
  </si>
  <si>
    <t>…Valencia................................................................ 4 idem. pensión que como tal viuda le corresponde; se anuncia al públi 14 pérdida. co la pretensión de la Doña Micaela , para que las personas que Barcelona á pesos fuertes................................ . 2 beneficio. tengan noticias en pro ó en contra de esta solicitud las comuni Zaragoza................................................................ 4 idem. quen á dicho…</t>
  </si>
  <si>
    <t>Mifiaho, Sebastian</t>
  </si>
  <si>
    <t>Sebastian Mifiaho</t>
  </si>
  <si>
    <t>…ntinuar'sus desvelos por Já educación. Lo* suscriptores ai Diccionario Geográfico de España-y poz— _La Universidad literaria, en observancia del artículo 300 del tugal.que publica D. Sebastian Mifiaho, se'servirán:aciidir ái plan de estudios, celebró en 8 de Diciembre la comunión que de recoger!tl 4.0 tomo, y pagar el importé{del-j.°, en los pasito* ben hacer en este dia los estudiantes. Nada sé omitió para que donde se hubieren suscrito.- Comprende leste…</t>
  </si>
  <si>
    <t>Mifiano, Sebastian de</t>
  </si>
  <si>
    <t>Sebastian de Mifiano</t>
  </si>
  <si>
    <t>…poco rato se desprendió - Los «uscriptores al Diccionario geográfico estadístico de Es con estruendo horroroso un’ globo de fuego : sobre el convento paña: y Portugal que publica D. Sebastian de Mifiano, se servi cercano de religiosos dominicos, causando en los circunstantes rán recoger el 7.0 tomo y pagar el importe del 8.° en los pue.sv un sacudimiento eléctrico en'los hombros, y mas fuertemente tos dondese hubieren suscrito. Este tomo.comprende 4554 ar en…</t>
  </si>
  <si>
    <t>Miguel</t>
  </si>
  <si>
    <t>…rse El Emperador ha salido de caza todos estos dias, á cuya di lla para ir desde allí por Francia á Inglaterra. Otros quieren que versión suelen acompañarlo el Iufante de Portugal D. Miguel y vaya á Ravena á visitar al Maestre de Malta. Las dos fragatas, . el Príncipe Gustavo de Suecia. El Infante no habita, como se que una casa americana había hecho construir para su expedi dijo, el palacio imperial; pero pasa todos los dias á visitar á ción ,…</t>
  </si>
  <si>
    <t>…V.iena 18 de Diciembre. bajas del Asia menor ; pero estas noticias necesitan confirmación, Se ha anunciado en varios periódicos, copiando á la Gaceta de Augsburgo, que el Infante D. Miguel estaba hospedado en el OJeta 28 de Noviembre. palacio imperial; pero esto ha sido una equivocación, porque Varias embarcaciones qué han llegado á este puertb desdé S.'A. R. vive y ha vivido hasta ahora en una casa de la calle de Constantinopla en 30 horas-, '…</t>
  </si>
  <si>
    <t>…, del te, dió antes de ayer, con motivo de ser los dias de su Sobera terreno y aguas que se intenten usar; y se publicarán pOr carte no, un gran convite, al que asistió el Infante D. Miguel; al mis les, para que, no resultando contradicción en el término de quince días, se ordene y proceda i la demarcación de la exten- mo tiempo que.se echó de menos en él al vizconde Rezende, Em bajador del Brasil. El Infante conversó largo rato de la manera aio…</t>
  </si>
  <si>
    <t>…o to de la de .es;e día í ftqña Josefa Clara Somodevilla , hija deldiscurso: ;,La naturaleza selvática dees te pais-es bastante para tenienteede infantería del regimiento de Jaén, D. Miguel, muer „re$istir malquiera forma de gobierno monárquico.*.; Si algunos to en el campo del honor.„hombres ambiciosos intentasen apoderarse del mando supremo, „ap,rendan én el ejemplo de Dessalines, Cristóbal é ltuibidela S. -M. se' ha servido conceder su Real p…</t>
  </si>
  <si>
    <t>…—- - _Se cita y emplaza por término de 30 días á los que se crean Continúa el catálogo de las obras de S. M. que te hallan de venta con derecho á los bienes de la testamentaría de D. Miguel de e» el detf oeko y almacén de ¡a imprenta Real. Aza y Alvarez, para que lo deduzcan dentro del mismo, por sí Constantini, de Jure natura: et gentium, 4.®, papel 21 rea ó por medio de apoderado, ante el Sr. alcalde D. Domingo Suales, pasta »8. Ideas en marqu…</t>
  </si>
  <si>
    <t>…rden comunicada al Comandante general de la Guardia triz Leopoldina. Todos los Archiduques y Archiduquesas han Real de Infantería. asistido á este convite,, asi como los príncipes D. Miguel, de Por tugal, y Gustavo, de Suecia. Nuestro augusto Monarca goza bue He dado cuenta al Rbv nuestro Señor de la exposición de na sahid, y se le espera ver en el teatro dentro de poco tiempo. V. E. de 8 de Marzo próximo pasado, relativa á que una con» El prínc…</t>
  </si>
  <si>
    <t>…, Rocca-Pinto, que habia venido este carácter hace saber al Rey que S. M. no debe (must not) nombrar un Ministerio que ni el duque ni sus amigos aprueban.para acompañar al Infante D. Miguel á Rio-Janeiro , se vuelve El duque de Rutland es el mayordomo de palacio , y la mootra vez al Brasil , según se dice, sin S. A. R. Se espera en todo narquía británica ha llegado á aquel estado de decrepitud en que el mes de Abril los primeros despachos del co…</t>
  </si>
  <si>
    <t>…ara otra plaza dé alcalde de Casa y Corte i D. Josef Zorefecto que hubiera causado si el estado de su salud no hubiese he* irílla : para otra de oidor de la audiencia de Galicia á D. Miguel cho perder ayer toda esperanza. ’Vigil de Quiñonfcsi para otra de oidor juez de Apelaciones de la Al principio se agitó la bolsa de los fondos, .mas luego re1* audiencia de.Canarias á D. Josef de Santo Domingo*, para otra cobró su calma restableciéndose en su…</t>
  </si>
  <si>
    <t>…ilísimos. __ A instancia de la suprema Asamblea de la Real y distinguida „Bien notorios son los Reales decretos de 17 y 11 de Agos Orden española de Carlos tu, se cita y emplaza á D. Miguel de to de 1815 , expedidos con motivo del escandaloso movimiento Lucas, D. Josef Gutiérrez, D. Blas Bayou, D. Miguel de Cas insurreccional, de que fue uno de los principales agentes D. Jor tro, los señores viuda é hijos deOurango, y á los señores Balge Bessier…</t>
  </si>
  <si>
    <t>…manana de Rio, con destino Bolsa de hoy. Cinco por 10a consolidados á 103 f. 95 c. ¿Viena, trae despachos del F.mperador D. Pedro para su her Empréstito Real de España 6g J. mano D. Miguel, nombrándole Regente de Portugal. No se sa __ El viernes 17, cuando acababa ya el Rey de visitar los pro be si se ha hecho este nombramiento a couseauencia de los temo ductos de la industria, ha presenciado el Louvre la mas tierna res del Emperador, relativos…</t>
  </si>
  <si>
    <t>…juicios que se siguen, tanto al Real servicio como mal efecto lo que escriben; del Brasil con respecto al Infante á los interesados con los citados abusos, se ha servido declarar: D. Miguel. Al fin los consolidados han quedado á las tres y me l.° Que aquellos mozos á quienes haya tocado la suerte de sol dia de esta tarde á 87JC dados, declarados por el Ayuntamiento respectivo con la talla __Los coroneles YVilcon y Stanmerf, y ¿1 teniente Strong,…</t>
  </si>
  <si>
    <t>…fiar; él mas bajo está &lt;6,043 traordinario de Lisboa , é inmediatamente se ha extendido el tu- pues sobre el mismo niVéli En este espacio hay mas de 20 picos mor de que el Infante D. Miguel permanecerá állírnuy poco más elevados que el ’ChimborazO, el mas encumbrado de los tiempo, y1qtle saldrá para Portugal al instante que haga la última Andes. (D. M. de C.) visita al-Emperador. Dicho Príncipe no pasará por Inglaterra, flANClA. . t . r ■; - . .…</t>
  </si>
  <si>
    <t>…sobre todo entre los comerciantes ticia- publicada por la Gaceta de Francia del nombramiento defi naturales del país, quienes han amenazado retirarse con todos nitivo del Infante D. Miguel para Regente de Portugal. sus caudales. La falta de lluvias se deja sentir vivamente, y pa .Ayer se hizo en la plaza de la bolsa el ensayo de una nueva rece que la cosecha de añil será muy escasa por este motivo. " bomba para incendios, y para regar con mucha…</t>
  </si>
  <si>
    <t>…101 f. 70 c&gt; Acciones del banco solemne Te Deum en acc-ion de gracias, á que han asistido Sis. MM. loo^. Empréstito Real de España 61. el Emperador, la Emperatriz madre y el gran duque Miguel, —Parece que la fragata francesa la Circe, que partió de Tolon como igualmente los consejeros del Imperio, ministros, genera el i2 de Abril, y de Cuba el 11 de Julio, arribó á la rada da</t>
  </si>
  <si>
    <t>…o de la bombarda el Bon-Barthelemí, habia consegui han ocurrido en Nápoles de Romanía. do salvar esta nave atacada por los piratas. El gobierno acaba de —Se asegura que el Infante D. Miguel saldrá de Viena dentro decretarle una medalla de oro en recompensa de su acción he de 15 dias. Su amabilidad ha ganado todos los corazones en el roica. (Echo du Midi.') año que hace se halla en esta capital. IV Odesa con fecha de 3 de Agosto escriben lo que s…</t>
  </si>
  <si>
    <t>…jueces, aumentado últimamente, reformado y arreglado en su tex Carmen Escudero Regañón, sobre pago de i9 rs.; con apercibi to y notas á las leves y decretos vigentés', por el Lie. D. Miguel miento de que no lo haciendo, les parará el perjuicio que haya &gt;Vtn&gt;r, abogado 4al ilustre colegio de esta corle: octava impre lugar. EN LA IMPRENTA REAL.</t>
  </si>
  <si>
    <t>…negado la natu raleza los talentos para la diplomacia , si puedo valerme de esta Viena i¿ de Setiembre. expresión, y la anomalía que presenta sé explica fácilmente cuan El Infante D. Miguel debe ponerse en'camino para Lisboa do se reflexiona en su naturaleza y su acción. inmediatamente que regrese el Emperador á Viena , donde se le Vivimos aqui en un estado despótico, donde cada uno tiene espera muy en breve, asi como al Príncipe de Metternich.…</t>
  </si>
  <si>
    <t>…Cámara de los Diputados dijo, que habia con perador, acompañado de SS. A A. 11. el gran duque heredero , y testado el Ministro plenipotenciario de S. M. £. á ias represen el gran duque Miguel. taciones que le fueron hechas por el Emperador, á efecto de ob En-la misma mañana antes de la procesión hubo misa y Te tener que se tomase en consideración una medida tan interesante Deum en todas las iglesias, y por la noche iluminación general ara el comer…</t>
  </si>
  <si>
    <t>…úS'inteéiores 'disposiciones. Por lo demás se creía qúe nó lie— gariá'niñ^una crisis capaz de turbar la paz'del continente..1 Odeta jo de Setiembre: ' Aúií.ño ha vuelto el Infante D. Miguel de su viage á las Se dice qye el cuerpo.de Wittgenstein va á. concentrarsey fronteras-de la Styriavpéfo se le espera de un dia á otro. i recibir en el corriente mes varios refuerzos de cabaUería ligera ■' Tió bél)o del tiempo hace que SS. MM. II. prolonguen s…</t>
  </si>
  <si>
    <t>…e el tribunal de policía perfecta salud, é inmediatamente ha recibido la visita de la fa de Browstreet del capitán de caballería Mr. Smith por haberle milia Imperial y del Infante D. Miguel. desafiado. La desavenencia de estos caballeros comenzó en el Se ha esparcido la noticia ( no salimos garantes de su ver paquebot de Irlanda, en donde iban ambos de pasageros. Como dad ) de que S. A. el Archiduque Príncipe Imperial se ha deci comían en una me…</t>
  </si>
  <si>
    <t>…e goleta americana Ardeque llegó á la Coruña el 9 á su t'a! lee i miento la Doña Blasa , y disfruto hasta el suyo el del corriente: dará á la vela el 1.° de Noviembre próximo para D. Miguel; apercibidos, que pasados sin haberlo hecha, les pa la Habana, conduciendo la corre,pondencia pública para dicha rará el perjuicio que haya lugar. EN LA IMPRENTA REAL.</t>
  </si>
  <si>
    <t>…instituciones AUSTRIA. que hasta ahora han contribuido á la anarquía y miseria que Vierta 2 de Octubre. cunden en aquellas desgraciadas provincias. Dícese que S. A. R. el Infante D. Miguel dará antes de su _Se ha recibido el mensage del presidente del Perú al Congreso; salida, cuyo dia no se ha fijado aun, audiencias públicas en el pero no contiene ninguna cosa importante. palacio; que recibirá en él al cuerpo diplomático, y en una pa Se han da…</t>
  </si>
  <si>
    <t>…nidos en la misma , se extienda á las salas de los „E1 conde de Villa-: Real, que ha venido á invitar al Infante tribunales y á otras cualesquiera autoridades que las acordaren, y D. Miguel para que se encargue de la Regmcu de Portugal , se á los escribanos que las autorizaren, sin que les sirva de excusa gún los principios decretados por el Emperador D Pedro , ha si quedo hacen con la cláusula formularia de sin perjuicio de pagar do recibido ho…</t>
  </si>
  <si>
    <t>…das por mayor, que hacen el-pequeño cabota —Escriben de Strasburgo con fecha 31 de Octubre que S. A. R. ge en todas las costas de Francia. Asi es que 8© naves que calan el Infante D. Miguel pasará esta semana á aquella ciudad. S. A. muy cerca de 744S) toneladas componen lo que se llama en Fran tiene ya &lt; preparados sus alojamientos en Munich , Stuttgardt y cia marina mercante. El número de los marinos que hacen el ser Calsruhe. También se espera…</t>
  </si>
  <si>
    <t>5«8 —El barón Neumam, ¿ quien puede tenerse por precursor del dad en admitir esta leve prueba de au sincero afecto. SS. MM. Infante D. Miguel, llegó á esta antes de ayer de Viena. Según permanecieron en el trono mientras cantaron el himno las seño las últimas noticias recibidas de aquella capital debía el Infante ras Doña Francisca Longa, Doña María del Pilar Escudero y salir de alü del 20 al 25 de…</t>
  </si>
  <si>
    <t>…ta el dia nada hemos sabido Wolga , la navegación por loa rio* fM atraviesan este reino ya auténticamente. i adquirir una ventaja muy importante por la comunicación que El Infynte D. Miguel permanece en esta capital. se establecerá entre Petersbuigo y Moscos» por medio de un ca nal que unirá los rios Sestra é letra. El primero se comunica por ITAMA. el Dubna con el Wolga, y el segundo desagua en el Moeaowa. Boma jo de Noviembre. P:dro el Grande…</t>
  </si>
  <si>
    <t>…timo Ministro y la Puerta. cual se-causaron el n grandes daños en la plaza. El enemigo, Idem 18. atemorizado ya con la toma inesperada de Sardar-Abad, se aca Parece que el Infante D. Miguel se pondrá en camino para bó de sumergir en la mayor consternación por el efecto que ha Lisboa en toda la semana inmediata, y que pasará por París y cían nuestras bombas y cañones, y por los constantes y repeti Londres: se ha resuelto esto á consecuencia de lo…</t>
  </si>
  <si>
    <t>…ba á medir á pa dejarán aqüel reino en Febrero próximo; y que sea la que fuera sos la distancia que faltaba hasta el foso, cuando advirtió sobre la conducta que observe el Infante D. Miguel, nuestro Gobierno las murallas á algunos habitantes que agitaban sus pañuelos, y &amp; no intervendrá en los negocios de aquel país. otros que habían salido por la brecha dirigirse hacia la trinchera. __ El presidente de la asociación portuguesa y brasileña estab…</t>
  </si>
  <si>
    <t>…Josfef Villanueva yrA'réva!o, se'abrió la sesión del primer drático D. Josef Lucio Perez , á la que solo era sobresaliente en día por el discurso inaugural que leyó el censor Dr. D. Miguel las labores femeniles, habiendo agregado otra'el curador de'este María del Olmo y Herrérá, prebendado de esta santa iglesia , y establecimiento, por haber dos niñas en igual caso. Estas mismas catedrático de lenguas hebrea y griega- en la Real universidad, ni…</t>
  </si>
  <si>
    <t>…ningún principio del — Según uña carta de Lisboa, fecha el 23 del pasado, se cree derecho de gentes, que pueda prohibir á los súbditos austríacos allí generalmente que el Infante D. Miguel llegará á fines de este el hacer buenos oficios directos ó indirectos en beneficio da la mes.de. Diciembre, y que. las tropas inglesas permanecerán en Puerta, es enteramente lícito á ¡os propietarios y capitanes de aquella capital unos tres meses después de s…</t>
  </si>
  <si>
    <t>…es, residencia del bey de Mainota, excitó á la defen ’ Vierta 26 de Noviembre. "&gt; &lt; sa q los maniotas, y aun dicen que llegó á prometerles el auxi Ayer partió S. Á. ü. el Infante. D. Miguel a cymplir, un lio'de los aliados. Los ingleses mandaron á ICiaga-bey evacuase voto á nuesta Señora deMariazell, y volverá pasado má fia na. Se i Calamata, y le amenazaron con que desembarcarían tropas asegura que una de las diferentes ofrendas te gran valor q…</t>
  </si>
  <si>
    <t>…k, editor del diario, yates del almirantazgo al mando de sir VV. Hoste, con el objeto cita en este artículo una carta.de.uningles de mucha instrucción de ir á encontrar al Infante D. Miguel. (Idem.) que acaba de recorrer la Alemania, la Francia, la Suiza y U — Las cartas de Trieste del 23 anuncian que un barco, proceden— Italia, y en ninguna parte ha visto al pueblo bajo tan miserable te-de, Alejandría, acababa de dar la noticia de que los wecha…</t>
  </si>
  <si>
    <t>…otencias de Europa las seguridades mas po Ausbttrgo 11 de Diciembre.sitivas de que no quiere engrandecer su territorio á costa de nin -Esta mañana á-las tres ha llegado el Infante D. Miguel á lagún vecino suyo; mas al mismo tiempo renueva también la rep fonda de los tres Moros , y salió S. A. R. á las 8 para París.solución tomada por el Emperador de llevar adelante el plan Componen parte de la comitiva de este Príncipe el Embajador acordado per…</t>
  </si>
  <si>
    <t>…hace mención de jos,a ños. que lo ejercieron sino '.Esperarnos mañana ó el otro la llegada á ésta capital delln- dejos-desu edad: fpera de que, en la presente no se sabe de fanté D. Miguel. (Aftw‘íf«K) , ■ quién ó de qué era patrono Bebip Ticripcs; pues-siendo el —De Constantinopla con fecha 24 de Noviembre nos dicen lo si Duumvirato un enipleo dé mas honor que el de Seviro, no pare guiente: ‘ ' ' ’ ¡ \ : ¡ ‘ ! ce regular que lo.fjuese de Bebió…</t>
  </si>
  <si>
    <t>Migueldebia</t>
  </si>
  <si>
    <t>…' ,--------------—vr~ Ñ O' TICIA S 'E X T R AÑ;(J E. AS. ' Hésse-Darrñstadt. SS. MM. han dado su consentimiento á este - !r • .i f^AlAQUIA. ' .&gt; -V- • Tí mátrihióiiío. El Tnfante D. Migueldebia ponerse en viage en el mes de Buch^rthij de Setiembre.. ■ Octubréi peto no-sé iabe todavía ni el camino que seguirá ni el Según lásnoticiasde'Suiírna, recibidas por, Constantinopla, dia de su partida; de todos modos no "sé Verificará su viage, que lió se sabj…</t>
  </si>
  <si>
    <t>Milanos, Francisco</t>
  </si>
  <si>
    <t>Francisco Milanos</t>
  </si>
  <si>
    <t>…41 del Duque, con la dotacion de 700 ducados, que sepagan de Pourtales y compañía, deNeuchatel!. 12.904.. 15 354-*8propios. Los pretendientes se dirigirán al ayuntamiento de dicha D. Francisco Milanos y compañía, villa hasta el 8 de Octubre próximo.,: de Barcelona.......................... 916.. 2 25.. 14—Se emplaza á Manuela Gómez, heredera de su hermano Manuel, D. Diego Sette Lanstapa , de Má 1de ejercicio vidriero; Francisco Fernandez, ebanista; D. Pedr…</t>
  </si>
  <si>
    <t>Millan, Gabriel de San</t>
  </si>
  <si>
    <t>Gabriel de San Millan</t>
  </si>
  <si>
    <t>…o después: las demas lo serán sucesivamente. de Isla: para otra de la de Búrgos, por muerte de D. Esteban _La$ últimas noticias de Batavia , que llegan hasta el dia 10 de Navas, á D. Gabriel de San Millan: para el arcedianato de An Diciembre, aunque favorables á nuestra causa, están muy dis tequera , digmd I déla iglesia catedral de Málaga, por falleci tantes de anunciar el término de los disturbios que asuelan nues miento de D. Francisco Javier Asenjo, á D. M…</t>
  </si>
  <si>
    <t>Millan, Pedro S.</t>
  </si>
  <si>
    <t>Pedro S. Millan</t>
  </si>
  <si>
    <t>…ontinúa la suscripción para el otro trimestre en las D. Francisco Moreno y Mate: para una ración de la misma, por mismas, que el tomo 10 se dará á luz dentro de 15 dias. muerte de D. Pedro S. Millan, á D. Francisco Esteban: para Se halla vacante la plaza de médico del cabildo de la santa una media ración de la santa iglesia metropolitana de Sevilla, por iglesia de Astorga, con cargo de asistir al hospital de S. Juan, muerte de D. Miguel Luis González, :á…</t>
  </si>
  <si>
    <t>Milton</t>
  </si>
  <si>
    <t>…las riquezas geros conservando el título de primer lord de la Tesorería, y. que y recursos del pais. el actual Secretario de Estado de la Guerr.a será. nombrado^pri Lord Althorp, lord Milton, lord Nugent y algunos otros mer Canciller del Echiquier. Asi veo mudados todos los em se reunieron ayer' en ¿l Mínisterio. Lord Althorp dijo que ha pleos , y hasta las formas del Gobierno establecidas por la sabi bía dudado por algún tiempo; pero qué ,'se ha…</t>
  </si>
  <si>
    <t>Miñano, Sebastian</t>
  </si>
  <si>
    <t>Sebastian Miñano</t>
  </si>
  <si>
    <t>….................................... 24 á a 4*. pel 21 rs. (Se continuará.') Idem no consolidados ......... ................ 9* i 10. Tercera corrección fraterna al Presbítero Dr. D. Sebastian Miñano, redactor del Diccionario geográfico de España y Portuga*» que ya conoce el público. Por el suscripto!- arrepentido. Se ven ANUNCIOS. de, con las anteriores del mismo autor, en la librería deCifuen* tes, calle de Preciados, en la de Sánchez, calle de la Conce…</t>
  </si>
  <si>
    <t>…cioso influjo del cruel' azote. Las Los suscriptores al Diccionario Geográfico de España y Por tierras costaneras, á resultas de las aguadas;y ventisca , han que tugal que publica D. Sebastian Miñano, se servirán acudir á re dado imposibilitadas pata nuevos productos, sin el beneficio de coger el tomó 6.a de ésta obra y pagar él importe del 7.0 én - las fomentos muy dispendiosos, por la asolación y trastorno general librerías donde se hubiesen suscrito. E…</t>
  </si>
  <si>
    <t>Miñano, Sebastian de</t>
  </si>
  <si>
    <t>Sebastian de Miñano</t>
  </si>
  <si>
    <t>…genes de donde ha tomado sus materiales, ha, tomo del Diccionario geográfice-estadístico de España y Portu-; elogiado las personas'que le han. contribuido con sus tareas y gal por D. Sebastian de Miñano; y no queremos desaprovechar noticias, y ha invitado repetidas ve~es á todos para que le ilus Ja ocasión de manifestar nuestro juicio acerca de esta obra con la tren sobre las equivocaciones y defectos que teme anticipada—k imparcialidad que exige, y con la b…</t>
  </si>
  <si>
    <t>Ministro</t>
  </si>
  <si>
    <t>111</t>
  </si>
  <si>
    <t>…de la.pehaá los tutores ó edidijo, es solo poner en claro una extravagante acusación, que tores. 2.* De las obras no censuradas liaría responsable civil— parece haber dirigido el Sr. Ministro contra mí. Entre la mezcla mente y de pleno derecho al irantesor, criando las publicase anó de citas y alusiones que ha hecho en su tempestuoso discurso, no nimas; y le consideraría como fiador del autor y responsable en puedo discernir yo lo que se dirigía h…</t>
  </si>
  <si>
    <t>…ta con der. S. M. se dignó salir á pie al encuentro de las tropas á un cluida de 1814, se liquidaban ya todas las del Estado, relativas cuarto de hora de distancia, acompañado del Sr. Ministro de la i 182$» Motivo hay sin duda para admirarse de que un balancé Guerra, marques de Zambrano, y revistarlas sobre el camino. que versa anualmente sobre cerca de mil millones, se termine un Después regresó á su palacio, y se sirvió permitir que empezasen año…</t>
  </si>
  <si>
    <t>…s anuncian haberse manifestado una insurrección en las pro tito Real de España 547. vincias del noroeste del imperio chino, y que los tártaros de la S. M., á propuesta del Exento. Sr. Ministro de su Real Casa, pequeña Bucaria se han sublevado contra el trono celestial. , fe ha dignado por una Real orden señalar 200 francos de penParece que la sublevación de los tártaros ha inspirado ideas fion vitalicia al antiguo militar Antonio Tronny, vecino de…</t>
  </si>
  <si>
    <t>…á lo mismo que.aioíe he en dos del referido Sr. conde, para que en el término de dos meses tendido bien: ¿dices que te ha hecho mal, ó que me pides pan? pro comparezcan ante dicho Sr. Ministro y citado escribano, por si nunciado cori feo áspero y rápido, será Jo mismo que decir, an ó por apoderado, á usar del derecho que crean asistirles; con da enhoramala, embustero ¿ pides pan , y te lo he visto yo comer. apercibimiento que pasado dicho término s…</t>
  </si>
  <si>
    <t>Miran, Cid</t>
  </si>
  <si>
    <t>Cid Miran</t>
  </si>
  <si>
    <t>…to mo se les concede, contados desde la publicación de este á'núhy nervudo sin demasía, de¡ quien se espera-toda'la destreza y vigor cio, comparezcan á deducirle en el juzgado del Sr. Cid Miran qúe su situación'permita-,-para»resistir i su'-cpntrarro. La cabeza da , del Consejo de S. M., alcalde de su Real Casa y Corte, y no es tan abultada, coma pudiera corresponder-á su altura; y , escribanía-dé-provincia efe-García JJuer.ta,.¡por, sí 9. por;tned¡…</t>
  </si>
  <si>
    <t>Miranda, Cid</t>
  </si>
  <si>
    <t>Cid Miranda</t>
  </si>
  <si>
    <t>…de la plata: la Espáfia’ha desmentido estos cálculos/y los des pezará dicorrer desde lesteanuncio. mentirá cuando V¿ Mi'ordene á sus pueblos loque acaba-de in ^Por providencia del Sr. Cid Miranda, del consejo de S. Mc, y dicarles. No por esto3 desconocen los exponen tes lo que-deben-i alcalde de su Real-Casa y- Corte, y por la escribanía:de .García^ unas y otras naciones^ pero creen3 qué éstas mismas naciones Huerta , se cita.y emplaza á Juan Garrasco…</t>
  </si>
  <si>
    <t>Miranda, Cid y</t>
  </si>
  <si>
    <t>Cid y Miranda</t>
  </si>
  <si>
    <t>…as, señalados al efecto (pon el señor teniente ■: &gt; -vicario eclesiásticodde-esta villa. . _„&gt; : En la gaceta del martes 3 del corriente se diú noticia de los _Por providencia del Sr. Cid y Miranda, alcaide de (a! Re\l -pueblos donde han cabido los premios mayores de la lotería mor Casa y Corte ,:ae-cita ybemptaza 4 todasfa» personal que se crean derna en el sorteo de 30 de Junio, yen la columna de números se .con derecho, ¿.ios bienes quedados por muer…</t>
  </si>
  <si>
    <t>Miraoda, Cid</t>
  </si>
  <si>
    <t>Cid Miraoda</t>
  </si>
  <si>
    <t>…cluirá.") , ' , ', ¡ medio de procurado* concurran á ella en virtud del que les asis ta; pues en su defecto les parará el perjuicio que haya lugar. AVISO.' «¿. Por providencia del Sr. Cid Miraoda, alcalde de Casa y Cor : • ■ . :* n j ■ ; • • .c'.a ' La plaza de penitenciario de la Real iglesia de S. Antoni^ te, se cita y emplaza á todas las personas que tengan qué hacer de los Alemanes ( vulgo. Portugueses^; que administra y gobierna redamación á los…</t>
  </si>
  <si>
    <t>Mirar, Juan Pablo Cons- de</t>
  </si>
  <si>
    <t>Juan Pablo Cons- de Mirar</t>
  </si>
  <si>
    <t>…asta, cada Para el arcedianato de Alpuente, dignidad de la iglesia cate tomo, y en Jas.librerías de Sojo, de Gila , de la viuda de Cruz y dral de Segorbe, vacante por promoción de D. Juan Pablo Cons- de Mirar, á 24 rs. en rústica y 28 en pasta. En las provincias tans al arcedianato mayor primera dignidad de la iglesia cate se hallará en todas las librerías donde está abierta la suscripción dral de Vich, á Don Pantaleon Espin, canónigo dé la de Tara- á las Décadas…</t>
  </si>
  <si>
    <t>Mislchenko</t>
  </si>
  <si>
    <t>…a sido yela para lás costas del Peloponeso, y no podía concebirse en herido mortalmente en la última batalla. Alejandría la lentitud con que se hacen los preparativos de esta ■ El coronel Mislchenko, comandante del regimiento de in expedición anunciada.tanto tiempo há.-El cónsul ingles cerca de fantería de Apscheron, que con su destacamento habia sido en Mebemed-Ali tenia frecuentes conferencias secretas con el misviado desde Kouba por el mayor general K…</t>
  </si>
  <si>
    <t>Mistchenko</t>
  </si>
  <si>
    <t>…sospechosa, sino también del todo: sado el Araxes el 28 de Diciembre , verificó su reunión con el contraria y enemiga de la Iglesia católica, la-condenó por su cé destacamento del coronel Mistchenko, comandante del regimien lebre Constitución que empieza In eminente, publicada en 18 de: to de infantería que habia venido de Djavat. Las tropas se diri Abril de 1738 , cuyo tenor es como sigue: gieron entonces rápidamente por los desfiladeros de Daraourtc, «…</t>
  </si>
  <si>
    <t>Mistehcnks</t>
  </si>
  <si>
    <t>…nto hacia el otro lado del á quienes ha autorizado S M. para que puedan usarlas. Arases, con el doble objeto de impedir que los persas dirigiesen tropas contra el destacamento del coronel Mistehcnks que i«lis INGLATERRA. del distrito de Schirvan, y de alejar de las orillas del Araxes las lóndres y de Enero partidas enemigas i dispuestas siempre á atacar y saquear los pue blos de las inmediaciones. Este movimiento tenia ademas el ob Los comisionados han c…</t>
  </si>
  <si>
    <t>Mitschenko</t>
  </si>
  <si>
    <t>…ha limitación del goce de cuarenta -.mil rea teniente general Príncipe de Madatoff,' yhabiéndose reunido des les. .De Real orden ¿kc. Madrid 28 de Febrero d® 1827—Luis pués con el coronel Mitschenko , acometió vigorosamente á las López Ballesteros. tribus errantes acantonadas en las orillas del Sámbour, y fes co gió bastante ganado, principalmente cábfillos y camellos. Enton ' NOTICIAS EXTRANJERAS, ces se presentaron al Príncipe cerca der'5’ob' familias…</t>
  </si>
  <si>
    <t>Miyár, A.</t>
  </si>
  <si>
    <t>A. Miyár</t>
  </si>
  <si>
    <t>…, cualquiera de la impresión. Se continúa suscribiendo en las poblaciones y que futre la manera y método de ¡a impresión.^Estas reformas se .casa de los sugetoa siguientes: Madrid D. A. Miyár, calle del adoptaron todas sucesivamente, y quedó aprobado el artículo. Príncipe, Albacete D. Joaquín de Arcos, Badajoz P. P. Carri En seguida de esta se coloca el de Mr. Roncherollifs, aprobado llo, Barcelona D. F. Piferrer, Bilbao D. M. García, Burgos ayer.…</t>
  </si>
  <si>
    <t>Mogeardini, Luis</t>
  </si>
  <si>
    <t>Luis Mogeardini</t>
  </si>
  <si>
    <t>…mino de 30 dias á D. Josef En la villa de S. Juan de los Remedios, de la isla de Cuba, Mejía, vecino que con anterioridad era de la ciudad de Ubeda, por Noviembre de 1824 falleció D. Luis Mogeardini, agrimen para que dentro de él, por sí ó por medio de apoderado, se pre sor, natural de Genova, hijo de D. Santiago, ya difunto, y sente en su juzgado por la escribanía de Herrera, á instruirse de de su muge/ Dona Paula Repetí, natural de la ciudad dé Cha- lo…</t>
  </si>
  <si>
    <t>Mogeardini, María</t>
  </si>
  <si>
    <t>María Mogeardini</t>
  </si>
  <si>
    <t>…nado en la junta de acreedores del concurso de Portoban, instituyendo á esta heredera, y en el quinto á D. Clemente carrero, celebrada en 16 de Diciembre del año último. Antonio y Doña María Mogeardini, sus hermanos; entre los — Por el juzgado de bienes mostrencos, vacantes y abintestatos cuales, para el caso de no existir ya dicha sú madre, hizo cierta de la ciudad de Alcalá de Henares se cita y emplaza á todas las distribución de su herencia, legando 250…</t>
  </si>
  <si>
    <t>Molero, Miguel</t>
  </si>
  <si>
    <t>Miguel Molero</t>
  </si>
  <si>
    <t>…a al Rey N. Sr. de la cesión hecha á la Los amigos de la emancipación han recibido la seguridad de que su causa será enérgicamente defendida por cinco Mi Real Hacienda pot el cabo D. Miguel Molero y dependientes nistros de Estado, individuos del Consejo privado. Estos son del Resguardo del muelle de Alicante, deutriaud aprehendido con Mr. Canning, Ministro- de Negocios extrangeros; Mr. Ro- 725 libras de tabaco de fraude, como también de la parte del bi…</t>
  </si>
  <si>
    <t>Molina, Josef</t>
  </si>
  <si>
    <t>Josef Molina</t>
  </si>
  <si>
    <t>…emicircular con paseos arbolados, por el teniente de hermano mayor los tres premios de ordenanza cubre la espalda de estos edificios. El camino de Mondragon y uno extraordinario á D. Josef Molina, D. Salvador Amador, atraviesa la plaza que se forma delante de ellos; y hallándose es D. Antonio Puche y D. Teodoro Marin, el primero y tercero ta villa en la carretera de Madrid á Francia, distante 66 leguas maestrante. Los premios consistían en libros de l…</t>
  </si>
  <si>
    <t>Molina, Josef Joaquín de</t>
  </si>
  <si>
    <t>Josef Joaquín de Molina</t>
  </si>
  <si>
    <t>…ugusta Esposa la Reina nuestra Señora Caridad de Sto. Tomas Apóstol de la ciudad de Málaga, como en obsequio, d; la protección que se dignó dispensarles para con legatario del Dr. D. Josef Joaquín de Molina, prebendado que seguir la fundación de su pueblo, pidieron permiso al Capitán fue de aquella santa iglesia , difunto, para que le sean expedidas general para celebrar una función el dia en que la Iglesia recuer por perdidas 83 acciones del Banco Nacional de S…</t>
  </si>
  <si>
    <t>Molina, Sancho de Llamas y</t>
  </si>
  <si>
    <t>Sancho de Llamas y Molina</t>
  </si>
  <si>
    <t>…males en que estaban envueltos.- sadas leyes, y un epítome ó indicación de las materias en ellas No puede menos la diputación de admirar y felicitar una y mil contenidas: su autor D. Sancho de Llamas y Molina, consejero veces la resolución magnánima de un Rey tan benigno y amo togado en el Real y supremo de Hacienda. Se hallará en la li roso, y suplicar al Hacedor Supremo que por uno de los muchí brería de Escantilla , calle de Carretas. simos beneficios que gener…</t>
  </si>
  <si>
    <t>Mollincdo, María Manuela de</t>
  </si>
  <si>
    <t>María Manuela de Mollincdo</t>
  </si>
  <si>
    <t>…ue trabajen los republicanos de las Américas en derecho á los bienes libres quedados por fallecimiento de la seño queter encubrir con discursos y expresiones pomposas el estado ra Doña María Manuela de Mollincdo , marquesa de los Llamos, miserable á que han reducido á aquellas, en otro tiempo felices vecina ¡que fue de esta .corte, acaecida en la ciudad de Sevilla, posesiones, la ambición y el espíritu funesto de reformas, no para que en el preciso término de 30 dias…</t>
  </si>
  <si>
    <t>MollinedO, Nicolás Hugalde y</t>
  </si>
  <si>
    <t>Nicolás Hugalde y MollinedO</t>
  </si>
  <si>
    <t>…s en todo tiempo para cualquiera per hará uso ni aprecio dé ninguna de ellas), á D. J ose f Gómez de sona, sea dé la clase que quiera, que crea serle útiles en las do la Cortina y D. Nicolás Hugalde y MollinedO; editores del Dic lencias qué padece. cionario biográfico de españoles célebres, calle de Jacametreza, _ Se halla vacante el partido de médico titular de la villa da núm. 1 , cuarto bajo. Carmena, en la provincia de Toledo: es pueblo da 340 vecinos, sano y ab…</t>
  </si>
  <si>
    <t>Mon, Agustín</t>
  </si>
  <si>
    <t>Agustín Mon</t>
  </si>
  <si>
    <t>…ma , y los re Manuel de Angel Pozo: para la de Curiel á D. Buenaventura cibieron en sus moradas como á los restauradores dy la Monar Portóla: para ¡a deS. Lorenzo de la Parrilla á D. Agustín Mon quía: siempre amigos de los amigos de su Rey; pero temibles á je; y para la de Cuellar á D. Benito MarcilU. sus enemigos. No permita el cielo que se vuelvan á ver en nuestra España ' El benemérito y Real cuerpo de voluntarias Realistas que los funestos días d…</t>
  </si>
  <si>
    <t>Moneaban, Agapito</t>
  </si>
  <si>
    <t>Agapito Moneaban</t>
  </si>
  <si>
    <t>…orio. Esta fue la suerte, ]&gt;. Baltasar Maidonado de Guevara: para la del, val lo de Soba, Señor, de esta ciudad por sostener la te de los tratados con las Rifesga: y Villaverde: á D. Agapito Moneaban sopara la de Jai cenizas de un guerrero que era su aludo; :que haría pues en caso Rambla a D. Francisco de Sales Calvo Rubio; para la de Na necesario por su Rey, p' r su religión y sus costumbres! Bien va del Rey á D. León Redondo: para la de Montealegre á Do…</t>
  </si>
  <si>
    <t>Moneada, Hugo de</t>
  </si>
  <si>
    <t>Hugo de Moneada</t>
  </si>
  <si>
    <t>…Sigüenza, D. Diego Cóvarrubias y Leiva, ‘ 66,75, 5* » 85 y 65. . ' . Juan Utbina, el Padre D. Tomas Vicente Tosca. El premio de 2500 rs. concedido en todas las extracciones a 9.0 D. Hugo de Moneada, El Cardenal Silíceo, Bartolomé las huérfanas de militares y patriotas que murieron en defensa de Carranza , D. Antonio Cóvarrubias y Leiva, Antonio Perez, de la justa causa de la Nación, cupo en el primer extracto de la D. Josef Pellicer. de este dia á Doña…</t>
  </si>
  <si>
    <t>Monet, Juan Antonio</t>
  </si>
  <si>
    <t>Juan Antonio Monet</t>
  </si>
  <si>
    <t>…r á su gente, y circular á todo el corregimiento, remitiendo el correspondiente testimonió. Esta división , considerable en niimero, ha rendido sus armas, entregándolas al General D. Juan Antonio Monet. Los que componían la de Villafranca del Panadés,sehan di suelto y retirado á sus casas , y D. Pedro Morató,, que era su gefe, se ha presentado en Tarragona, poniéndose á disposición de S. M. De la de Vilabella 25 hombres con el sargento retirado D. Agustín S…</t>
  </si>
  <si>
    <t>Monfort, Luis</t>
  </si>
  <si>
    <t>Luis Monfort</t>
  </si>
  <si>
    <t>…ngüento mercurial jabonoso,¡lo que completó la cu cirtdulidad, y voz de la Iglesia católica á los / rot filantes. Puesta ración á mediados dé Setiembre. . ¡ efi cápañol por el Dr. D. Luis Monfort, presbítero. Los vicio», A fines de Octubre.fui: llamado de nuevo por un dolor en el -pervirtiendo el corazón, oscurecen el entendimiento, y en su mismo pecho, el cual se: hacia sentir, también en el sobaco, y :desenfreno para acallar los remordimientos de la…</t>
  </si>
  <si>
    <t>…ritorjo enemigo, cualquier persona acusada de cada »1 Excmo. Sr. Arzobispo de Valencia, puesta-en espáñol: crimen ó delito contra la seguridad dei ejército ó de los milita- por el doctor D. Luis Monfort, presbítero,: podránacudirá re íes que le componen. s ; coger el primer tomo á la librería de Cuesta, frente 4 las Gova-, Podrá apelarse de los consejos de' guerra , en el cittO de in chuela., y en Valencia-á la.de López.- En las referidas- librerías si compe…</t>
  </si>
  <si>
    <t>Monialvan, Juan Perez de</t>
  </si>
  <si>
    <t>Juan Perez de Monialvan</t>
  </si>
  <si>
    <t>…....... .. ..... 25 valor. porte del 7.0, que se halla en prensa. Este cuaderno 6? contiene Intereses de vales..............................i.,....... • 3#. / dos comedias del Dr. D. Juan Perez de Monialvan: Cumplir con Vales consolidados......................................... 23:124. iu oiligachn, y la 'Loquera vizcaína.Continúa abierta la suscrip-Idem no consolidados............................... 11 9h- • cion cu las librerías anunciada». EN. LA IMPRENTA RE…</t>
  </si>
  <si>
    <t>Monlau, Pedro</t>
  </si>
  <si>
    <t>Pedro Monlau</t>
  </si>
  <si>
    <t>…osas, con muestras her Con este lema anunciamos há muy poco tiempo la primera edi mosas de tales insectos. ción de esta obra: la rapidez con que se despachó fue tan ex Ultimamente D. Pedro Monlau peroró con un elocuente dis traordinaria , que quizá no ofrece ejemplo igual al comercio de curso á favor de las ventajas que debe reportar la agricultura es libros: esto se debia al nombre del autor y crédito de la obra: pañola del establecimiento de los pra…</t>
  </si>
  <si>
    <t>Monroya, Ramón Rulz de</t>
  </si>
  <si>
    <t>Ramón Rulz de Monroya</t>
  </si>
  <si>
    <t>…avor qué los demas, sin saber por qué. de la Sierra de Jalama, de nueva creación, á D. Leen de Argos: Finalmente, opinase que está ya hecha la elección del suce para el de Verin á D. Ramón Rulz de Monroya; y para el de sor de Canning; como quiera que sea , el' nombramiento se hará Bonar á D. Lucas Navarro. sin obstáculos y á la mayor brevedad. Se apoyan estos cálculos Para la vara de alcalde mayor de Búrgos á D. Gerónimo en varias operaciones de la bolsa: cier…</t>
  </si>
  <si>
    <t>Montes</t>
  </si>
  <si>
    <t>…Se lian hecho es «Hallándose él general Bermudez de camino para Barcelona tas primeras tentativas, y ¿ qué resultado han tenido ó tendrán ? con el objeto de pasar una revista, el coronel Montes y los ge Eso es lo que no está decidido todavía. (Time/.) nerales Guevara, Monagas y Arizmendi, se levantaron' simul __EI Times del 14 nos ha dicho que el almirantazgo ha mandado táneamente en varios puntos contra su autoridad, y en favor dé disponer con (a m…</t>
  </si>
  <si>
    <t>Montes, Josef</t>
  </si>
  <si>
    <t>Josef Montes</t>
  </si>
  <si>
    <t>…extiende milla y media con media de Claudio, á 5 rs. Se hallarán en la librería de Hermoso, frente á ancho en su medianía. las Covachuelas. Por carta particular del segundo piloto D. Josef Montes, que —La oposición á la cátedra de latinidad de la villa de Benavente llegó á Cádiz en el bergantin Griego el 21 de Abril de este año, anunciada en la Gaceta de 14 de Abril, se proroga hasta el dia procedente de Filipinas, se tiene noticia de un bajo en el Es…</t>
  </si>
  <si>
    <t>Montesino, Pedro Pablo</t>
  </si>
  <si>
    <t>Pedro Pablo Montesino</t>
  </si>
  <si>
    <t>…e venta á 18 «.empasta , en la librería zo de 1810 de las .aguas minerales de Trillo, D. Juan Alix, de de Sanz, calle de Carretas, y en Barcelona en la de Oliva. Jas de Archena, y D. Pedro Pablo Montesino, de las de Alan- _Orrur Barbarroja-. tragedia por D. J. M. de M., en la Arca ge, en cuyos establecimientos no han comparecido después de des dia asturiana, Mérito Optdimio. Se vende en Madrid en las li truido el sistema constitucional, presenten á la Real jun…</t>
  </si>
  <si>
    <t>Montí</t>
  </si>
  <si>
    <t>…tos santos fines hemos dispuesto, de acuerdo con nues nario que hizo mucho ruido. Una enfermedad ha despertado en tro venerable cabildo, que durante la ausencia de S. M., y has el señor Montí mejores sentimientos, y esta conversión se de ta su feliz regreso á la corte, esté manifiesto el Santísimo Sacra be al zelo de los padres barnabitas de Mouza, que han tenido mento en la misa mayor que se celebra todos los dias en nuestra también no pequeño ap…</t>
  </si>
  <si>
    <t>Montí, Vicente</t>
  </si>
  <si>
    <t>Vicente Montí</t>
  </si>
  <si>
    <t>…ellas, y las otras 4 no tienen mas que 3; en —No es amigo de las letras el que no haya oido hablar de la todo son 26 barras, que forman una curva en el centro de unos poesías'del señor Vicente Montí, uno de los genios mas brillan 39 pies. En estas cadenas se hallan suspendidos verticalmente tes de la Italia moderna. Conocido mucho tiempo en Roma con unos hilos de hierro que sostienen el puente construido de plan el nombre del abate Montí, porque, aunque…</t>
  </si>
  <si>
    <t>Montllor, Santiago</t>
  </si>
  <si>
    <t>Santiago Montllor</t>
  </si>
  <si>
    <t>…alzando la diestra con el al dibujo, accésit D. Pedro Fernandez Mendoza y D. Mariano Roca. fanje, y retirando el brazo extendido sobre la cabeza, se prepa Clase de esgrima premio D. Santiago Montllor, y por sus progre ra á descargar el golpe con mas fuerza sobre su agresor El hijo sos en el latin yen el dibujo. Clase de Historia Sagrada premio está desnudo; el padre medio envuelto en una túnica ceñida y D Fidel Fernandez de la Cuesta, accésit D. Máximo Or…</t>
  </si>
  <si>
    <t>Montmorcncy, Mateo de</t>
  </si>
  <si>
    <t>Mateo de Montmorcncy</t>
  </si>
  <si>
    <t>…vocas, la aprobaciolti ■ }0)^8s*«* 500..................... de los ilustres Obispos que la han auxiliado, y el zelo de su fun 13,165.... 5 00....................... dador el noble duque Mateo de Montmorcncy, concede mu 5.942-• 500...................... ..... Sevilla. chas indulgencias y otras gracias espirituales á cuantos contribu ,7. «57.... 590....................... ..... Madrid. yesen de cualquier modo en favor de esta institución, sea con 5,618.... 500....…</t>
  </si>
  <si>
    <t>Montoya, Joaquín</t>
  </si>
  <si>
    <t>Joaquín Montoya</t>
  </si>
  <si>
    <t>…unidades, solo en ao se Reina, á D. Josef María Causinos y Begines: para una media dedican las religiosas á la vida contemplativa exclusivamente: las ración de la misma, por la de D. Joaquín Montoya , á D. Fran 2780 restantes se componen de hermanas hospitalarias ó de edu cisco de Paula Cabrera: para dos canongías de la de Granada, cación. por promoción de D. Manuel de Avila Jiménez á la dignidad de De las 1300 comunidades que todavía no estaban autoriza…</t>
  </si>
  <si>
    <t>Moojme, Agustín</t>
  </si>
  <si>
    <t>Agustín Moojme</t>
  </si>
  <si>
    <t>…671.. 6 usare contra él de maltratamiento*, menores, sufra una: mqjjDocrner y compañía, de I*aris....... 60.185 4 ta de 5 á 100 florines, y u(n arresto de tretj días á un m«., En D. Agustín Moojme;on , de París.. ■V*-50*- 5 8.018..24 caso de reincidencia ó de dureza particular,del tratamiento , se Loy Síes. Longhupe, portador de agravará el arresto con el ayuno, y con una mas estrecha reclu aceptaciones, de id...................... 76.416 2.101.. 14 si…</t>
  </si>
  <si>
    <t>Morales, D Francisco Tomas</t>
  </si>
  <si>
    <t>D Francisco Tomas Morales</t>
  </si>
  <si>
    <t>…larmantes, tan falsas como sbsurdas que se han ra cuadra en el tope de mesan*, que tfaia á su bordo al Exce publicado en algunos periódicos extrangeros con relación í Es lentísimo Sr. D Francisco Tomas Morales, mariscal de campo paña El fSlóbt smd TrmtUer citado por, el Eto del Mediodía de los Reales ejércitos, y nombrado por el Rey nuestro Señor del 30 de Agosto, da por causa de la-agitación que hiibó el 21 comandante general deéstav Islas: la plaza coi respondió…</t>
  </si>
  <si>
    <t>Morales, María Manuela</t>
  </si>
  <si>
    <t>María Manuela Morales</t>
  </si>
  <si>
    <t>…islocación absoluta de todos los ramos de la^ vincia de Guadalajara, Doña Gertrudis de Campos, hija de administración pública, son las causas que mas contribuyen al D. Julián y de Doña María Manuela Morales, difunto», veci-’ desengaño de muchas personas que de buena fe, ó con miras nos que fueron de esta corte, y mandado en su testamento cierta particulares, creían conseguir grandes ventajas de la emancipa Cantidad-de dinero y rbpás, si la sobrevivían, á sus dos…</t>
  </si>
  <si>
    <t>Morales, Rosa</t>
  </si>
  <si>
    <t>Rosa Morales</t>
  </si>
  <si>
    <t>…tan considerablemente el Doña María y Doña Martina Lerma , hijas de D. Pedro, (escu partido que existe á favor del Gobierno español, manifestando dero que fue del Rey N. Sr.) y de Doña Rosa Morales, sélcita en mengua de la república, su disgusto con la mayor publicidad; y emplaza i dichas señoras, para que en el término improrogable señalándose particularmente Puerto-Cabello, en donde mas de de un mes, contado desde esta publicación, acudan por sí, ó la…</t>
  </si>
  <si>
    <t>Moratin, Nicolás Fernandez</t>
  </si>
  <si>
    <t>Nicolás Fernandez Moratin</t>
  </si>
  <si>
    <t>490</t>
  </si>
  <si>
    <t>…poéticos enteramente diferentes , y acaso incompatibles. __ Las naces de Cortés destruidas. Canto épico; obra postuma Si la ocasión lo permitiera no terminaríamos este artículo de D. Nicolás Fernandez Moratin, ilustrada por el editor con sin ofrecer un análisis de varias piezas de estos diferentes com varias reflexiones críticas para instrucción de la juventud. El in positores, para hacer ver la diferencia esencial de la manera pro tento del editor en la publicaci…</t>
  </si>
  <si>
    <t>Morató, Pedro</t>
  </si>
  <si>
    <t>Pedro Morató</t>
  </si>
  <si>
    <t>…erable en niimero, ha rendido sus armas, entregándolas al General D. Juan Antonio Monet. Los que componían la de Villafranca del Panadés,sehan di suelto y retirado á sus casas , y D. Pedro Morató,, que era su gefe, se ha presentado en Tarragona, poniéndose á disposición de S. M. De la de Vilabella 25 hombres con el sargento retirado D. Agustín Salval, que los mandaba, se presentaron á su alcal de; asi como al de Mombrió del Campo, 48 con su capitán Do…</t>
  </si>
  <si>
    <t>Morclo, Juan Andrés</t>
  </si>
  <si>
    <t>Juan Andrés Morclo</t>
  </si>
  <si>
    <t>…nzas de ¡a religión: Badajoz, por haberse posesionado del curato de Helxas, en el unión y apoyo recíproco de la religión y sociedad: sacerdocio cristia obispado de Ciudad-Rodrigo, D. Juan Andrés Morclo que la no: autoridad de la iglesia: deberes para con J. C. Deseando el obtenía, á D. Vicente Gómez Landero; y para una canongía traductor que al cerrarse la suscripción esté dicho tomo en poder de la colegial de Alfaro, en el obispado de Tarragona, por de los…</t>
  </si>
  <si>
    <t>More, Manuel</t>
  </si>
  <si>
    <t>Manuel More</t>
  </si>
  <si>
    <t>…or varias perso tenidos por D. Matías Alonso, D. Josef Adaro, D. Mariano nas. beneméritas,y bardada por. las religiosas agustinas de este Batanero, D. Joaquín Freiré, D. Juan Tro, D. Manuel More convento, con el lema de Batallón de Voluntarios Realistas de no, D. Antonio Olivares, D. Francisco Fidalgo, D. Josef Mi Agreda, siempre Jleles £Dksji al Rer. Se celebró la ceremo randa , D. Isac Nuñez, D. Luis Gutiérrez, D. Joaquín Cometo, nia de Ja bendició…</t>
  </si>
  <si>
    <t>Moreno, Antonio Guillermo</t>
  </si>
  <si>
    <t>Antonio Guillermo Moreno</t>
  </si>
  <si>
    <t>….......................................... ..................+ á *. lándose las que esten dadas á este respectó. -—Se cita y emplaza á D. Josef de las Heras, Doña M. Ag.* Ueredia, D. Antonio Guillermo Moreno, D. Esteban Aposa, Deuda consolidada con interes.......... ............. 25 valor. D&lt; Manuel Víale , D. Josef Paroldo, D. Francisco Hernaiz, Don ............. Josef Miguel Ramírez, D. Juan Benito Reñaga, D. Antonio ** / Vales consolidados.....................…</t>
  </si>
  <si>
    <t>Moreno, Bartolomé</t>
  </si>
  <si>
    <t>Bartolomé Moreno</t>
  </si>
  <si>
    <t>…n, prevención al don umbilical. Hedía la inspección interior de este fenómeno por que deje de asistir por sí ó por ,medio4e legítimo representante, el Cirujano titular de Ja.villa D. Bartolomé Moreno (á quien no se llevará á efecto, lo que se resuelva. Con asistencia.del de- Í[ue ensor de ausentes, y les parará todo perjuicio. (9&gt;. Sap. c. 6. v. 4, 5,6 y 7. - Nota. En la Gaceta anterior «.columna 8.a, segundo anun (10) De Lapsis. • . ■ cio, línea antepenú…</t>
  </si>
  <si>
    <t>Moreno, Gómez</t>
  </si>
  <si>
    <t>Gómez Moreno</t>
  </si>
  <si>
    <t>…diarios en la relar D. L. Burgos, Ciudad Real D. Mateo Casado, Córdoba D. M. cion de las sesiones, para cuya publicación están facultados, in Pavón, Coruña D. R. Calvete, Granada Sr. Gómez Moreno, serten los discursos íntegros, como el Monitor; permitiéndoles Jaén D. J. Carrion, Málaga D. J. Martínez de Aguilar, Mur fojamente en otro caso, dar un bolctin de las seoones, con la cia D. J. Benedicto , Oviedo D. G. Longorfa, Salamanca D. V. mera indicació…</t>
  </si>
  <si>
    <t>Moreno, Josef Segundo</t>
  </si>
  <si>
    <t>Josef Segundo Moreno</t>
  </si>
  <si>
    <t>…s del combate de Arachova, ha N. Sr. nombrar para una canonjía de la iglesia catedral de Jaén, pasado á Salona con ánimo de penetrar en la Grecia occidental, vacante por muerte de D. Josef Segundo Moreno, á D. Diego y reunirse al comandante Macri, quien ha entrado ya en Ura- Andrés de Teruel: para otra de la de Almería, por promoción covi, distante seis leguas de Missolonghi. de D. Josef Alvarez Cienfuegos al priorato de ella, á D. Anto Los turcos se hallan c…</t>
  </si>
  <si>
    <t>Móreto, Agustín</t>
  </si>
  <si>
    <t>Agustín Móreto</t>
  </si>
  <si>
    <t>…en donde hayan suscrito á recoger el cuaderno 10 o y adelantar Madrid 14 de Diciembre. el importe del 11“ que ser halla en prensa. Este-cuaderno io.°, que contiene dos comedias de D. Agustín Móreto, el Valiente Los partes del 9 y 10 de este mes anuncian que SS. MM. si Justiciero y Trampa adelante, forma con el t.a de la colección guen sin novedad en su importante salud, recibiendo continuas «1 primer toino rie este autor. Continúa abierta la suscripción…</t>
  </si>
  <si>
    <t>Moretti</t>
  </si>
  <si>
    <t>…a. Cuatrocientas fanegas en la dehesa liar con su correspondiente baraja, 20 rs. Gramática musical ra (nada Carnicera, ó toda la parte que ocupe.. Diez mil doscientas zonada , del caballero Moretti, 16 rs.: Sistema uniclave, del mis cincuenta y cinco fanegas, ó lo, que sea del Tajo para allá, tam mo, 4 rs.. Se hallarán en los almacenes de música de Mintegui bién de Extremera. Cuyos terrenos se hallan denunciados por da y Hermoso. mostrenco, en dicha sub…</t>
  </si>
  <si>
    <t>Morga, Felices Perez</t>
  </si>
  <si>
    <t>Felices Perez Morga</t>
  </si>
  <si>
    <t>…el año de Coruña............................................ f á 1 pérdida. 1826 con algunas notas instructivas para mayor ilustración, por Deuda consolidada con interes 14 valor. D. Felices Perez Morga, oficial gefe de mesa de la contaduría ge Idem sin Ínteres^........................... neral dé dicho ramo: un tomo en 4.0 á lá rústica á 14 rs.: se Intereses de vales......................... 3-3* **• vende en-la imprenta Real. Viles consolidados............…</t>
  </si>
  <si>
    <t>Morso, Joaquín</t>
  </si>
  <si>
    <t>Joaquín Morso</t>
  </si>
  <si>
    <t>…y verdadera correspondencia los autos de dicha testamentaría, pendientes en la escribanía de entre los dos idiomas, trazando de este modo el orden que á Cámara que está á cargo de D. Joaquín Morso; apercibidos que nuestro juicio debe darse á la enseñanza de un idioma cualquie pasado dicho término sin haber comparecido, les parará el per ra quesea, y que tan imperiosamente pide este, el cual tantoa juicio que haya lugar; r se jactan de profesar, y tan p…</t>
  </si>
  <si>
    <t>Mos</t>
  </si>
  <si>
    <t>…efinitivamente cotí ellos, y que estaba admirado de que los polacos procediesen en esto con tanta calma y lentitud.” (3) Idem 18. Grodecki le contestó: „que habiendo dado parte al conde Mos ■ SS. A A. RR. el Archiduque Francisco Carlos y su esposa se zynski de lo que le habia confiado, no dudaba de que la Sociedad hallan de residencia en Luxemburgo. El. Emperador y la Empe de Varsovia enviaría uno de sus individuos con los poderes ne ratriz les…</t>
  </si>
  <si>
    <t>…' en la-buena voluntad des sus. indi viduos; pero estos de ningún ciaciones. £1 príncipe Jabionowski, á quien se le dijo que Lou- modo se hallaban dispuestos á suministrarlos. El conde Mos nine era quien debia mantener -las relaciónete, con la sociedad dq zynski &gt; fobre cuyo. caudal s?. habia contado para prometer los Varsovia, trató aunque en vatio de entrar 'en^niateriis con' éli . toá florines, al momento Sé ftegó á anticiparlos, y hasta con…</t>
  </si>
  <si>
    <t>…u admisión, y contra los cuales nadie ha y relaciones que existían entre la sociedad rusa y polaca. En efec suministrado pruebas. to, por esta época fue á ver Sergio Muiawieft' al conde Mos— Al presentar por último á V.. A. I., juntamente con el in zynski, y habiéndole referido los sucesos ocurridos en Peters- forme, las diferentes clases ó categorías en que cree la comisión burgo el 14 (26) del expresado mes, le preguntó: „S¡ en el caso deben s…</t>
  </si>
  <si>
    <t>Mos, Diego</t>
  </si>
  <si>
    <t>Diego Mos</t>
  </si>
  <si>
    <t>…á canongía déla misma, á D. Josef Perez y Sánchez; y para dos capellanías, tituladas de D. Lope, en la iglesia metro En buques espa politana de Santiago, vacantes por promoción de D. Diego Mos ñoles............... 2.82i,4524&gt; quera y D. Baltasar Abollo, á D. Josef María Ramos y D. To En buques extran- V- r 56.744,3574 mas Sart-Louzans. geros............... 153.922,915 j Asimismo, y en virtud de Reales decretos, se ha servido Defósito. ----- :------…</t>
  </si>
  <si>
    <t>MosAl, Domingo de</t>
  </si>
  <si>
    <t>Domingo de MosAl</t>
  </si>
  <si>
    <t>…... 600. Ejército: instrucción y conocimiento para jóvenes, y los nue Al de Villanueva de Geltrú............................................ 600. vos en la carrera militar: por el coronel D. Domingo de MosAl de la ciudad de Tarragona.................... 600. teyrin. Se hallará en la librería de Coronel, gradas de S. Felipe, Al de Villafranca de Panadés......................................... 600. y en Barcelona en casa de Sauri y compañía. Al de la villa de Tama…</t>
  </si>
  <si>
    <t>Moscoso, Mariano Osorio de</t>
  </si>
  <si>
    <t>Mariano Osorio de Moscoso</t>
  </si>
  <si>
    <t>…................................ ... i 1 pérdida. miento abintestato de D.. Diego Próspero, presbítero, ayo que Barcelona á pesos fuertes............. .... . 2 beneficio.. fué del Sr. D. Mariano Osorio de Moscoso , hijo del Excino. Se Zaragoza.......................................... ■ .... i á | Ídem, ñor conde de Altamira, acudan á deducirle por sí ó procu Bilbao................................................ .... 0000. rador en el término preciso de 10 días sigui…</t>
  </si>
  <si>
    <t>Moslos, Pierre</t>
  </si>
  <si>
    <t>Pierre Moslos</t>
  </si>
  <si>
    <t>…eles para lo que acababan de tratar. No se hallaba este con medios para dar Ja vela: 15 solamente y tos brulotes pertenecen al Gobierno; hacerlo por sí mismo; pero sabiendo que el conde Pierre Moslos demas son de particuiaies que los arman á sus expensas. rynskt era individuo de esta sociedad, marcho á Berdyczow, y le comunicó lo que le habia pasado con los delegados rusos, su rusia. plicándole que informase deello á la Sociedad de Varsovia. Las de Tcttrs…</t>
  </si>
  <si>
    <t>Moszynski</t>
  </si>
  <si>
    <t>…y le comunicó lo que le habia pasado con los delegados rusos, su rusia. plicándole que informase deello á la Sociedad de Varsovia. Las de Tcttrshuigo 10 de Julio. claraciones del conde Moszynski convienen con las de Grodecki F.I 7 de este mes‘, aniversario del nacimiento del Emjserador, sobre Ja narración que este hizo de lo que habian dicho les dese cantó el Te Deum eri la catedral de Casan yen las demas igle sias de la capital: por la noche estuvo…</t>
  </si>
  <si>
    <t>…sos; y á fin de que no se paralizasen , por .ningún partido las medidas que se tomasen para este efecto,", se resolvió El Rey nuestro Señor, conformándote can el parecer de que el conde Moszynski y el coronel Szweykowski concertasen V. SS. y del Contador general de Valores, ha renido'.á bien fi entre sí el modo como había de introducirse la sociedad en el jar en 4400 rs. vn. á servicio por gracia de colocar el escudo de expresado cuerpo. . . / . armas…</t>
  </si>
  <si>
    <t>…r. Canno podía encargarse de aquel escrito, en atención á que en ello ning; parece que es un cólico inflamatorio, que según un parto obraría contra las leyes de su sociedad.*? _E1 conde Moszynski, llegado á las dos de la tarde de Chissvick, le tenia á las puertas da á quien se comunicó esta declaración, se ratificó en lo que ante la muerte. Con este motivo debe congregarse á las tres un con riormente había confesado sobre este particular, añadiendo: q…</t>
  </si>
  <si>
    <t>Moulolin, Plácido de</t>
  </si>
  <si>
    <t>Plácido de Moulolin</t>
  </si>
  <si>
    <t>…rería de Hurtado, calle de Carretas, y en la imprenta y alma Tarragona sin la menor novedad en su importante salud. cén de libros que fue de Fuentencbro , calle de Fuencarral , nú D. Plácido de Moulolin se habia presentado á S. M. en re mero 6, cuarto bajo interior, á 10 rs. en rústica y 12 en pas presentación de la ciudad de Gerona , para ofrecer al Soberano ta , y sueltas á 2¿ cada una. Los que lleven 1 2 ejemplares se les los testimonios de la lealtad que…</t>
  </si>
  <si>
    <t>Mounier</t>
  </si>
  <si>
    <t>…l mismo tiempo contentas. No las que hablaron el marques de Marbois, el duque de Prarlin, el hay entro ellas ni una riña ni disensión, ni mas que el deseo do conde de Tournonn, el barón Mounier y el Ministro del Interior. agradar á sus gefes, los que procuran corresponder á la confianza ..Refiere un diario aleman que un oficial de las nuevas tropas pública y de su digno general. turcas, enviado á Viena por el Gran Señor, es en el día objeto Nuestra…</t>
  </si>
  <si>
    <t>Mount</t>
  </si>
  <si>
    <t>…se al fin mm La Gaceta de la tardé del 7 anunció oficialmente el nombra del mes en Anvers, con dirección á Colombia. La sociedad geo miento del lord Godcrich, de M.r. Herries, del conde Mount gráfica los ha comisionado para que continuando sus investiga Carlos, del lord Fiiot, del muy honorable Fitz-Gerald, y de ciones en la América, llenen el vacío que en orden á esto dejó Edmond A- Mac Maghter para comisarios tesoreros del Echi— Mr. d* Humbolt.…</t>
  </si>
  <si>
    <t>Mourawieff</t>
  </si>
  <si>
    <t>…eo la catedral, en S. Dionisio ferentes cuerpos, y seis cañones i las órdenes del general mayor y en las demas iglesias cotí toda la solemnidad y toda la pompa Pankraticff, y del coronel Mourawieff, 4 cuya vista abandona como las circunstancial exigían., habiéndose reunido espontánea ron lo» sarbasés 4 AlaYar-khan, echando 4 huir, y todos los mente al clero las autoridades civiles para hacerla mas imponente. habitantes de la ciudad, precedidos de los im…</t>
  </si>
  <si>
    <t>Moz.y, Usoz y</t>
  </si>
  <si>
    <t>Usoz y Moz.y</t>
  </si>
  <si>
    <t>…r al Rey sus oración que dijo concluida Ja-misa, digna de-que todas sus ex recredenciales en audiencia-particular. , presiones queden grabadas eternamente en el corazón de todo El caballero Usoz y Moz.y, Encargado de Negocios de España, Realista y vasallo del mas idolatrado Rey, asistiendo i tan sofue presentado después al Rey y á SS. A A. RR. por el barón Jemnc acto un numeroso concurso. de Labre, introductor de Embajadores. Concluida la función dé iglesia…</t>
  </si>
  <si>
    <t>Mr</t>
  </si>
  <si>
    <t>…uier de sus grados, ó permitirles mand, teniente de navio, y escoltada por el buque de comercio o proporcionarles que se junten en otra parte; suministrarles al elAmable Paulm, su capitán Mr. Boustan : y en el mismo día guna cosa, darles de cualquier modo que sea consejo, favor y pbr la tarde se encallaron estos dos buques cerca del puerto por ayuda en público ó en secreto, directa ó indirectamente por sí o descuido del piloto.. por otras persona…</t>
  </si>
  <si>
    <t>…n toda su fuerza pasó miradas en un objeto de historia natural bastante curioso, cuya rápidamente á nuestra izquierda, y rompió su fuego sobre el su descripción habia publicado el profesor Mr. Geoffroy Saint-Hi-- puesto ataque. Ja iré, tuvo el honor este modesto y sabio naturalista de presen Figurando al enemigo- rechazado pasaron dos escuadrones de tar á S. A. R. su trabajo; y Mr. Dubois, dibujante de Tas an Lanceros de la Guardia-por los interva…</t>
  </si>
  <si>
    <t>…safiamos á cualquiera que no esté en el secretoque de Deavonshire está elegido para lord teniente de Irlanda, y á que no es capaz de formar sobre ello una sola conjetura quepor su secretario Mr. Abercromby. Estos nombramientos podrán sea probable.”dar á la Irlanda aquella unidad de gobierno , por el cual suspira _Mr. Canning posee toda la confianza de S. M., y le ha dadotanto tiempo hace, y á sus habitantes las esperanzas mas lison amplias facultade…</t>
  </si>
  <si>
    <t>…ro {black dzuarf)\ pero para votar una exposición al Rey sobre la formación del Mi la junta no por eso tuvo mas prudencia: algunos individuos se nisterio. Presidió esta*reunión el diputado Mr. Josef Hume. entretuvieron en romper-la» arañas y hacer-otros daños en la Hubo una discusión muy acalorada, en la cual atacaron sala, y fue menester que viniese la policía , de modo que algu unos á Mr. Canning, y otros le defendieron. Un artesano lla nos seño…</t>
  </si>
  <si>
    <t>…os salen de Hamburgo _ Escriben de Berlin con fecha del g de Junio, que ha llegadoá el lunes, y el miércoles á las nueve de la noche, y llegan á Berlín aquella capital el teniente general Mr. de Scholew, Enviado ex el miércoles y el viernes á las tres de la tarde. Salen de Berlín el traordinario y Ministro plenipotenciario de Prusia en la corte jueves y el lune» á las seis de la mañana, y llegan á Dresde á las de Rusia, y el consejero áulico Mr.…</t>
  </si>
  <si>
    <t>…asta que se haya extraído enteramente el agua, á fin de contestaron por escrito al otro dia los comandantes griegos al que pueda hacerse una relación ó informe completo sobre este capitán Mr. Leblanc lo siguiente: asunto. ,,Os dantos gracias por el interes que habéis tornado por Se leyó después el informe del ingeniero: describe en él la nosotros. Aquí no hay súbditos de la Puerta como supone la naturaleza del terreno por donde se lia abierto pas…</t>
  </si>
  <si>
    <t>…la caja común de la bolsa pagase el gas? de 1814 (comisión de inválidos). to que en ello fuese necesario hacer. Noticia 1 del ejército de la Georpfa. BAVIERA. El avudante de campo general Mr¿ BenkendorfF ti ha remi fifanich 27 di Junio. tido los'siguientes detalles desde el campo de Erivan ; El 8' de Mayo ocupó el arrabal septentrional el mayor Y.on- Hoy.debe llegar el Rey de vuelta de su viage de Italia: ma dine con cinco compañías del regimient…</t>
  </si>
  <si>
    <t>…arado independiente el bajá de Egipto; mas ron efecto hasta que el Rey, cansado de esta falta de buena fe, según los datos mas exactos no se ha verificado todavía -este mandó á su embajador Mr. Lowenhielm déjase á Constantino- acontecimiento, aunque no se duda de que llegará á realizarse, pla. Esta medida, y las circunstancias políticas en que sé en puesto que se cree que el bajá , no aolamente ha pensado en daí cuentra la Turquía, han producido el…</t>
  </si>
  <si>
    <t>…eh Jo comunico á V. E. para tríaco despachó al'momento ¿ Smirna la goleta Fenice para in su inteligencia y la del Comandante general de las tropas de ope formar de su situación al coronel Mr. Dándolo, quien partió el raciones , disponiendo ambos su más pronta ejecución, Dios occ. i 1 por la mañana con el navio la Bellona , y algunos otros bu ques de guerra bajo sus órdenes, que estaban reunidos en la rada. Otra. El Rey nuestro Señor, después de h…</t>
  </si>
  <si>
    <t>…to de j de Marro de 1018, Provenza y el Scipion, en Tolon. Se afirma que eT último arribó „con referencia á la- Real orden de 13 de'Abril del año anterior, ya á Milo, al mandó del barón Mr. Milius, capitán de navio: „y en otras.posteriores, se 'dignó» declarar que la referida viuda también se asegura-haber llegado al mismo puerto otre s dos bu „era acreedora á la pensión que solicitaba desefe el día inmediato qués ingleses. Aun no se sabe de la…</t>
  </si>
  <si>
    <t>…iglesia, é Extracto ie una carta escrita en el lazareto de Tolon el 24 deinmediatamente se abrió y completó una suscripción á este fin. Agosto último á bordo de la Bayadere por el capitán Mr. Alai-El Obispo ha dejado á Mr. Stok.es, que es el sacerdote que re llet, sobre los acontecimientos de Ñápales de Rumania , segúnside en Colombia , encargado para que visite dos veces cada mes el Alonitcur de Parts.á los católicos de Camden. ( Ami. de la Rili…</t>
  </si>
  <si>
    <t>…mas VKAKCtA. vasto; pero faltábanles los medios para verificarlo. Sin embargo el zelo de aquellos feligreses ha sobrepujada este obstáculo. Hace París 7 de Octubre. un año que el cura Mr. Pax abrió una suscripción que subió hasta'9400 francos, suma muy considerable, si se considera coa Bolsa de hoy. Cinco por 100 consolidados 101 f. 60 c. Ac</t>
  </si>
  <si>
    <t>…dos á algunos encuentros militares. No nauta , y le hacen continuamente muchas preguntas. tenemos sin embargo noticia de ningún acaecimiento de natura Pasados dos días preguntó el coronel Mr. Delaunay al que leza séría: con todo nos será preciso castigar la insolencia de al manifestó deseos de viajar por la región de las nubes, si efecti gunos gefes, quienes no hubieran repetido los insultos si no se les vamente habia formado intención de subir e…</t>
  </si>
  <si>
    <t>Mr, Castlereagh y</t>
  </si>
  <si>
    <t>Castlereagh y Mr</t>
  </si>
  <si>
    <t>…, y el bajá de Alkalziki (Georgia turca), es A ot dt Setiembre dt t8q&lt;j. „Esta mañana ha habido un de taban en inteligencias secretas. Suponíase que este bajá , en vir safio entre lord Castlereagh y Mr. Canning, en el que este últi tud de las instrucciones que había recibido de Constantinopla, mo ha recibido en Ja pierna izquierda una herida que afortuna ha dado víveres y municiones i una división de tropas persianas. damente no es peligrosa , pues no ha he…</t>
  </si>
  <si>
    <t>Mr, Godcrich y</t>
  </si>
  <si>
    <t>Godcrich y Mr</t>
  </si>
  <si>
    <t>…nuncian qué el Infante D. Miguel, dividuo mas, con motivo de haberse distribuido las funciones de 1 Lugar-Teniente del reino de Portugal, se despedirá muy pronto Mr. Canning entre lord Godcrich y Mr. Herties, es menester del Emperador para marchar á su corte. (Idem.) aguardar que se separe á uno antes que se publiquen los nombres —_Todo el mundo admira e¡ magnífica canal de María Teresa de los seis, número legal que debe haber. (New-Times.') en Sari Maur…</t>
  </si>
  <si>
    <t>Mr, Josef</t>
  </si>
  <si>
    <t>Josef Mr</t>
  </si>
  <si>
    <t>…la Cámara en el Juan Antonio Zanon: para la de Puente Don Gonzalo á Don mes de'Junio, y fue á morir ¿ Chiswick en el mes de Agosto. Juan María Romero y Mier: para la de Portillo á D. Josef Mr. Canning en 1827, después dé haber formado el minis Benito Lázaro: para Ja de Sotomayor á D. Andrés Leandro Re terio , del que era gefe, habló por la última vez en la Cámara vuelta : para la de Santillana á D. Hermenegildo Miranda y Veen el mes de Junio, y fu…</t>
  </si>
  <si>
    <t>Mr, Krassovsky</t>
  </si>
  <si>
    <t>Krassovsky Mr</t>
  </si>
  <si>
    <t>…s del Brasil y de Buenos-Aires, á fin de restablecer la hizo pedszos la puerta, y nuestras tropas entraron en la plaza; paz entre ambos países. •n cuyo acto fue muerto al lado del general Krassovsky Mr. Be- „El lord Dudley me encarga 0$ haga saber, para instrucción lofF de la 9.a clase, auditor en gefe de la 30.a división de infan de los interesados, que el Gobierno de S. M. siente mucho tiem tería. po há los males que conoce muy bien causa al comercio brit…</t>
  </si>
  <si>
    <t>Mr, Liverpool y</t>
  </si>
  <si>
    <t>Liverpool y Mr</t>
  </si>
  <si>
    <t>…8x4. _ Acabamos de saber que las resoluciones tocantes á las leyes ISLA DE CUS A. sobre granos, serán presentadas á las dos Cámaras del Parlamen Habana jo de Noviembre. to por el lord Liverpool y Mr. Canning del 19 al 20 del corrien (Concluye el artículo de Curazao de 2 de Noviembre.) te, en lugar del 12 que en los principios se señaló para su dis Goleta Independiente de la Guaira aa de Setiembre. Para cusión. el i.° de Noviembre está mandada convocar la…</t>
  </si>
  <si>
    <t>Msz, Manuel González</t>
  </si>
  <si>
    <t>Manuel González Msz</t>
  </si>
  <si>
    <t>…. C 6 cuartos.) «S GACETA DE MADRID. MARTES 20 DE FEBRERO DE 1827. -------------------- --------------- 'liar L ;—; . — ------------------------ARTICULO DE OFICIO. Ciuctad-Rtal... D. Manuel González Msz*. Cuenca....’......... D. 'Josef Escolar y Noiriega. 'Real orden sobre el uniforme, que deben llevar ¡os Oficiales retira Córdoba............ Srcs.'Pariza, Ochaita y compañía. dos que hayan pertenecido á los Regimientos de ¡a Guardia Real. 'Granada...i..... D…</t>
  </si>
  <si>
    <t>Mugey</t>
  </si>
  <si>
    <t>…. la Reina y los Sermos. Sres. Infantes siguen sin no po á Charleston ha pasado por Camden , en donde celebró misa. vedad en el Real Sitio de S. Lorenzo, continuando la mejoría El capitán Mugey, uno de los habitantes de este pueblo, ha del Sermo. Sr. Infante D. Fernando. ofrecido un terreno suyo para que en él se edifique una iglesia, é Extracto ie una carta escrita en el lazareto de Tolon el 24 deinmediatamente se abrió y completó una suscripción á…</t>
  </si>
  <si>
    <t>Mugnamura, Ruperto</t>
  </si>
  <si>
    <t>Ruperto Mugnamura</t>
  </si>
  <si>
    <t>…. Agustin de la ciudad de Vera................... 400. en el almacén de libros que fue de Fuentencbro, á rs. ca da una. (Je continuará.') *7° &gt;995- — Se desea saber el paradero ds D. Ruperto Mugnamura, pri CAMBIOS DXL DIA Vi mer teniente que era del regimiento de Murcia , que se hallaba Lóndres............................................ ..... S4Í. en el año de 1799 en la rada de Brest en Francia, y después París................ ...........................…</t>
  </si>
  <si>
    <t>Multo</t>
  </si>
  <si>
    <t>…tocado, habiéndolo verificado por medio de las lanchas, en con otro de igual fuerza, seis fragatas y seis bergantines, resuel las cuales se adelantó solo un grado y 39 minutos. El lord Multo á atacarle do quiera que lo bailase. grave únicamente habia llegado á los 80 grados y algunos minu — El Gabinete austríaco, que es sagaz, y que en cierto sentido tos. En el punto de norte mas distante no descubrió el capitab puede decirse particularmente ilus…</t>
  </si>
  <si>
    <t>Muñoz, Juan Nepomucéno</t>
  </si>
  <si>
    <t>Juan Nepomucéno Muñoz</t>
  </si>
  <si>
    <t>…lo que sé pregunta ahora es, quién será primer Minis y para dos plazas de alcalde del crimen del mismo tribunal á tro. Los habitantes de la City convienen todos en que ninguno de D. Juan Nepomucéno Muñoz y D. Indalecio de Almansa y los Ministros antiguos reemplazará í Mr. Canning. Unos hacen Herrasti. sucesor al lord Goderich, otros al marques de Lansdown, y al - Asimismo se ha servido nombrar S. M. para el corregimien gunos al duque.de Portland: parece que este último tenia por la to…</t>
  </si>
  <si>
    <t>Murcia</t>
  </si>
  <si>
    <t>…ud de providencia del Sr. Diez de Prado, teniente cor Valencia....................................... ..... i benefició. regidor de esta villa, dada á instancia de los albaceás de Doña Murcia......................................... ..... 14 pérdida. María Rosa López, que fue vecina de la misma, y falleció en 4 Barcelona á pesos fuerte!........... ..... if heheficio. del corriente, se llama á todos los 'que tengan derechos que re Zaragoza.........…</t>
  </si>
  <si>
    <t>Murcia, Francisco Ruiz de</t>
  </si>
  <si>
    <t>Francisco Ruiz de Murcia</t>
  </si>
  <si>
    <t>…....... 4 beneficio emplaza, por primero y último término de 30 dias, á los inte Valencia..................ó.........;................ i ídem. resados en las memorias fundadas por D. Francisco Ruiz de Murcia..................................................... r pérdida. Vergara, para que dentro de él, y con los documentos justifica Barcelona ápesos fuertes............................. . 2 beneficio. tivos, concurran á dicha escribanía á percibir las cantidades q…</t>
  </si>
  <si>
    <t>Murga, Josef de Monasterio y</t>
  </si>
  <si>
    <t>Josef de Monasterio y Murga</t>
  </si>
  <si>
    <t>…por lo que hace á la demanda puesta por la parte Por Real orden de 24 de Mayo último se ha dignado S. M. civil, representada por Mr. Cofíignon, se declara que mediante conceder á D. Josef de Monasterio y Murga , profesor de far i no' estar designada la persona de dicho Mr. Cofíignon en los macia, y vecino de la villa de Bilbao, privilegio exclusivo por artículos indicados en su querella, quedan libres los editores de cinco años para la propiedad del invento de una…</t>
  </si>
  <si>
    <t>Murray</t>
  </si>
  <si>
    <t>…nuestro Guarda-sellos Ministro secretario de de comprobar el hecho? También se leyó,en la misma sesión uua Estado de la Justicia quedan encargados, cada uno por su parte carta del doctor Murray, Arzobispo de Dublin, sobre el dis respectiva, de la ejecución del presente decreto. curso de Mr. Peel. En esta carta, fecha el 16 de Marzo, discute Dado en nuestro palacio de S. Cloud á 24 de Junio del año muy extensamente la aserción del Secretario,de Estad…</t>
  </si>
  <si>
    <t>Murray, Jorge</t>
  </si>
  <si>
    <t>Jorge Murray</t>
  </si>
  <si>
    <t>…ondos de Francia. convite un vaso de vino y brindó en lengua rusa á la salud del (Courier.) Emperador y de todos los augustos individuos de la familia im __Se cree que el teniente general Jorge Murray, que manda las perial. El Sultán , noobstante la repugnancia jjjie tienen, los'ma tropas en Irlanda , será, npiiibi'ado teniente general de artillería hometanos al vino, apuró esta vez el vaso’córi un motivo tan en lugar del general Clinton; pero no se dice q…</t>
  </si>
  <si>
    <t>Musí, Gil de Alpanseque y</t>
  </si>
  <si>
    <t>Gil de Alpanseque y Musí</t>
  </si>
  <si>
    <t>…, y grabada por P. Audouin, 36 rs. xti, y de su potestad suprema en la Iglesia, con motivo del Ju S. Gregorio Magno, pintado por J. Ribera, y grabado por bileo del Año Santo-, por D. Gil de Alpanseque y Musí. Se ven B. Ametller, 36 rs. de en la librería de Villa, plazuela de Sto. Domingo. Una fábrica de rapices, ó las Hilanderas, pintado porD. Ve _En vista-de las reclamaciones de varias personas que, ó desean lazquez, y grabado por F. Muntaner, 36 rs. tener la Co…</t>
  </si>
  <si>
    <t>Mutiloa, Juan de</t>
  </si>
  <si>
    <t>Juan de Mutiloa</t>
  </si>
  <si>
    <t>…pues de lo contrario le* sociedad sin subordinación; y esta no tiene en tan execrable teo parará perjuicio. . .• ría mas apoyo social que la fuerza. El vínculo de la asociación •a-Don Juan de Mutiloa, D. Miguel de Oria , Doña Agustina civil, de la religiosa, de la domésticade toda asociación huma Luarte, Luis Pefattre, Esteban Velasco,1 Juan Dufaüro, Anto na se-rompió: si en ellas hay alguna obligación moral, viene de nio Ríos, Antonio Basal,; Felipe Val…</t>
  </si>
  <si>
    <t>N, J. M. G.</t>
  </si>
  <si>
    <t>J. M. G. N</t>
  </si>
  <si>
    <t>…tado, y en la sacristía de Portaceli, y en la de los Sier S4l- vos de María, vulgo S. Nicolás. 14 18 á 19, —El experimentado cazador y perfecto tirador: compuesto por i beneficio. D. J. M. G. N.: obra útil á todo aficionado: aumentada en esta 4 á 4 pérdida. tercera impresión con reglas para el arte de pescar. Se hallará en 4 beneficio la librería de Hurtado, calle de las Carretas, á 8 rs. eu pasta y 1 Ídem. 6 en rústica. 1 pérdida. -i. T.a Tauromaqui…</t>
  </si>
  <si>
    <t>Nada</t>
  </si>
  <si>
    <t>…en el Real Sitio del Pardo. pués á Albania. Makris se halla acampado frente de esta forta leza, la cual dicen sé va arruinando. En celebridad de los dias de nuestra augusta Reika Doña Nada tengo que deciros de Ibrahim, si no que se mantiene María Josefa Amalia de Sajonia, el limo. Sr. Comisario apostó encerrado en las plazas fuertes, y que á pesar de la indolencia de lico general de la santa Cruzada ha distribuido y librado á fator los pelopone…</t>
  </si>
  <si>
    <t>Nadal, Josef</t>
  </si>
  <si>
    <t>Josef Nadal</t>
  </si>
  <si>
    <t>…al de Mombrió del Campo, 48 con su capitán Don Eduardo Alhajar, que lo era de voluntarios Realistas; y de los de Tarragona que habia en la facción, se han sometido el subte niente D. Josef Nadal y 60 hombres, seis de ellos desertores del ejército. Los individuos que componían la titulada junta de Manresa, se han presentado en el cuartel general del conde de España, á excepción de su presidente Caragol que, según noticias extraju diciales , se embarcó…</t>
  </si>
  <si>
    <t>Nagusia, María Concepción de</t>
  </si>
  <si>
    <t>María Concepción de Nagusia</t>
  </si>
  <si>
    <t>…ueva , que comprende las provincias de Madrid, Toledo, Cuen — Grandt marcha para fortepiano, compuesta por la señorita ca , Guadalajara, Mancha y Segovia, bajo las condiciones que Doña María Concepción de Nagusia , y dedicada á su maestra incluye el pliego, que se manifestará en la escribanía de Raya ; y D. Josef Sobejano. Se hallará en la librería y almacén de música está señalado para el primer remate ¿l dia 30 de este presente de Hermoso, frente ¿ las,covachuelas}…</t>
  </si>
  <si>
    <t>Naíxala</t>
  </si>
  <si>
    <t>…iormente las tes : ,,Er&gt; lo interior se habia dado una batalla. El 14 de Abril las medidas que habia tomado el almirante brasileño para bloquear tropas holandesas, mandadas por el barón Naíxala, habían des á la Plata. De consiguiente deberán usar de mucha circunspec truido 50 aldeas. La fragata holandesa la Attalanta, volviendo ción las naves neutrales que naveguen por aquellas aguas. (Gade Batavia, habia pasado á la altura de Angur el 23 de Abril.…</t>
  </si>
  <si>
    <t>Narciso</t>
  </si>
  <si>
    <t>…....... 1,800. tercios de sus propios. Los aspirantes dirigirán sus memoriales,Al hospital de idem...................................................... 1,000. francos de porte, á D. Narciso de la Muela; debiéndose proveerAl hospital Real y general y i la casa de niños ex el último domingo del presente mes de Noviembre. pósitos de la ciudad de Lérida.................................. 7,000. — Se cita y emplaza á los parientes y demas interesados…</t>
  </si>
  <si>
    <t>Narses, Monseñor</t>
  </si>
  <si>
    <t>Monseñor Narses</t>
  </si>
  <si>
    <t>…a con los griegoi. NOTICIAS EXTRANGERAS. RUSIA. TURQUÍA. S. Petersburgo 4 ele Abril. El Emperador se ha dignado dirigir el rescripto siguiente al Constantino pía 27 de Marzo. Emo. Sr. Monseñor Narses, Arzobispo metropolitano de Jos ar Paraca qua los servios se han «puesto con laa armas en la mamos de la Georgia, encargándole manifieste á aqusíles habí-</t>
  </si>
  <si>
    <t>Navarrete, Martin Fernandez de</t>
  </si>
  <si>
    <t>Martin Fernandez de Navarrete</t>
  </si>
  <si>
    <t>…ombres á Jas-órdenes de diferentes gefes, con excelentes mapas, y con una introducción y notas erudití con quienes él debia juntarse antes; Esta tropa; con la cual se simas por el Sr. D. Martin Fernandez de Navarrete. Esta gran hallaba el coronel Gordon-, quería hacer el 23 de Enero un des de obra, de que van publicados dos tomos, se da á luz de orden embarco en Pcreo , adonde habían arribado el barco da vapor y dél Rey nuestro Señor, y á expensas del Gobierno de S. M. tr…</t>
  </si>
  <si>
    <t>Navarro, Antonio</t>
  </si>
  <si>
    <t>Antonio Navarro</t>
  </si>
  <si>
    <t>…l orden de tí movimientos. del corriente, conceder al escribano D. Miguel Pita plaza igual Se ve pues que el verdadero objeto de estas lecciones es pro en la bahía de Algeciras: á D. Antonio Navarro, patrón del mís porcionar un estudio metódico de las propiedades físicas y me tico Infante D. Carlos, la de cabo del resguardo de Cádiz: á Don cánicas "de los cuerpos, exponer los principios y reglas, cuya Francisco María Huertas, escribiente, la de fiel de f…</t>
  </si>
  <si>
    <t>Navarro, Cayetano</t>
  </si>
  <si>
    <t>Cayetano Navarro</t>
  </si>
  <si>
    <t>…está situado al N. 80o £. de la medianía de la Isla de Gaspar, convento de S. Francisco, secretario vocal del patronato. distante de ella 10 millas. —Quien supiere el paradero de D. Cayetano Navarro, natural de Ampudia, que en Marzo de 1825 se hallaba en el Puerto de umalbs totnmtAs. Sea. María , se servirá avisarlo en esta corte al oficial primero de Noticia Je los pueblos donde han tábido los premios mayores la administración de la Imprenta Real, pues…</t>
  </si>
  <si>
    <t>Navarro, Lucas</t>
  </si>
  <si>
    <t>Lucas Navarro</t>
  </si>
  <si>
    <t>…te, opinase que está ya hecha la elección del suce para el de Verin á D. Ramón Rulz de Monroya; y para el de sor de Canning; como quiera que sea , el' nombramiento se hará Bonar á D. Lucas Navarro. sin obstáculos y á la mayor brevedad. Se apoyan estos cálculos Para la vara de alcalde mayor de Búrgos á D. Gerónimo en varias operaciones de la bolsa: cierto especulador que negocia Agüero: para la de Cietnpozuelos á D. Josef María Casuso: para mucho, y que…</t>
  </si>
  <si>
    <t>Navarro, Pedro Carlos</t>
  </si>
  <si>
    <t>Pedro Carlos Navarro</t>
  </si>
  <si>
    <t>…parece están compuestos Antonio Rodríguez: para una ración de la santa iglesia metro á manera de formulario! ¡No han anunciado cien veces lo que politana de Sevilla, por muerte de D. Pedro Carlos Navarro, al hoy nos repiten; á saber, que la tranquilidad reina en este dis medio racionero mas antiguo de la misma; y para esta resulta í trito, que el enemigo ha sido atacado en aquel, que no ha osa D. Manuel Ruiz López de Medina. do aguardar la presencia de nuestr…</t>
  </si>
  <si>
    <t>Navia, Josef Gómez de</t>
  </si>
  <si>
    <t>Josef Gómez de Navia</t>
  </si>
  <si>
    <t>…catedral de Coria , vacante por muerte de Don é interior del Real monasterio de S. Lorenzo del Escorial, di Francisoo Navas Monge, á D. Bruno de los Angeles Pozo: para bujadas por D. Josef Gómez de Navia, y grabadas por D.T. Ló una canongía de la igjesia colegial de Belmonce , en el obispado pez Enguídanos y D. M. Alegre, cada una io rs.(Se continuará.) de Cuenca, por fallecimiento de D. Francisco Gregorio de Arriaga, á D. Fermín Nicasio de Rivas: para una ra…</t>
  </si>
  <si>
    <t>Navia, Josef María Fole de</t>
  </si>
  <si>
    <t>Josef María Fole de Navia</t>
  </si>
  <si>
    <t>…os al marques de Lansdown, y al - Asimismo se ha servido nombrar S. M. para el corregimien gunos al duque.de Portland: parece que este último tenia por la to de letras de Orense á D. Josef María Fole de Navia: para el tarde mas favor qué los demas, sin saber por qué. de la Sierra de Jalama, de nueva creación, á D. Leen de Argos: Finalmente, opinase que está ya hecha la elección del suce para el de Verin á D. Ramón Rulz de Monroya; y para el de sor de Canning; como…</t>
  </si>
  <si>
    <t>Nayarrete, Antonio</t>
  </si>
  <si>
    <t>Antonio Nayarrete</t>
  </si>
  <si>
    <t>…dres y encargados miran á sus hijos y "de tercera, consistente en un ramo de flores de mano. pupilos. . Después arengó la niña destinada al intento por Ja es Siguiói él secretarib D. Antonio Nayarrete haciendo relación cuela de S. Fernando de Triana , y‘ pasaron á ser examinsid.ii en extracto de las actas y trabajos de'esta corporación , señalan como las anteriores en doctrina, leer, escribir, contar, gramá do paríiculármente eFaiiihento de semilla y cosec…</t>
  </si>
  <si>
    <t>Negrete, Santiago Gómez de</t>
  </si>
  <si>
    <t>Santiago Gómez de Negrete</t>
  </si>
  <si>
    <t>…sta los jóvenes de las ximidad de esta ciudad, de cuya dirección se encargó el Sr. In riendas, han tomado las armas para la defensa de la ciudad. tendenta de este ejército y reino D. Santiago Gómez de Negrete, Guatemala se halla en una situación muy crítica. Los gefes prin á cuyo constante zelo se debe la perfección del camino de Laza cipales de las tropas enemigas son franceses que han llegado re reto, y la solidez y comodidad del que está haciendo desde esta cie…</t>
  </si>
  <si>
    <t>Nelson</t>
  </si>
  <si>
    <t>…pa de Trafalgar. El dia siguiente, esto es el 21, hizo años que se dió ra circunscribir en él los trat&gt;a)os puramente espirituales! (Y no ••ta batalla memorable, en que pereció el almirante Nelson. ha hecho en esto lo que depende del poder espiritual de que está Nuestra pérdida en muertos y heridos en Navarino viene á ser investido; lo mismo que se ha hecho en todo concordato con igual á la que experimentamos en el Cabo de S. Vicente en 1797: cluido co…</t>
  </si>
  <si>
    <t>Neumam</t>
  </si>
  <si>
    <t>5«8 —El barón Neumam, ¿ quien puede tenerse por precursor del dad en admitir esta leve prueba de au sincero afecto. SS. MM. Infante D. Miguel, llegó á esta antes de ayer de Viena. Según permanecieron en el trono mientras cantaron el himno las seño las últimas noticias recibidas d…</t>
  </si>
  <si>
    <t>Newton</t>
  </si>
  <si>
    <t>…uida de una publicadas ya en las circunstancia^ principales; sin embargo, lo aquiescencia tácita de los pueblos sometidos , á quienes se habia mas interesante es lo que refiere el capitán Newton , comandante acostumbrado á obedecer por un buen tratamiento.” de un buque destinado para el mar Negro, el cual fue testigo No hay siquiera un Congreso de Monarcas, ni Consejo de .ocular del combate,:y'despees de concluido pasó el 21 de Octu Ministros, ni pub…</t>
  </si>
  <si>
    <t>Nicasio</t>
  </si>
  <si>
    <t>…adrid za de Entro. desdicha.*’ _En el número 90 de la Gaceta de Moscou se lea el siguiente , Por reso!uc¡on á consulta de la Cámara se ha servido el Rey artículo: N. Sr. nombrar á D. Nicasio de la Concepción Pirez, para una Se sabe que el mejor color para pintar de verde la porcelana canongía de la iglesia catedral de Málaga, vacante por falleci es el óxido de cromo, que se obtiene actualmente del modo. miento de D. Carlos Marín: para una ración…</t>
  </si>
  <si>
    <t>…s pagad- s por meses ó ter de los Ríos y D. Pedro Marcelino de la Pena: para otra de la de cios:.casa con aula en ella, y de 15 á 30 fanegas de grano , por Ceuta, por promoción de D. Nicasio de la Concepción Pirez á enseñar á cuatro expósitos , ó hijos de pudre, pobres; advirtiendo otra de la de Málaga, á D. Andrés Claudel: para una ración de que en el dia hay *6 estudiantes, los cuales contribuirán al pre la de Avila, por muerte de D. Juan Jimén…</t>
  </si>
  <si>
    <t>Nico</t>
  </si>
  <si>
    <t>…ral, por L. A. Lesage, doctor en medicina de la sociedad de zos que estaban empleados en ella, viendo repetirse con frecuen emulación de París, traducido al castellano por el Dr. D. Nico cia los choques desoladores en los mismos campos que labraban, lás Molero, de la sociedad médico-quirúrgica de Cádiz. Se sus haciendo las mas veces infructuoso su trabajo; y llamados ince cribe en Madrid en la librería de Viana, carrera de S. Geróni santement…</t>
  </si>
  <si>
    <t>Nicoechea</t>
  </si>
  <si>
    <t>…28 se descubrió una conspiración en ejl mismo momento en que iba á'estallar, para apoderarse de los PAISES BAJOS. colombianos, y asesinar á Bolívar. Bruselas 34 de Diciembre. «El general Nicoechea, uno de los conspi radores presos, de El presupuesto de 1827 ha sido desaprobado por !á segunda claró á Bolívar que no tenia ya un amigo en el pais, y que haría Cámara de los Estados generales en la sesión de 2 2 de Diciem muy bien en abandonarlo lo mas pront…</t>
  </si>
  <si>
    <t>Nicolás</t>
  </si>
  <si>
    <t>…ción, las respectivas Villa, plazuela de Sto. Domingo; en Sevilla en la de Berard, en certificaciones que acrediten hallarse ya purificados, ó tenerlo so Oviedo.en la de Longoria (D. Nicolás),.en Valencia en la de licitado en tiempo hábil; y que, de no realizarlo asi, se declaren Mompjé y en Salamanca en la,de Blanco.' vacantes sus plazas, y se proceda á anunciar el concurso ú opo , El argumento de esta tragedia es tomado de nuestra historia. sic…</t>
  </si>
  <si>
    <t>…ragoza. . acreedores del gremio y compañía de paños; se ha hecho nom Doce cubiertos: un cucharon: un trinchante: dos cuchillos i- bramiento de nueva sindicatura, que ha recaído en D. Nicolás una taza con su tapa y dos platos: una palangana, jarro y bola Rico Perez, D. Gaspar de Ondovilla y D. Francisco de Iruegas-, para jabón y dos candeleros, todo de plata ¡ un relox de oro y como auxiliares, en los términos que se expresan en el acuerdo, con ch…</t>
  </si>
  <si>
    <t>…Hortal y compañía; en Valencia en la de Herrera, dad ó validación del testamento otorgado por Doña Rita Ro y en Valladolid en la de Rodríguez. sales su hija, y esposa que fue del D. Nicolás; en los cuales ha — Noches lúgubres , que imitando el estilo de las que escribió el acordado dicho Supremo Tribunal, á instancia del primero , se ingles Young, escribió el coronel D. Josef Cadalso; un tomo cite y emplace , no solo á Doña Clara Tomas de Jumill…</t>
  </si>
  <si>
    <t>NicolásCoruña</t>
  </si>
  <si>
    <t>…ge, Dr. en medicina de la sociedad de EmulaciónBilbao............................................................... 1* á 2 idem. de Paris &amp;c. &amp;c.; traducido al español por el Dr. D. NicolásCoruña............................................................ 1 al * pérdida. Molero , de la sociedad Médico-quirúrgica de Cádiz: un tomoDeuda consolidada con ínteres......... ........, 25 valor. en 4.0 Se hallará en la librería de Viana,, carrera de S. GeróniI…</t>
  </si>
  <si>
    <t>Nifo, Francisco Mariano</t>
  </si>
  <si>
    <t>Francisco Mariano Nifo</t>
  </si>
  <si>
    <t>…mí mismo, ó por mi poca afición á la —.Obras del erudito marques de Caraeeioto, traducidas del francés polémica, comunicaba mis pensamientos familiar y amistosa al castellano por D. Francisco Mariano Nifo, corregidas en esta mente , ó por medio de la imprenta, y repugnaba inscribirme en undécima impresión. Se venden, junta»ó separadas, en la libre las asociaciones, y mas en las que abrigan espíritu de cuerpo ó ría de Matute. de partido, especialmente si exigen…</t>
  </si>
  <si>
    <t>Niso, Juliana</t>
  </si>
  <si>
    <t>Juliana Niso</t>
  </si>
  <si>
    <t>…próximo á las nueve La Santa y Real hermandad del Refugio de esta corte hace sa de la mañana; en inteligencia que al que no concurriese, ademas ber-. que por D. Diego de la Peña y Doña Juliana Niso su mu de pararle el perjuicio que haya lugar, se le exigirá la mulla de jer se fundó un patronato Real de legos en la iglesia parroquial ioó ducados aplicado* i la Real Cámara de S. M. EN LA IMPRENTA REAL</t>
  </si>
  <si>
    <t>No, Príncipe de</t>
  </si>
  <si>
    <t>Príncipe de No</t>
  </si>
  <si>
    <t>…s bahía salido de su sallos, tn cuyo obsequio, y pata cuya felicidad no cesaría de emplear todos sus dias y sus tarcas, (¿r Monittur.) edad. menor de este mes llegó á Luneville el mariscal Príncipe de No dudamos que Mr. Canning sabia que sus demas colegas .El 7 Hohcnlohe. Los habitantes de esta ciudad manifestaron en esta tratarían de retirarse en el momento que fuese nombrado primer ocasión no solo los sentimientos de amor, respeto y reconoci Ministro; pero…</t>
  </si>
  <si>
    <t>Noguera, Joaquin</t>
  </si>
  <si>
    <t>Joaquin Noguera</t>
  </si>
  <si>
    <t>…Al- dra angular sobre, que se funda el nuevo edificio médico-qui puente, á D. josef Salvador , canónigo de la colegial de Mora en rúrgico. la misma diócesis; y para esta resulta á D. Joaquin Noguera, Esta.obra, compuesta de dos tomos en 4.0, se vende en Ma racionero de la parroquial de San Martin de la ciudad de Teruel. drid en casa del editor, á 22 rs. en rústica y 26 en pasta, cada Para el arcedianato de Alpuente, dignidad de la iglesia cate tomo, y en…</t>
  </si>
  <si>
    <t>Nogueras, Miguel</t>
  </si>
  <si>
    <t>Miguel Nogueras</t>
  </si>
  <si>
    <t>…an, no verán otro que el cao» ,.Habiendo recibido parte en la mañana del dia 2 del que ri de su exterminio. Tiemble de consiguiente el perturbador á vista ge que el revolucionario D. Miguel Nogueras andaba vagando de vuestro heroico valor, pues el fallo de la ley que caerá sobra con 7 ú 8 mas por las inmediaciones de Sariñena , en el momento los seis revolucionarios apresados, es el mismo que les aguarda á destaqué dos partidas, una de Voluntarios Realis…</t>
  </si>
  <si>
    <t>Nolasco, Pedro</t>
  </si>
  <si>
    <t>Pedro Nolasco</t>
  </si>
  <si>
    <t>…sola , ya combinada con la anterior, son útilísimas en varias sef Sopueria: para una ración de la misma, por la de D. Lorenzo dolencias. Mancebo de Torres, al emigrado de América D. Pedro Nolasco Los enfermos que deseen recibir «1 beneficio de estas aguas,,</t>
  </si>
  <si>
    <t>Ñónó, Joscf</t>
  </si>
  <si>
    <t>Joscf Ñónó</t>
  </si>
  <si>
    <t>…do sacerdote i los 53 años de su edad. Resti Pastorela á solo, á dúo y toro, con acompañamiento de pia tuido otra vez á Lausana edificó al pueblo con sus virtudes, y no-forte, por D. Joscf Ñónó. Se hallará en el almacén de _mú-, consiguió dar mayor consistencia á los ejercicios religiosos, y á sica de Hermoso, frente á las gradas de S. Felipe el Real , á, la asociación de los católicos Del mismo módó que el difunto1 6 reales. ................... Mr.…</t>
  </si>
  <si>
    <t>Nordín</t>
  </si>
  <si>
    <t>…qué! Nordín, igualmente que el presidente Loewenkoeld, dejarían sus exclama la Inglaterra, valiéndose de las palabras de Seely; ¡ad destináis; el almirante barón Lagerbjelke y el barón Nordín en mitiremos á estos bribones de papistas? _S¡ el pueblo ingles se trarían en el Consejo de Estado; Mr. Dankward seria nombrado hallase en un estado brillante de prosperidad, pudiera con algún presidente de la Cantara de Hacienda; Mr. Skogmann debía ir 4 fund…</t>
  </si>
  <si>
    <t>Norton</t>
  </si>
  <si>
    <t>…ara bajar después á 86'. y íi no pasa á Maldonado, se espera .que destruirá todas las na —. Escriben de la isla de Sto. Tomás con fecha 15 de Noviembre ves brasileñas que manda ci capitán Norton. lo siguiente: El capitán Grenfcld, comandante del bergantín brasileño „ A^er llegué aqui desde la Guaira, después de una travesía Cábeselo, comienza á restablecerse de las heridas que habia reci de ocho dias. Antes de-mi partida había llegado á CaTacas un bi…</t>
  </si>
  <si>
    <t>Nos, Elliotson</t>
  </si>
  <si>
    <t>Elliotson Nos</t>
  </si>
  <si>
    <t>…entregados á los nuevos; y estos harán el juramento acos bren inmediatamente los Ministros que fallan. ; 1 !. tumbrado............ ■ ' Se dice que lord Binning, lord F. L. Gowep y lord Elliotson Nos parece que este arreglo definitivo causará una general sa los nuevos lores comisarios de la tesorería que deben reemplazar tisfacción.; pues los sugétos: que acaban.de entrar en el Gobierno ¿ Mr. Robiñson, al lord G. Sommersct y al vizconde Lowther.: gozan de…</t>
  </si>
  <si>
    <t>Nosotros, Eris-</t>
  </si>
  <si>
    <t>Eris- Nosotros</t>
  </si>
  <si>
    <t>…traciones públicas, y ca á otros te lea tacaron los ojos. Pero fueron inútiles todos sus es balmente esto es lo que se ha hecho. fuerzos y todas sus atrocidades; pues luego que el príncipe Eris- Nosotros habíamos previsto que nada faltaría 4 esta función; toff llegó el 2545 verstas de la ciudadcla de Tauris formó sus pero, lo confesamos con la mayor satisfacción , nuestras esperan tropas en batalla sobre la orilla derecha del rio Adjatchai, y zas han sido exc…</t>
  </si>
  <si>
    <t>Nota</t>
  </si>
  <si>
    <t>…la hecha y corriente toda la obra, 7 á que solo para la mayor comodidad del público se po ' Cáliz a de Entro. ne por suscripción. Por el místico eapafiol la Santísima Trinidad, su capitán Don Nota. En ls gaceta núm. 154 del sá* id» 23 de Diciembre Josef de Ojeda, que ha entrado hoy de Canarias en doce dias, se último , artículo de Madrid, párrafo primero, donde dice: para han recibido cartas de aquellas islas, las cuales confirman el ex la dignidad de…</t>
  </si>
  <si>
    <t>Nt-, Fermín</t>
  </si>
  <si>
    <t>Fermín Nt-</t>
  </si>
  <si>
    <t>…mientos. cante por fallecimiento de D. Francisco Gregorio de Arriaga, y Esta obrita singular, y única hasta ahora en España, funda no haber tenido efecto el nombramiento hecho éfl D. Fermín Nt- su recomendación en su utilidad y necesidad; pues llena el extra casio de Rivas, á D. Juan Calvete. ordinario vacío que se experimentaba con respecto á la educación de las damas , las cuales carecían absolutamente de un librito ele _ En e¡ Consejo Supremo de…</t>
  </si>
  <si>
    <t>Nugent</t>
  </si>
  <si>
    <t>…geros conservando el título de primer lord de la Tesorería, y. que y recursos del pais. el actual Secretario de Estado de la Guerr.a será. nombrado^pri Lord Althorp, lord Milton, lord Nugent y algunos otros mer Canciller del Echiquier. Asi veo mudados todos los em se reunieron ayer' en ¿l Mínisterio. Lord Althorp dijo que ha pleos , y hasta las formas del Gobierno establecidas por la sabi bía dudado por algún tiempo; pero qué ,'se había llegado á…</t>
  </si>
  <si>
    <t>Núm, Antonio Fuentenebro</t>
  </si>
  <si>
    <t>Antonio Fuentenebro Núm</t>
  </si>
  <si>
    <t>…dejas á la vez; dos para ayuda de casa ó aula. El que quiera hacer oposición á di grúas para descargar los barcos, en papel 5 rs., en rústica 5. cha cátedra dirigirá su memorial á D. Antonio Fuentenebro Núm. 4.°, máquinas: i.° varias carretillas: i.° carro para vicesecretario de dicho colegio; en inteligencia de que la citada tierras; máquina para hacer trencilla, en papel 14 rs., en rús oposición empezará el dia 20 de Mayo de este año, y concluida se proveerá e…</t>
  </si>
  <si>
    <t>Nuncio</t>
  </si>
  <si>
    <t>…cátedras, en el pulpito y eti sus á aceptarla de Calahorra, y si lo admitió fue por las repetidas escritos , sino también en los honoríficos cargos y comisione» que instancias del Sr. Nuncio, y también porque no creyó ni justo con tanta brillantez desempeñó en su vida, y aun en la familiar ni prudente dejar de ceder á la manifiesta voluntad de S. M., que conversación, que si bien era sobremanera instructiva , era tam no juzgó conveniente admitirl…</t>
  </si>
  <si>
    <t>Nuñez, Isac</t>
  </si>
  <si>
    <t>Isac Nuñez</t>
  </si>
  <si>
    <t>…, con el lema de Batallón de Voluntarios Realistas de no, D. Antonio Olivares, D. Francisco Fidalgo, D. Josef Mi Agreda, siempre Jleles £Dksji al Rer. Se celebró la ceremo randa , D. Isac Nuñez, D. Luis Gutiérrez, D. Joaquín Cometo, nia de Ja bendición, con una solemne misa en la iglesia.de padres E&gt;- Josef Duelas, D. Ceferino Fernandez, D. Luis Angulo, agustinos que dijo el Sr Arcipreste del cabildo eclesiástico, áque D. Gregorio Romero, D. Julián…</t>
  </si>
  <si>
    <t>O-Donéíl, Josef</t>
  </si>
  <si>
    <t>Josef O-Donéíl</t>
  </si>
  <si>
    <t>…, no obstante y próyind¡í¿"tie'.Castilla láVieja1 don la'presidencia de la Chanci- «cualquiera escritura ó estipulación en contrario.” La comisión llería deValládolid al Teniente1 general D. Josef O-Donéíl, Ca stipri'me el segundo párrafo de este artículo, por el cual se ama pitán jgeñeral que ha sido de los reinos de Valencia y Murcia. laban las contraescrituras, aun respecto de los contratantes._Se adoptad artículo y la supresión. ■ 1 Por Real orden comunicad…</t>
  </si>
  <si>
    <t>O-GorEspejo, Tomas</t>
  </si>
  <si>
    <t>Tomas O-GorEspejo</t>
  </si>
  <si>
    <t>…éllos,tiempos atribuyó S. Cipria sím Por providencia del tribunal del.consulado de Cádiz se, cita no (l&lt;'' * ' ‘-----------:--Ji------ á junta general de acreedores al concurso de D. Tomas O-GorEspejo f remó dt Córdobít'y'sj de'Agosto. ' man ¡ y las expediciones de las fragatas nombradas los Buenos Hermanos y. Triunfo Americano, que procedentes del mar del Sut El día 5 del pasado Julio fue extraído,» Luisa Navarro,de esta vinieron á aquel Fuerio en los año…</t>
  </si>
  <si>
    <t>O-Rian, Edmundo</t>
  </si>
  <si>
    <t>Edmundo O-Rian</t>
  </si>
  <si>
    <t>…e S. M. en las líneas de nuestro ejérci y de Octubre último debe abonarse, ínterin esté pendiente de pu to podrá ser útil por algunos momentos; pero al ausentarse se rificación, á D. Edmundo O-Rian, Intendente que fue de la pro experimentarán otra vez las mismas necesidades, porque cuantas vincia de Toledo, ha de ser al respecto del de cincuenta mil rea medidas se tomen, han de ser tedas inútiles. Sería suficiente su les señalado á este destino en 7 de…</t>
  </si>
  <si>
    <t>O-Shea, Enrique</t>
  </si>
  <si>
    <t>Enrique O-Shea</t>
  </si>
  <si>
    <t>…4.0 Se hallará en Madrid en la librería de Pérez, De un colorjn: el discurrir suave frente el agujero del correo. De un arroyuelo entre pintadas llores, _Se cita llama y emplaza á D. Enrique O-Shea, del comercio De la traviesa mariposa el vue^, de Valencia, para que en el término de un mes comparezca en el Y una mirada de Dorila ó Filis, juzgado de la subdelegaciorí de rentas de esta corte á exponer lo Un favor, un desden su voz incitan......w que crea…</t>
  </si>
  <si>
    <t>Obispo</t>
  </si>
  <si>
    <t>…con motivo de los funerales que se han que no baila trabajo, y en fin, por el odio de los católicos ir de celebrar por SS. MM. Luis xvi y la Reina su esposa. landeses. . .. limo. Sr. Obispo: Se acerca un dia de luto, asi para nuestra Tales son las amenazas que continuamente ofrecen los dis familia, como para toda la Francia, que. en un mismo aniver cursos de los católicos. El pronunciado por Mr. O’Conncll fue sario reunirá la memoria del Rey Lui…</t>
  </si>
  <si>
    <t>…ha podido tener ninguna influen Abril, y i.°de pascua deResureccion , con toda la soiemnidady cia en la determinación del vicepresidente. No podemos menos pompa posible, bl limo. Sr. Obispo tomó a“iu cargo la bendi de confesar que ignoramos absolutamente los motivos de estas ción de dicha bandera y sermón, y el Sr. doctor D, Bernardo dos dimisiones. El tiempo podrá sola inente, descubrir las causas , Aliaga, deán de esta santa iglesia, cantó la…</t>
  </si>
  <si>
    <t>…venientes á dichas facul rano el Sr. jp'. Fernando vii, á cuyo obsequio también contri tades, cuyas cintas pendían del retrato. Acompañaban el limo. buyeron por su parte .el limo. Sr. Obispo y cabildo. Las autori Ayuntamiento, y cerraban la comitiva las compañías de grana dades tuvieron la satisfacción de que en medio de tanto concurso deros del referido cuerpo de Realistas, con su bella música mar no hubiese ocurrido él menor desorden ni el mas…</t>
  </si>
  <si>
    <t>…del mismo' Concejo, cinco meses, y á poco mas costo que ioo3 rs. El capitán gene para qiié asistan á las expresadas juntas, y se les admitirá en con ral é Intendente, con el Rdo. Sr. Obispo y diputados, contribu cepto de vocales, si concurriesen en ellos las calidades que pre yen por suscripción para dar cuatro vestidos, cama y demas vienen las leyes y acuerdos que tratan de este particular. muebles necesarios á cada niño; y todo se dispone para…</t>
  </si>
  <si>
    <t>…ausado, mucha satisfacción, pues asegura que casi está ya limpia la ga Lérida j’e de Agosto. lería occidental, y que por ella se puede llegar á pie hasta el escuPastoral del limo. Sr. Obispo de esta diócesis.do , ó el punto' adonde llegan las obras : la del este también es tará limpia dentro de pocos dias. Habiéndose verificado la irrup Nos D. Fr. Pablo Colmenares, por la gracia de Dios y de la ción del aguja1 por la parte lateral de la bóveda, c…</t>
  </si>
  <si>
    <t>…uñada en París con ocasión de su muerte Excmo. ayuntamiento á los oficios de mañana y tarde. en 1822. Todas estas medallas han sido cubiertas con una plan Al mismo tiempo el limó. Sr. Obispo ha dirigido la siguiente cha de cobre, en que se ha fijado una inscripción que refiere las alocución. circunstancias de la erección del monumento. «_EI consejo general del departamento de l’Aube, deseoso de jVbr D. Pablo de Sichart, for ¡a gracia de Dios y de…</t>
  </si>
  <si>
    <t>Observaciones, Ar</t>
  </si>
  <si>
    <t>Ar Observaciones</t>
  </si>
  <si>
    <t>…ha hecho de mí S. M., y al amor que merezco venta en el despacho y almacén de la imprenta Ideal. i estos sus dignos vasallos (1). ,,Todos han celebrado sobremanera la elección del Sr. Ar Observaciones sobre los afectos catarrales en general, 8.°, en zobispo en el R. P. Agustino, cura de Pasig, Fr.Hilario Diez; y róstica 5 rs. ojalá que nuestro Soberano, al paso que se dignase mandar aten González. Oración' fúnebre en las' exequias solemnísimas der Ja remis…</t>
  </si>
  <si>
    <t>Octavio, Alfonso</t>
  </si>
  <si>
    <t>Alfonso Octavio</t>
  </si>
  <si>
    <t>…ompaña la oración purificación declarada en primera y segunda instancia por la jun- fúnebre en la muerte de sU autor. Se trata en ellas de disensiones ta militar de Granada contra D. Alfonso Octavio, capitán ayu de doctrinas, de lectura de libros prohibidos, de Tolerancia relidante que fue de caballería, indefinido en Málaga , no habiendo ;iosa, de los que hablan inal de nuestra santa religión, cotejando podido recogérsele los Reales despachos, á virtud…</t>
  </si>
  <si>
    <t>Odescalchi</t>
  </si>
  <si>
    <t>…so María dt tienda. Ligorio, fundador de la congregación del Redentor, y antiguo ,,EI 30 del propio mes « designamos un terreno, no lejos del Obispo de Sta. Agata de los Godos, el cardenal Odescalchi, co en que está construida nuestra cabaña, para edificar en él una ca mo relator, ventiló la validez de los procesos sobre los milagros sa mas sólida, una iglesia y un almacén. El lugar que hemos es obrados después de la beatificación, para proceder á la cano…</t>
  </si>
  <si>
    <t>Odesia</t>
  </si>
  <si>
    <t>…iado últimamente una porción de medallas griegas y ro manas , y algpnas piedras grabadas. Todavía se ha enriquecido ' KUSIA. esté gabinete con parte de las medallas-que recogió el coronel Odesia 34 dé "Julio. Rothícrs durante su viage a! Archipiélago griego: algunas de _ Cartas particulares, de Constantinopla del 11 dipen qué inme ellas'son sumamente raras. S. M. ha mandado comprar rociendiatamente que supo el Reis éffendi la’noticia de la salida de…</t>
  </si>
  <si>
    <t>Odisseo</t>
  </si>
  <si>
    <t>…Stan- *31793.,.. 400,........................... . Sevilla. hope hubiera reflexionado mas sobre esta carta de la Grecia que 2.217.... 400......... .............. Idem. dirigió al general Odisseo, hubiese quizá encontrado que el pue 14.902.... 400............................. Reus. blo de Kutchino .y el rio Aspropotamos estaban en la Grecia oc 5.737.. .. 400.............................. Madrid. cidental, y&lt;no en la Tracia. (Un filhtlem militar.') 13»…</t>
  </si>
  <si>
    <t>Odriozola, Josef de</t>
  </si>
  <si>
    <t>Josef de Odriozola</t>
  </si>
  <si>
    <t>…para todos los oficiales del ejército; un tonío en 8.° prolongado 9,105.... 400..... de unos 20 pliegos, con cuatro láminas: escrita por el capitán 4.487-- 400..... de artillería D. Josef de Odriozola: se vende en íá librería de 5,149.... . 400..... Villareal, calle de las Carretas, y en lá He Paz, frente á’ las Co 7,146.... 400..,.. vachuela», á 18 rs. en rústica. r 13,746..» 400.... --P°r Real orden de ip de. Enero último se ha concedido á la 14,979... 4…</t>
  </si>
  <si>
    <t>Ojeda</t>
  </si>
  <si>
    <t>…ará un asunto que , conio se dice, esto es, el tenor de ia ley, ó el mandato de les interesa. la autoridad suprema,, constituye en regla de obligación una má _Por. providencia del Sr. Ojeda ,juez asesor general de la Real xima de obrar, que antes era civilmente libre, y por sí misma Casa y Patrimonio, se cita y emplaza á los que tengan.derecho puede no ser en principios de moral obligatoria. Teniendo el. le á. los bienes quedados por fallecimien…</t>
  </si>
  <si>
    <t>Olivares, Antonio</t>
  </si>
  <si>
    <t>Antonio Olivares</t>
  </si>
  <si>
    <t>…eméritas,y bardada por. las religiosas agustinas de este Batanero, D. Joaquín Freiré, D. Juan Tro, D. Manuel More convento, con el lema de Batallón de Voluntarios Realistas de no, D. Antonio Olivares, D. Francisco Fidalgo, D. Josef Mi Agreda, siempre Jleles £Dksji al Rer. Se celebró la ceremo randa , D. Isac Nuñez, D. Luis Gutiérrez, D. Joaquín Cometo, nia de Ja bendición, con una solemne misa en la iglesia.de padres E&gt;- Josef Duelas, D. Ceferino Fernande…</t>
  </si>
  <si>
    <t>Ondovilla, Gaspar de</t>
  </si>
  <si>
    <t>Gaspar de Ondovilla</t>
  </si>
  <si>
    <t>…n cucharon: un trinchante: dos cuchillos i- bramiento de nueva sindicatura, que ha recaído en D. Nicolás una taza con su tapa y dos platos: una palangana, jarro y bola Rico Perez, D. Gaspar de Ondovilla y D. Francisco de Iruegas-, para jabón y dos candeleros, todo de plata ¡ un relox de oro y como auxiliares, en los términos que se expresan en el acuerdo, con chispas de diamantes, y ocho mil 1 cales vellón en veinte y á D. Juan Josef de la Sotilla y D. Antonio Martínez de Salacinco on…</t>
  </si>
  <si>
    <t>Oochrane</t>
  </si>
  <si>
    <t>…Las noticias de Mr. Canning prestó ayer juramento en la Cámara de los Co munes, y tomó asiento antes de entrar el público.la Livadia continúan siendo favorables á los griegos. El lord Oochrane debe haber partido de Hidra para dar un golpe de mano Mr. Tierney, Mr Bpougham, sir R. VVilson, sir F. Bursobre Alejandría. Sin embargo es bastante inverosímil esta no deft, sir J. Newporr &amp;c. sé sentaron detrás del banco llamado del Tesoro. Mr. Peel y sus am…</t>
  </si>
  <si>
    <t>Or-, Josef</t>
  </si>
  <si>
    <t>Josef Or-</t>
  </si>
  <si>
    <t>…32; maiz, 37: habichuelas, 52 : vino, arroba, 16 á 20: aceite, Compendio de la historia general de España por el difunto deán y canónigo de la santa iglesia colegial de S. Felipe D. Josef Or- id. 48. . . ' Orense. Trigo, fanega 60: centeno, id. 25,: maiz, id...30: tiz y Sanz. Este compendio que su autor trabajó por los años de vino, carga 45 á 50. &gt;■ 1803, y sucesivamente fue dando al público, mereció la mayor Pontevedra. Trigo, fanega 56 á 58 : c…</t>
  </si>
  <si>
    <t>OrbanéCoru'ña, Catalina y D Félix González de</t>
  </si>
  <si>
    <t>Catalina y D Félix González de OrbanéCoru'ña</t>
  </si>
  <si>
    <t>…....... i ídem. hiciese entre ellos de su» bienes dicho D. Francisco Quirós, por Murcia................................................................... i¿ idem. haber fallecido Doña Catalina y D Félix González de OrbanéCoru'ña............................................. .................jj idem. ja , sus herederos usufructuarios que fueron; pues de no hacerlo Málaga.................................................................... i beneficio. ¡es parará el perjuicio que haya lu…</t>
  </si>
  <si>
    <t>Oria, Miguel de</t>
  </si>
  <si>
    <t>Miguel de Oria</t>
  </si>
  <si>
    <t>…le* sociedad sin subordinación; y esta no tiene en tan execrable teo parará perjuicio. . .• ría mas apoyo social que la fuerza. El vínculo de la asociación •a-Don Juan de Mutiloa, D. Miguel de Oria , Doña Agustina civil, de la religiosa, de la domésticade toda asociación huma Luarte, Luis Pefattre, Esteban Velasco,1 Juan Dufaüro, Anto na se-rompió: si en ellas hay alguna obligación moral, viene de nio Ríos, Antonio Basal,; Felipe Val verde-, Josef Aivár…</t>
  </si>
  <si>
    <t>Oriel</t>
  </si>
  <si>
    <t>…de la familia maa siempre la misma desde el momento de su aparición.” Este acontecimiento., ocurrió el 17-de Diciembre, lo prepoderosa de Irlanda: en el de Louth han humillado al lord Oriel, senciaron 3 ó personas, tanto de la ciudad como de los puepolítico el mas antiguo de aquel reino. Aun ha sido mayor su blos comarcanos, y ha producido muchas conversiones. (Gazette triunfo en Armagh ,- cuna del- orangismo. 1 En seguida habló el noble lord de…</t>
  </si>
  <si>
    <t>Ortega, Bonifacio</t>
  </si>
  <si>
    <t>Bonifacio Ortega</t>
  </si>
  <si>
    <t>…ro de encajes, blondas y calados; el de ha defonso Abálos , D. Josef Romero y Castañeda', D* Josef Mar cer alfombritas, tapetas, y cualesquiera obras de cañamazo y tínez Alarcon , D. Bonifacio Ortega, D. Juan del Marmol , y Don felpa , los bolsillos de punto ó de malla , ridículos &amp;c.; el punto Manuel Ruiz y Castro: para la maestrescolía de;4a iglesia cate de marcar ó de lomillo , y las labores de abalorio ó mostacilla, dral de Córdoba, por muerte de D. L…</t>
  </si>
  <si>
    <t>Ortega, Pedro Ruiz de</t>
  </si>
  <si>
    <t>Pedro Ruiz de Ortega</t>
  </si>
  <si>
    <t>…Real Casa y Valencia. ídem;1 Corte , se cita y emplaza á los que tengánderecho á la herencia Murcia...................................... ,*v&lt;«&lt;«*N««Mse 1 f pérdida. intestada del Sr. D. Pedro Ruiz de Ortega, natural dé la ciudad Barcelona á pesos fuertes................. - z beneficios de Cádiz, intendente que fue de provincia en Puerto-Príncipe, Zaragoza........,...... .. ....................... -f ídem. en la isla de Cuba, como también á los acreedores contra…</t>
  </si>
  <si>
    <t>Ortiz, Justo</t>
  </si>
  <si>
    <t>Justo Ortiz</t>
  </si>
  <si>
    <t>…ras Aseguran que se está organizando actualmente una compa varias personas con alguno» alumnos , pronunció el profesor ñía para abrir un canal desde Roanne hasta Dígoin; y se sabe D. Justo Ortiz, presbítero, un discurso, en que hizo ver la ne que inmediatamente que el Gobierno haya aprobado el proyec cesidad y utilidad respectivas de instruirse en la lengua latina, to'se. harán varias proposiciones para establecer un camino de con alguna de las circu…</t>
  </si>
  <si>
    <t>Ortiz, Máximo</t>
  </si>
  <si>
    <t>Máximo Ortiz</t>
  </si>
  <si>
    <t>…gresor El hijo sos en el latin yen el dibujo. Clase de Historia Sagrada premio está desnudo; el padre medio envuelto en una túnica ceñida y D Fidel Fernandez de la Cuesta, accésit D. Máximo Ortiz de con un manto sobre los hombros, cuyas ropas descompuestas Zarate, y el conde de Goyenecht. Lógica y metafísica premio por su violenta posición, le descubren parte del cuerpo, las pier D. Mariano Roca, y por su aplicación á la música, accésit Don nas y los…</t>
  </si>
  <si>
    <t>Osma, Luis de</t>
  </si>
  <si>
    <t>Luis de Osma</t>
  </si>
  <si>
    <t>…r la pérdida de Diciembre, y los pretendientes dirigirán los suyos al alcalde d* un hijo único, que ya ep estado de poderla aliviar fue accidental primer voto de la villa de Nalda D. Luis de Osma. mente precipitado en un rio. Muchos délos mismos á quienes _Sc halla vacante el magisterio de primeras letras de la villa de ella habia favorecido con la bondad mas tierna, la pagaron con Alcobenttas, distante de Madrid tres leguas, cuya población es ingrati…</t>
  </si>
  <si>
    <t>Osorio, Alvaro Navia</t>
  </si>
  <si>
    <t>Alvaro Navia Osorio</t>
  </si>
  <si>
    <t>…de sus plantíos, la compañía del Guadalquivir, á quien Mendoza } D. Gerónimo de Zurita, D. Diego Saavedra Fajardo, no faltan experiencias de la ignorancia rutinaria de un capataz D. Alvaro Navia Osorio. y de la inteligencia científica de un agrónomo. 7.0 D. Luis de Requesens:, D. Bartolomé Leonardo de Argensola, D. Juan de Palafox y Mendoza, D. Francisco Valles, XBALBS LOTBKIAI. D. Juan de Ribera, el maestro Fr. Luis Ponce de León. '• En la extracción de la…</t>
  </si>
  <si>
    <t>Ossolimki, Vítor</t>
  </si>
  <si>
    <t>Vítor Ossolimki</t>
  </si>
  <si>
    <t>…ya existencia aun dudaban algu te inquietud; la que aumentó mucho mas un aviso que en 1823 nos, no tuvieron dificultad en designarle unas veces como &lt;1 pete remitió á Moszynskí el conde Vítor Ossolimki, adviniéndole que de la sociedad, y otras como presidente de la comisión que r. ilú ya no recibiesen mas individuos, y que procediesen en todo con tenla fuera del remo relacione», cuyo secreto era de la mayor la mayor circunspección. No carecia de fundamento…</t>
  </si>
  <si>
    <t>Ostcn-bac</t>
  </si>
  <si>
    <t>…en el manifiesto. Lo que de Real orden &amp;c. Ma siete werstas de Nachitschewan: su vanguardia, compuesta de drid 10 de Noviembre de 1827. caballería, á las órdenes del general mayor barón Ostcn-bac— ken t, encontró al enemigo, le batió y le persiguió hasta el va NOTIC1AS EXTRANGERAS. do de Kygatscha , 30 werstas mas arriba de Abbas-Abad. TURQUIA. Abbas-Mirza habia logrado pasar el Araxes, mientras que su infantería en número de 4 a 5$ hombres avanzaba c…</t>
  </si>
  <si>
    <t>Otal, Julián</t>
  </si>
  <si>
    <t>Julián Otal</t>
  </si>
  <si>
    <t>…olemne misa en la iglesia.de padres E&gt;- Josef Duelas, D. Ceferino Fernandez, D. Luis Angulo, agustinos que dijo el Sr Arcipreste del cabildo eclesiástico, áque D. Gregorio Romero, D. Julián Otal, D. Antonio Arrom, Concurrieron todo el clero secular y regular, ayuntamiento y D. Josef María Cortea, D. Josef Rodríguez, D. Ildefonso Quipersonas de primera distinción. Por la tarde se tuvo en las casas rós, 13. Lorenzo Millana, D. Manuel Tobia , D. Josef T…</t>
  </si>
  <si>
    <t>Otero, Francisco Josef de</t>
  </si>
  <si>
    <t>Francisco Josef de Otero</t>
  </si>
  <si>
    <t>…gidor perpetuo de su ayuntamiento. ción del Real colegio de Sancti Spiritus de la ciudad de Santiago, _Los que se crean con derecho á los bienes quedados por falleci por muerte de D. Francisco Josef de Otero, á D Antonio V¡- miento abintestato del Sr. D. Máximo de Rodenas, del consejo llapol; y para dos canongías de Sta. María la Real del Sar de di que fue de S. M. en el de Hacienda y fiscal de Cruzada , acudan cha ciudad de Santiago, por fallecimiento de D Franc…</t>
  </si>
  <si>
    <t>Otno</t>
  </si>
  <si>
    <t>…a, están redactados con mucha energía: y parece que invita en del hecho, y que el número cambiado no queda responsable pot ellos á la corte de Austria á que envíe instrucciones al barón Otno ser sustitución, sino solo cambiar la suerte por una gracia tenfels , internuncio imperial en Constantinopla , para que em dispensada por S. M. 4.0 Que no se admita prófugo ninguno en plee todo su influxo con la Puerta, á fin de persuadirla que los caja sin q…</t>
  </si>
  <si>
    <t>Otra</t>
  </si>
  <si>
    <t>…des de las juntas de purificaciones militares. gurar sus marchas; aumentada con algunas reflexiones sobre elsa(Núm. 44 queo, pitlage y merodeo. El orden . sencillez y claridad que reina Otra si el modo de hacer los pagos á los oficiales que se. ha- en toda ella, la importancia de sus muchas é indispensables doc lien calificados. (Núm. 4^.) . , trinas , y Ja facilidad de poderse llevar á campaña por su corto vo Otra sobre el modo de considerar á l…</t>
  </si>
  <si>
    <t>O’Neill, Tulio</t>
  </si>
  <si>
    <t>Tulio O’Neill</t>
  </si>
  <si>
    <t>…! Las aclamaciones de los concurren de infantería ligera, se hallaba desplegada en batalla á las órdé-' tes fueron contestadas por la-artillería!, y las filas respondieron nes del brigadier D. Tulio O’Neill. cqlííandkñte general dé la á este saludo con el-antigua grito guerrexo-dc lo» españoles. ¡Viva tercera brigada, sobre la cima de unas pequeñas colinas que do el Rey'. El inmenso cpncursó que de oiaildé locho leguas habia minaban la llanura; y la segunda brig…</t>
  </si>
  <si>
    <t>O’Shea, Heiiriqtie</t>
  </si>
  <si>
    <t>Heiiriqtie O’Shea</t>
  </si>
  <si>
    <t>…Don ............. Josef Miguel Ramírez, D. Juan Benito Reñaga, D. Antonio ** / Vales consolidados............................... ............. *3 » »4&gt; Gutiérrez Novales, señores D. Heiiriqtie O’Shea y compañía, Idem no consolidados.......................... ............ SMíií- Exenta'. Srá. condesa de Mora, Sr. conde de Albercon, D. An drés Vilches y D. Simón Bux, tenedores que han sido de diferen tes vales Reales; á saber, doce consolidados de 50 pesos…</t>
  </si>
  <si>
    <t>Pa</t>
  </si>
  <si>
    <t>…to ervlafropteri: den-i tro de poco habrán invadido la proyinaia.de Erivan , cay a expe-^ J. Los calores se ban anticipado este año; se teme que excedan dicion será mandada por el general Pa»kew ich., sucesor del .ge- aun rí los del año pasado. neral Yermoloff cn cbempleo de gobernador de la Georgia., el La exposición de las obras de los pensionados de la Acade cual vuelve á Rusia sin destino: a -can secuencia de p$t$ medida mia de.Tra ti ci» se…</t>
  </si>
  <si>
    <t>…premio de la sociedad Holandesa de las ciencias, por N. BalleElena y del Crocciatto; porque esto seria confundir á Hernan jer, ciudadano de Ginebra , y traducido al castellano por D. Pa do de Herrera con Lope de Vega, solo porque escribieron en una tricio de España. Consta esta obrita de uní tomo en 8.° Se ven misma lengua, diferente ya de la de Bereco y Juan de Mena; de en la librería de Sánchez., calle de. la Concepción Gerónima, porque es…</t>
  </si>
  <si>
    <t>…su en su importante sálud en el Real sitió de S. Lorenzo. - conducta moral y política: han de ser sacerdotes ú ordenados in sacris. Para firmar la oposición presentarán al Excmo. Sr. Pa El Excmo. -Señor Secretario de Estado y del Despacho de triarca de las Indias, ó le remitirán memorial con su fe de bau Gracia y Justiciaron fecha 18 del corriente, desde Tarragona, tismo legalizada en el término de 50 dias, que finalizará en to ha comunicado a.l Dipu…</t>
  </si>
  <si>
    <t>Pa, Engracia</t>
  </si>
  <si>
    <t>Engracia Pa</t>
  </si>
  <si>
    <t>…e la aso sario de Guerra D. Juan Palas , secretario que fue de la misma ciación , que impone el sometimiento a sus gefes, y en la necesi Capitanía general, de quien quedó heredera Doña Engracia Pa dad deb él-para la conservación de la sociedad. La sociedad no las, su sobrina, para que en el término de 30 dias acudan al re puede existir sin gobierno: el gobierno no puede existinsin el de ferido juzgado y escribanía principal de Guerra de Henriquez , á r…</t>
  </si>
  <si>
    <t>Pa, Juan López de</t>
  </si>
  <si>
    <t>Juan López de Pa</t>
  </si>
  <si>
    <t>…fortuna las conservatorio de artes y oficios de Paris, por el barón Carlos diligencias de los franceses que lo buscaban con fuerza armada, y Dupin &amp;c, y traducido del francés por D. Juan López de Pa logrando i duras penas llegar i Sevilla, donde estaba la Junta ñal ver y la Torre. Esta traducción se ha hecho de orden de Central. En esta ciudad fue donde más sufrió su espíritu y deli is. M. para que sirva de guia en la enseñanza del curso de geo cadeza al…</t>
  </si>
  <si>
    <t>Pa-, Vicente</t>
  </si>
  <si>
    <t>Vicente Pa-</t>
  </si>
  <si>
    <t>…ámara de In Y para otra canongía de la iglesia catedral de Menorca , va dias, y dedicados por el editor al Excmo. Sr. marques de Zatncante por fallecimiento de D. Jaime Squella, á D. Vicente Pa- brano, teniente general de los Reales ejércitos ócc , y Secretario de'Estado y del Despacho de la Gueira de España é Indias. Unpelcudi. CAMBIOS DBI DlAray. tomo en 8.° marquida con seis estampas. Se hallará en Madrid Lóndret...................................…</t>
  </si>
  <si>
    <t>Pablen</t>
  </si>
  <si>
    <t>…uas del Archipiélago bajo el man. d.o del almirante Senijavine, que lleva órdenes secretas , habién TURQUIA. dola pasado antes revista el Emperador. Constantino fia i¿ de Mayo. El conde Pablen, sustituto del conde de Woronzow, du Por una orden del Gran Señor se ha puesto en actividad el rante su viage al extrangero en el gobierno de las nuevas pro destino de los inspectores de estudios públicos, el cual estaba re vincias rusas, se ha puesto en cami…</t>
  </si>
  <si>
    <t>Paccini</t>
  </si>
  <si>
    <t>…cios que generosamente derrama sobre esta Nación, _Grande marcha nueva en el final del primer acto de la ópera conserve para felicidad suya la importantísima vida de V. M. los del Sr. Paccini, la Esclava en Bagdad; para piano á 5 rs., gui muchos años que desean todos los que se precian de amantes de tarra 4 y flauta 3: wals puesto bajo el tema del terceto en la su Rey y Señor natural, y fieles observadores de sus preceptos. misma ópera; para piano…</t>
  </si>
  <si>
    <t>Paez</t>
  </si>
  <si>
    <t>…nuestro ejército durante la guerra. Los que no po lamento. Las cartas de Puerto Cabello nos dicen que se aguarda dían pagaren el acto estas multas, han sido mutilados de uut ba al general Paez en,Valencia el 1 o de este con la caballería &amp;c. manera cruel, y les han llegado á cortar las narices y las orejas. No se puede creer la miseria que está experimentando toda 1* Inmediatamente que la ciudad de Proma dejó de ser protegida provincia; no se encue…</t>
  </si>
  <si>
    <t>…. te , proponiéndole en tal caso las disposiciones que gradúen con Las noticias recibidas de la Guaira son muy contradictorias: venientes. • ■ ‘ ‘ i ’ . lin embargo, parece que el general Paez es mas digno de com 163. Al mismo tiempo , ó con anticipación, le manifestarán pasión que de vituperio. El general Marino está muy compro el orden que juzguen deba seguirse en los trabajos, operaciones.y. metido, y se cree que será víctima de la insurrección.…</t>
  </si>
  <si>
    <t>…casas de ayuntamiento, le pendiente, habiéndose convocado pata este efecto en Caracas una yó el director un discurso de apertura ,elogiando la paternal mu asamblea que presidió el general Paez. Se propuso y decidió en nificencia de S. M.; y el secretarlo un resúmen de las actas del ella por aclamación que los distritos de Venezuela y de Apure se año. Durante él, se ha desvelado particularmente la Sociedad por constituyesen en estados federativos. {…</t>
  </si>
  <si>
    <t>…guerra Se lie verificado la completa disolución de la república de civil en aquel país desgraciado, y es probable que no vea el fin la Colombia de resultas de la insurrección del general Paez. generación presente. Tales son los elementos de discordia que allí Un buque que salió de la Guaira el 26 del mes pasado trae reinan. las noticias siguientes: ,,el 28 de Agosto Guayaquil se separó INGLATERRA. del gobierno de Bogotá, declarando á Bolívar dicta…</t>
  </si>
  <si>
    <t>…hacer retroceder al ciudad solamente nos dicen haber llegado de Bogotá en clase de desgraciado, cuyas doctrinas pudieran causarle alguna sombra. comisionado pacificador cerca del general Paez, el ministro de la Mas ahora ha mudado enteramente la escena, y la Academia ha guerra Pedro Briceño Mendez, con amplias facultades para tra oido repentinamente aplausos universales *n lugar de los silbidos tar : pero no conseguirá nada, pues ya el otro está b…</t>
  </si>
  <si>
    <t>…poder de los insurgentes. pero nada ha podido resolver por la imposibilidad de tocar so „La Reina de Boni ha salido á campaña después quelos ho bre contribuciones. Han oficiado al general Paez, haciéndole pre landeses hubieron retirado gran parte de sus tropas de Célebes. sente que los pueblos no pueden sufrir ningún recargo, que en su Se temiá que fuesen arrojados de esta isla.*’ (Courür.) situación solo serviria de exterminarlos; pero su contesta…</t>
  </si>
  <si>
    <t>…te de ellos, que excediere de esta medida. de que vengan, aunque allí lo anuncian los papeles públicos. „No saliendo del departamento de su publicación, solo pa Los que dirigen al general Paez son Josef Ñuñez Casares, se garán la mitad del precio establecido. cretario general; Francisco Carabafio, ge fe dé estado mayor ge „E1 porte se pagará siempre con anticipación. neral ; Pedro Pablo Díaz, Domingo Navas Pínola y Tomas ,,No se innova el precio de…</t>
  </si>
  <si>
    <t>…................ llaba extendida por los llanos del Apure en menor número; pero Paris........................................................................ 14 19 á 15 libras. él general Paez reunió para esta arma todos los hombres capaces Cádiz....................................................................... | beneficio. de servir en ella, y tomó un cuerpo de 500 para entrar en Ca Sevilla.....................................................…</t>
  </si>
  <si>
    <t>…guez, hija de Josef, capataz tá para conservar los restas débiles de su fuerza moral no quiera de brigada de Artillería, muerto en el campo del honor. reconocerlo, considerando al general Paez como un revoluciona CAMBIOS DEL DIA 12. rio, condenado por su alzamiento, seguís la constitución'Todas las provincias ss han dirigido en esta crisis al presidente Bolivar, Lóndres...—.................................... invitándole para que en atención á.las…</t>
  </si>
  <si>
    <t>…acemos tino raciocinar bajo la falsá — Los diarios de Maracaibo del 4 &lt;lc Febrero contienen la noti ¿aposición de los liberales, es decir, de que existen leyes vigen cia de que el general Paez habia hecho dimisión de todos sus em tes contra las órdenes religiosas. Estas leyes fueron derogadas pleos civiles y militares. .Estos papeles, dice un periódico ingle»,</t>
  </si>
  <si>
    <t>…de Óctubrenóse harásirioen el salón déla galería de pinturas confia en que se paguen' lós'8ividéñ&lt;fos.‘" ‘ y .ótrsi. LóVfúégós artificiales que estaban dispuestos sé han síis- —El general Paez há píubíÍ'cádo'úna-ptócl¿&lt;n'a , én la'cual ’sé ti péhdidb'pó^jnotivoí $¿ delicadeza El conde de Nóstitz-Jankenr tula gefe súpériór de Venezuela. 1 • -1,’ - dorf áéómnáñárá al Réy en su via'ge." ' Sé íabe pot cartas de Cartagena que él 'ntóvimientóVprepara í\'…</t>
  </si>
  <si>
    <t>Paez, Francisco Verdejo</t>
  </si>
  <si>
    <t>Francisco Verdejo Paez</t>
  </si>
  <si>
    <t>…la tierra. Este imperio es el enemigo de los edición (de 1824), notablemente corregida y aumentada por su ,,gobiernos libres ; es el gobierno de las plumas...” Yo hablaba de autor D. Francisco Verdejo Paez. Esta obra útil, á toda clase de los diarios calumniadores, dice Mr. B. Constant desde su asiento. personas, ha sido adoptada para la enseñanza en el Real colegio ^.Contra esos se dirige la ley, responde el Ministro. Si yo (para militar de Segovia, y en la ma…</t>
  </si>
  <si>
    <t>Pagan</t>
  </si>
  <si>
    <t>…allo , ri ron las velas, cables, provisiones, y hasta los vestidos de la tri valizan con las del Seraskier, y con los soldados de marina del pulación, y los papeles de la nave. El capitán Pagan, coman capitán bajá. Ya se está formando la caballería ; se organizan dante de la bombardera, ha llegado á Smirna, donde ha referido cuerpos de música y fábricas de armas. La actividad que rema ea todas las circunstancias del cruel tratamiento que le han hech…</t>
  </si>
  <si>
    <t>Pahlen</t>
  </si>
  <si>
    <t>…as artes y ciencia¿,ly’detla estimación st: que tiene á los'pro que apenas les permite serv.it. jiras que 10 años. fesores/manifestando d deseo de qué todos los’ naturalistas y Él conde Pahlen , nuestro gobernador civil, que ha residido médicos qtie'-se teunén en ésta capital-’sé ju'nten un día á comer bastante tiempo en América,, ha examinado los bajeles anejados, én palacio,1 á’cuyo efétto ha mandado1 *;sü mariscal^ de la corta y ha manifesrado.s…</t>
  </si>
  <si>
    <t>Palacios, Miguel</t>
  </si>
  <si>
    <t>Miguel Palacios</t>
  </si>
  <si>
    <t>…eriendo S. M. que haya la conveniente distinción Oviedo...d........ D.'Rodrigo Antonio Alrarez. entre los GeTes y Oficiales que están én actual ejercicio di sus Patencia.......... D. Miguel Palacios. empleos én los Cuerpos, y los que se han separado ya del servi Palm'a, en Ma D. Martin Mayol. cio activo de las armas, teniendo presente que antiguamente no llorca....:...... podian usar el uniforme de Guardias de Infantería sino los que Pamplona........ Sre…</t>
  </si>
  <si>
    <t>Palas, Juan</t>
  </si>
  <si>
    <t>Juan Palas</t>
  </si>
  <si>
    <t>…de la subordinación para evitar los se cita y emplaza á los acreedores qué dejó á su muerte el.Comidesórdenes:-la política lo funda en el principio mismo de la aso sario de Guerra D. Juan Palas , secretario que fue de la misma ciación , que impone el sometimiento a sus gefes, y en la necesi Capitanía general, de quien quedó heredera Doña Engracia Pa dad deb él-para la conservación de la sociedad. La sociedad no las, su sobrina, para que en el términ…</t>
  </si>
  <si>
    <t>Palmcrston</t>
  </si>
  <si>
    <t>…l conde de Har en lo civil y en lo m¡liur._Ls corbeta Real Politus debía dar to wy, el conde de Carlisleel vizconde Dudley and Ward, viz la vela el de Marzo para le» Países-Bajos. conde Palmcrston, Mrs. Coy nn , Tierney y el lord Bexloy. El</t>
  </si>
  <si>
    <t>Palmerston</t>
  </si>
  <si>
    <t>…is López Ballesteros. marques deAnglesea, el conde de Harrowby, el lord Bexley, sir John Copley, Mr. Robinson, Mr. Huskisson , el lord GranviNOTICIAS EXTRANGERAS. lle, Mr. VVynn y lord Palmerston. Los lores Howard de Walden , Mountcharles, Clanricarde, sir G. Cockburn, Mr. HerTURQUIA. ries, Mr. Planta y Mr. Croker asistieron también al convite. Constantino fia 26 de Marzo. ( Nevo Times.") La inquietud y perplejidad que hap causado las negociacio -—La…</t>
  </si>
  <si>
    <t>…l muy honorable C. W. tado la decoración al doctor, y se la ha puesto sobre el pecho. Wynn. •^Sabemos por buen conducto que los Obispos se adhieren al Secretarlo de la Guerra , el vizconde Palmerston. Gobierno del Rey, tai como lo organice Mr. Canning. En la Primer lord de la tesorería y Canciller dél Echiquier, el muy audiencia: que dió poco há S. M. al Arzobispo de Cantorbcry y honorable Jorge Canning. al Obispo de Londres, recibieron estos prelados la…</t>
  </si>
  <si>
    <t>…no son de ninguna importancia, sino en ques de Lansdown , el vizconde Goderich , el conde Carióle, el cuanto sirven para probar que los turcos esperaban un ataque al de Dubley, el vizconde Palmerston y lord Besley. que estaban preparados, y en su consecuencia se hallaban en un _.El Cottrier anuncia que el congreso mejicano ha resuelto que no estado nervioso de cólera y hostilidad, del que generalmente resul $e moleste á los españoles domiciliados en el te…</t>
  </si>
  <si>
    <t>Palomino, Juan</t>
  </si>
  <si>
    <t>Juan Palomino</t>
  </si>
  <si>
    <t>…nados: cada uno 20 rs. Rey Romero: S. Sebastian, en la de Baroja: Sevilla, en la de Idem sin iluminar: 6 rs. Caro : Toledo, en la de Hernández: Valladolid, en la de Rol Retrato de D. Juan Palomino: 2 rs. dan: Valencia, en la de Cabrerizo:, Victoria, en la de Barrio: Retrato de D. Rafael Mengs: 2 rs. Zaragoza, en la de Pardo. Trece estampas grabadas al agua fuerte de varios pensamien —Se halla vacante una de las dos plazas de médico titular de tos, por…</t>
  </si>
  <si>
    <t>Pancritieff</t>
  </si>
  <si>
    <t>…estado de las rentas del país con;el objeto de efee-, Kliorassan y en la frontera de los Atghans. ' &lt; ; tuar la disminución de Jo» gastos sin faltar á la buena fe que ya El mayor general Pancritieff continúa ocupando las antiguas, no existe. . , . . posiciones del destacamento del Karabagk. Se cita: también que vúelrén á aumentarse , aunque gradual mente los trabajos en las fábricas del pais, y se añade en él que ...-,* , ITALIA. ..., • • - ~ ‘ ‘ • - ser…</t>
  </si>
  <si>
    <t>Pandeli</t>
  </si>
  <si>
    <t>…rreglo á esto puede y debe obrar contra los qué do en la Constitución, es preciso cumplirlo. No se creería asi por las entienden de otro modo, y desgraciado pueblo donde se les el señor Pandeli y sus colegas, si alguno escribiese en sentido con dé la extensión tan ilimitada que aqui le da el Sr. Pandeli. trario, aunque á nadie calumniase ni se personalizase con ningu (2) Hé aquí una representación digna de un ciudadano libre no, y »e contentase con…</t>
  </si>
  <si>
    <t>Pándo, Alonso Sánchez</t>
  </si>
  <si>
    <t>Alonso Sánchez Pándo</t>
  </si>
  <si>
    <t>…es al camino en este diá; eñ el quá debiéndose pasar por la Rute i D. Vicente María de Cárdenaspara {a de Sabiote á huerta de Valencia, que es un jardin poblado y delicioso aun en D. Alonso Sánchez Pándo: para la de Barcarrota á: D. Diego los dias comunes, es ocioso explicar la perspectiva agradable y Alvarez Osorio: para, la de Motril á D.' Juan de Santa Cruz y singular que se presentaría eñ una ocasión' tañ extraordinaria y Molina: para la de Plasencia á D.…</t>
  </si>
  <si>
    <t>Pankraticff</t>
  </si>
  <si>
    <t>…as 6 de la noche estuvieron iluminadas la casa de la nuestro encuentro con las mayores demostraciones de júbilo. El regencia y toda la ciudad. Muchas iglesias presentaban una pers general Pankraticff entró al momento en Tauris al son de las pectiva muy brillante, y entré estas sobresalía la catedral, la igle músicas militares; Ocupó la ciudadela, y mandó acampar á su di sia del Seminario, S. Martin , S. Dionisio y S. Antonio. visión entre la fortaleza y l…</t>
  </si>
  <si>
    <t>Pankratieff</t>
  </si>
  <si>
    <t>…ción la marcha de los acontecimientos en los Estados-Uni lló abundantes pastos y provisiones. dos con* el fin de. asegurarse si eran capaces los pueblos de go- El destacamento del general Pankratieff sigue ocupando su antigua posición sobre KozIoutcluY. , : Los persas comienzan á concentrar sus fuerzas al otro lado (i) El Mire itrio di S¡taita anuncia ademas que este Monar del Arax, cuyas aguas aun están bastante altas, y cuyo paso ca tendrá una entrevist…</t>
  </si>
  <si>
    <t>Parama, ManuelGarcía</t>
  </si>
  <si>
    <t>ManuelGarcía Parama</t>
  </si>
  <si>
    <t>…fren ídem', 10 á 1 i: arroz jv carga , 15 á 18: habas, barchilla, xo á te de S. Felipe el Real. 11 rs.: cebada, idem, 6 á 7: maíz 849: aluvias 13 á 15: gat-. —Se cita y emplaza 4 D. ManuelGarcía Parama, á fin de que banzos 24 á 28. Los líquidos como el mes de rMayo. se personalice por sí ó por procurador en los autos de testamen Vtnarát. Trigo, barchilla ,15: maiz , Ídem, 9: vino, cánta taría’de su madre Do'ña Josefa Teresa Cazar, radicados civcl juz ro 6:…</t>
  </si>
  <si>
    <t>París</t>
  </si>
  <si>
    <t>…licos. Fondos públicos. Tres por too consolidados 83!- VR ANCLA. —Ha pasado bastante tiempo para que se haya podido manifes tar la opínlon pública con respecto al nombramiento del lord París i$ dt Agosto. Goderich para primer lord de la tesorería reemplazando á Mr. Bolsa dt ayer. Cinco por 100 consolidados 103 f. 90 c. Canning. No hay sugeto alguno, sea del partido que se quiera, Acciones del banco aoio. f. Empréstito Real de España 634. que no a…</t>
  </si>
  <si>
    <t>París, María Antonia Cal</t>
  </si>
  <si>
    <t>María Antonia Cal París</t>
  </si>
  <si>
    <t>…año pasado, se han formado autos de testa CAMBIOS MU. OIA 2(5. mentaría en el juzgado de esta capitanía general de Castilla la Londres.. 8«f Nueva, á instancia de la Exenta. Sra. Doña María Antonia Cal París..... . 15 9 á Jo. derón de la Batea, su viuda y heredera; yen su virtud se ha Cádiz..... i pérdida. mandado citar á todos los acreedores que no se han presentado a Sevilla... $ ídem. reclamar los créditos que puedan tener, para que en el término Málaga... 1 b…</t>
  </si>
  <si>
    <t>Pariy</t>
  </si>
  <si>
    <t>…atalanes y llenaron de repente algunas juntamente con los anteriores descubrimientos del capitán Eran- salas con sus manufacturase Vinieron" después las fabricas de klin, y el del capitán Pariy, da un conocimiento del Océano cristales d? S. Ildefonso y de porcelana de la -Moncloa, y exci Artico hasta los 115o de longitud occidental. Ya no resta que tada lá emulación f ‘fueron .concurriendo á porfia muchcs artífices reconocer mas que 11o de costa ent…</t>
  </si>
  <si>
    <t>Paroldo, Josef</t>
  </si>
  <si>
    <t>Josef Paroldo</t>
  </si>
  <si>
    <t>…aza á D. Josef de las Heras, Doña M. Ag.* Ueredia, D. Antonio Guillermo Moreno, D. Esteban Aposa, Deuda consolidada con interes.......... ............. 25 valor. D&lt; Manuel Víale , D. Josef Paroldo, D. Francisco Hernaiz, Don ............. Josef Miguel Ramírez, D. Juan Benito Reñaga, D. Antonio ** / Vales consolidados............................... ............. *3 » »4&gt; Gutiérrez Novales, señores D. Heiiriqtie O’Shea y compañía, Idem no consolidados....…</t>
  </si>
  <si>
    <t>Parry</t>
  </si>
  <si>
    <t>Jos últimos se cuentan el capitán Parry (i); sir HumpHrydavy fesor de historia natural; Mr. Heeren, profesor de Historia, de (?]); el capitán Sabine; Mr. Herschell (3); Mr. Goethe (4); Mr. Gottinga; Mr. Niebuhr, profesor de literatura clásica de Bonn, Maíthus (5); Mr. Bottiger, de Dresde; Mr. Blume…</t>
  </si>
  <si>
    <t>Lípon¡i,':el boque He.cla al mando.del capitán Parry, después de tumo. Aquella tarde 7 otras dos siguientes se ocuparon con cor una.deliciosa travesía de 15 dias. Los renos destinados á tirar de ridas de novillos, y la noche con baile público y un delicado y las.chslupas sobre el hielo se esperaban de Alten, y…</t>
  </si>
  <si>
    <t>…ltados. estos discursos. Para formar una idea mas exacta de los trabajos que padeció, — Las noticias recibidas de Modon con fecha del 5 dicen que y de los peligros que arrostró el capitán Parry én la expedición el 30 de Setiembre mandó Ibrahim-bajá que marchasen dos gran que emprendió al Polo ártico, extractaremos ahora algunas par des divisiones de tropas de Navarino á Patrás por tierra, al ticularidades de su viage, según las refiere el periódico…</t>
  </si>
  <si>
    <t>Partido, Benito Prieto Solares y</t>
  </si>
  <si>
    <t>Benito Prieto Solares y Partido</t>
  </si>
  <si>
    <t>…en con tanta frecuencia, que no dejan apenas .En el Consejo Supremo de la Guerra y en su sala de justicia ■n leve recuerdo de sus nombres. penden autos entre el espitan de fragata D. Benito Prieto Solares y Partido realista. D. Juan Jabat, ya difunto, sobré devolución de varias cantida Existe aun una partida mandada por el negro Ramírez, te des, que recibió Jabat de resultas de la presa hecha dél bergantín niente coronel, que no quiso reconocer el gobierno colombiano, i…</t>
  </si>
  <si>
    <t>Pas</t>
  </si>
  <si>
    <t>…allos ,,Dado el i del mes safer (i z de Agosto, estilo antiguo).* heridos. En marcha hacia Besalú , con fecha del 19, participa que Una columna al mando del comandante de batallón D. Pas fkakcia. cual Churruca , atacó á las ocho de la noche del 18 una partida \ de sublevados que se hallaba en Castellón de Ampurias, aj man Parts 17 de Octubre. do de Luis Oriol de nación francés, en cuya acción fueron muer Bolsa de hoy. Cinco por 100 consolidad…</t>
  </si>
  <si>
    <t>Pas, Josef Ventura</t>
  </si>
  <si>
    <t>Josef Ventura Pas</t>
  </si>
  <si>
    <t>…institu está adicionada con adverténcias y notas de ló mejor que han es tos de Ciencias naturales, de Matemáticas y sus aplicaciones, y crito los profesores modernos. La escribió D. Josef Ventura Pas en suma á todas las enseñanzas costeadas por el Gobierno.ó por tor, cirujano que fue en esta corle y del hospital general de la algunas corporaciones bajo su vigilancia y con su aprobación. Pasión: dos tomos en 4.“ Se hallarán en la librería de la viuda Aun s…</t>
  </si>
  <si>
    <t>Paskcviich</t>
  </si>
  <si>
    <t>…sileña del Mediodía á SS. AA. RR. Noticiat del ejército de la Georgia del /J (a¿) de Noviembre. é II. los Archiduques Fernando, Francisco, Carlos, Josef, y al El ayudante de campo general Paskcviich, en oficios del 3 ca» -iller Príncipe de Metternich. El barón dé Sturmer , y el (12) de Noviembre desde su campamento junto al rio de Tcho- conde de Mercy y de Gentz han recibido también condecoracio rakene, anuncia haber verificado con parte del cuerpo de ej…</t>
  </si>
  <si>
    <t>Paskef-</t>
  </si>
  <si>
    <t>…21 la discu Por la orden del dia ha nombrado el Emperador comandante sión sobre los gravamina. Se han leído también unas observacio 'del ejército del CáuCaso al ayudante de campo general Paskef- nes redactadas en la comisión de los magnates sobre e! segundo vitch, reemplazando al general Yerimoloff i.°, y encargándole nuncium relativo á la hacienda. 'al mismo tiempo la dirección suprema del orden civil en la pro — El Observador austríaco se burla- de…</t>
  </si>
  <si>
    <t>Paskevitch</t>
  </si>
  <si>
    <t>…bajos y operaciones con la caballería persiana, igualmente feliz para las armas rusas. en grande relativos al ramo, una biblioteca de obras concer Las tropas del ayudante de campo general Paskevitch pasaron la nientes á la facultad, y las piezas correspondientes para las da noche del 26 á unas 6 verstas de Schakharl|. tes y ejercicios fuera de ellas de los Alumnos. De este modo se completó el objeto del movimiento obrado 185. Todo esto se acomodará , en…</t>
  </si>
  <si>
    <t>Páskevitch</t>
  </si>
  <si>
    <t>…noticias políticas publi vincia ,de, Georgia y en el gobier.no de Astracán: gobernador cadas por la Gaceta alimaña que se imprime en.Taris. militar de Tiflis, bajo las órdenes del general Páskevitch, ai ayu . “ ’*•’ V ITAltA. * ' dante dé campo general Sipiagune;' y para’ sustituir á esté en las funciones de gefe de la división reunida del 5.* cuerpo de ejercitó Trieste 30 de: Abril. de infantería al general mayor barón Ludinghausen-Wolff, co La* cartas…</t>
  </si>
  <si>
    <t>…obe pentinamente su marc^avy que cn el día se hallaen la mas comple- diencia al Emperador de Rusia. ~ ? ta inacción. Supónese que establecerá su cuartel general eñ Nava- El mismo general Paskevitch ha dado parte de una victoria riño, mientras aguarda las órdenes de su padre el virey de Egip conseguida el 17 de Julio cerca de Djevan-Boulau, sobre un to. Se ha recibido la noticia de que una fragata, que salió .dé cuerpo de i69 hombres de caballería á las…</t>
  </si>
  <si>
    <t>…ad; por ellas se sabe que no-se habia cometido ninguna violen Después de la rendición de la fortaleza de Sardar-Abad el cia, ni el menor exceso como se temía, y es probable que la general Paskevitch se dirigió sobre Erivan con el grueso del Puerta no usará de represalias contra los cristianos. ejército de su mando. Habiendo llegado el 6 de Octubre bajo las También, aseguraban estas cartas que se habia convocado el murallas de esta ciudad, hizo abrir la t…</t>
  </si>
  <si>
    <t>…oticia merece confirmación. rendición de la fortaleza con condición de que te le permitiera t consultar sobre este particular con Abbas-Mirza; pero en vista INGLATERRA. de esto el general Paskevitch le intimó por escrito se rindiese á Lón.ires 29 de Noviembre.discreción, délo contrario no tardarla en conocer la fuerza de las armas rusas ¡ y al litistno tiempo redobló el fuego de todas las Los fondos consolidados han subido hoy á 86i. baterías. _Por carta…</t>
  </si>
  <si>
    <t>…ará ¡el caso á S. M. Si los cos de S. A. I. el eran Duque heredero. Soy vuestro &amp;c.r=&gt;í¡cola$.Gefes que esto hiciesen fuesen de voluntarios Realistas o ayun _F.I ayudante de campo general Paskevitch por parte de! 23 do tamientos de los pueblos, pagarán los individuos que lo hubiesen Octubre desde Nakhitchevan, comunica los pormenores siguien dispuesto las armas compradas, y se les multará ademas en el tes sobre las operaciones del destacamento que habia…</t>
  </si>
  <si>
    <t>Paskevitcli</t>
  </si>
  <si>
    <t>…o con grande im 2V.. '(tas de la Georgia__Boletín del cuerpo de ejército del Cáucaso. paciencia. Según las cartas que se han recibido de aqqella capital del 5 El ayudante de campo'general Paskevitcli ha comunicado loa de Noviembre, parece que no se había alterado allí la tranquili detalles siguientes sobre la, toma de Erivan. dad; por ellas se sabe que no-se habia cometido ninguna violen Después de la rendición de la fortaleza de Sardar-Abad el cia, ni el…</t>
  </si>
  <si>
    <t>Páskevitsch</t>
  </si>
  <si>
    <t>…es* que vie sucesivo. El teniente Korganoff, que había sido enviado hacia el ne aquí en calididad de Ministro de la Grecia (The Courier.j lago de Golitcha por el ayudante de campo general Páskevitsch, _1EI Túne/ anuncia el nombramiento del duque de Portland al comunica, con fecha 30 de Junio, que las 1300 familias nóma puesto de lord Hdrrowby, presidente del Consejo. das ó errantes que halló reunidas en aquella parte, han sabido —-El vizconde Go.derich fu…</t>
  </si>
  <si>
    <t>Paskevitvh</t>
  </si>
  <si>
    <t>…, que cho lo que se economice con él. han coronado la marcha penosa de Erivan .4 Nakhichevan , que _Se ha concedido en Inglaterra un privilegio exclusivo i un el ayudante de campo general Paskevitvh ha efectuado en seis , individuo que ha inventado sacar del hierro un gas que da tanta dias, en los cuales nuestras valientes tropas han sufrido con una luz cómo el carbón de piedra, pero que es mas barato, mas lim intrepidez ejemplar todas las fatigas y priv…</t>
  </si>
  <si>
    <t>Paskevritch</t>
  </si>
  <si>
    <t>…s papistas, y estaba persuadido íntimamente de que Pope punto donde te tendrían las conferencias. triunfaría completamente de su adversario, marchó de ¿audon á El 16 se hallaba el general Paskevritch en Maranda, y habia Dublin para ser testigo de tan fácil victoria. Mas engañóse desde determinado ponerse en camino el dia siguiente para Tauris con ci primer dia en sus esperanzas, á pesar de ia grande elocuencia sil vanguardia; debiendo seguirle por escalon…</t>
  </si>
  <si>
    <t>Paskewitcb</t>
  </si>
  <si>
    <t>…osacos heri dos lo han sido con lanzas y sables. "Noticias del ejército de la Georgia. Esta carga de nuestra caballería sin disciplinar, en la que el Habiendo el ayudante de campo general Paskewitcb tomado ayudante de campo general BetikendotfF ha dado nuevas prueba» el mando superior del cuerpo- destacado del Cáucaso el 29 de de extraordinario valor, es tanto mas digna de notarse por cuan Marzo, dió inmediatamente las disposiciones necesarias para que t…</t>
  </si>
  <si>
    <t>Paskewitch</t>
  </si>
  <si>
    <t>…ncias, y ofrece una prueba de cuanto se ha adelantado en es El nuevo gobernador de la Georgia el ayudante de campo ta parte el establecimiento de igual ciase que acaba de formarse general Paskewitch, debía ponerse en camino de Erivan, después en Alemania. de haber reconcentrado su cuerpo de reserva cerca de CJiaula veri Por la organización de los veiocíferos entre Berlín y Pra delante de Tiflis. El ejército ruso de la izquierda , á las órdenes ga , decre…</t>
  </si>
  <si>
    <t>…ón al mencionado Noticias del ejército de la Georgia.Real decretó de 8 de Febrero de este año. -s... Publicada en el Consejo la anterior Real resolución, h&gt; ' El ayudante de campo general Paskewitch después de su lle acordado la traslade á V. &amp;c. Madrid is de Julio de »8ay. gada .al puerto de Akze.beouk, ha trasmitido los detalles siguien ' NOTICIAS EXTRANGE^AS* tes sobré las operaciones de la guerra. El coronel ayudante de campo del Emperador barón Frid…</t>
  </si>
  <si>
    <t>…m, sin embargo está bien enterado de so contenido: te destacado del Carnoso. asegura que no aceptará las proposiciones que ae le han hacbo. (Idem.y ' Habiendo el anudante de campo general Paskewitch recibido •vito el 17 de Julio de que al otro lado del Araxet, en un espa tXAXCIA. cio de 30 verstas entre los montes y el desfiladero del rio de Ki- Uto i» de Setiembre.xiltchi había mil familias que deseaban pasar á nuestro territorio, destacó al efecto al m…</t>
  </si>
  <si>
    <t>…arreglo. (Globe and TraRUSIA MERIDIONAL. vclier. ) __El Star publica la siguiente carta fecha en Constantinopla el Tifiis jg de Agosto. 17 de Setiembre. Las últimas victorias del general Paskewitch han decidido &amp; ,,No rengo tiempo mas que para deciros que los negocios Abbas Mirra á enviar un Embajador al cuartel general, y todo han tomado un aspecto mas favorable. Parece que nuestra firme induce á creer que se ajustará luego la paz, ora se trate de ocu…</t>
  </si>
  <si>
    <t>…arque de artillería de sitio, á ¡a que segui rán luego las otras dos.aun se duda si ha perseverado. La escuadra ha tenido á la vista por espacio de algunas ho El 21 se presentó al general Paskewitch una porción de ha bitantes de la provincia de Erivan, suplicándole íes enviase troras el espectáculo mas horroroso: basta figurarse 150 naves de guerra de todas magnitudes haciendo fuego en un corto recinto pas para protegerlos, y ofreciéndole varios centenar…</t>
  </si>
  <si>
    <t>…uerpo destacado del Cducaso.navegan y corta estancia que hacen en bahía, se ha servido S. M. resolver que se observen en el particular los artículos siguientes: Habiendo sabido el general Paskewitch el 2 de Octubre que el t.° Con los barcos de vapor españoles y extrangeros se guardarán Sardar de Erivan se hallaba con algunos destacamentos de infan exactamente todas las formalidades y precauciones establecidas tería y caballería á 49 werstas de la otra pa…</t>
  </si>
  <si>
    <t>…uponían todas estas parecía mas bien huida, según lo cansadas y desfallecidas que cosas?” iban sus tropas. ; - Nosotros sabíamos bien que la institución'del colegio filosófico, El general Paskewitch ha admitido bajo la protección de la las expediciones de Mr. Walter, los artículos de M. K. eran á Rusia á Mammad-Giafar, chan de Airum, con la condición consecuencia de alguna cota que meditaba el ministerio; pero que de que por ninguna parte dejaría atraves…</t>
  </si>
  <si>
    <t>…cidos, perdió lo selecto de su caballe ra, se esperaba la convocación de un Di van general para el dia 8» ría, y e! 12 de Junio se vió precisado á resignar el mando en el FXAHCtA. general Paskewitch. Todos esperaban ver llegar este nuevo g;fe con piezas de sitio, y se creia que activaría las operaciones; poc París a de Diciembre. que la fuerza de la guarnición y la abundancia de víveres de to da especie hacían necesarias las medidas mas vigorosas. Por ot…</t>
  </si>
  <si>
    <t>…as pro contra el papismo, es el mismo que se ha hecho célebre por una visiones de todas especié». famosa respuesta. Decíale uno de sus amigos: yo aborrezco el pa Apenas recibió él general Paskewitch la noticia de la ocu pismo, y os confieso que no sé por qué. _Cumfatiero, respondió pación de Tauris, llegó un mensagéro con una carta de Abbas- Mr. Seely: jro también le aborrezco por la misma razón. (Risa.j^ Mirta , en la que le suplicabá este Príncipe fues…</t>
  </si>
  <si>
    <t>Paskewitz</t>
  </si>
  <si>
    <t>…restablecido ¿n su diócesis el uso precisión de replegarse hacia la columna donde se hallabael ayu saludable de los sínodos diocesanos, y los mas felices resultados dante de campo general Paskewitz en persona. habian coronado esta medida. Masilion, en la oración fúnebre Otras cartas de Petersburgo anuncian que se trataba de en que pronunció en León en presencia del cuerpo del prelado, y viar numerosos refuerzos al Cáucaso sacados del ejército del Sud. d…</t>
  </si>
  <si>
    <t>…espacio de cinco minutos ha de persas por un momento; mas habiendo marchado inmediata ser robada, hace que un hombre se llene de regocijo cuando esto mente sobre ellos el ayudante general Paskewitz con un cuerpo no sucede. de tropas regladas, tuvo el enemigo que replegarse precipitada El sistema de rezelar de todos que anima al robo se halla sin mente. (Gaceta de Brema.') duda dentro de los límites de la justicia; pero este ánimo pro viene principalment…</t>
  </si>
  <si>
    <t>Patrás</t>
  </si>
  <si>
    <t>…ar la parte de la costa entre los rios Mackenzia y el de las turco-egipcia , después de haber porfiado inútilmente por ganar á Minas de cobre. Después de haberse separado este del capitán Patrás, se ha visto obligada por el almirante Crodington á vol Frankün el 4 de Julio bajó por c¡ brazo orienta! del M.ickenzia ver toda ó la mayor parte á Navarino. Muchos d’as há que no se hasta el 7 del mismo, en cuyo dia, habiendo hallado que el rio habian visto…</t>
  </si>
  <si>
    <t>Patriar</t>
  </si>
  <si>
    <t>…erdad. Este es el estudio de las lenguas, sobre pio prelado. lo cual nos concretaremos á exponer el v. gr. en el estudio de la , Para firmar la oposición se presentarán al Exento. Sr. Patriar lengua francesa, tan generalizada en el dia, y que por lo mismo ca de las Indias, ó le remitirán memorial con' su fe de bautismo su mayor ó menor conocimiento puede tener un indujo mas di legalizada en el término de 40 días, que finalizará en 3 de No recto en…</t>
  </si>
  <si>
    <t>Patriarca</t>
  </si>
  <si>
    <t>…ente que pareciese en algún tiempo, y determinarán los jueces examinadores; y en vista de su censura acaso ahora, á muchos esta enseñanza, no puede desconocerse en propondrá dicho Sr. Patriarca á S. M. el que juzgue mas á pro la actualidad que ella tiene el indujo que hemos indicado, indu pósito para el servicio de Dios y de la Real Capilla. jo de tanta mas trascendencia cuanto es mayor el número de los —Marcha nueva extractada de la grande ópera nu…</t>
  </si>
  <si>
    <t>…, lo qiie sigue': ,,He dado cuen que determinarán los jueces examinadores; y en vista de su cen ta al Rey nuestro Señor del oficio de'V. S. de 12 de este mes, sura propondrá dicho Sr. Patriarca á S. M. el que juzgue mas en que participa lá total destrucción' dé Ja banda dé subleva á propósito para el servicio de Dios y de la Real capilla. dos capitaneada por los cabecillas D.'Ascehsio de-Lausagarreta y D. Josef de Arána; y de la parte que tuviefóh e…</t>
  </si>
  <si>
    <t>Pau, Francisco de</t>
  </si>
  <si>
    <t>Francisco de Pau</t>
  </si>
  <si>
    <t>…temado por este Hoy han entrado en este puerto procedentes de cruzar los bajá. Que temían mucho los griegos la llegada de las tropas regi místicos del resguardo Infante D. Cáelos, D. Francisco de Pau mentadas de Codstantinopla al campo-del Seraskier. El lord Co— la y el Feliz, al man^o del alfgtez d$ fragata graduado D. Fran chrane iba á bordo de su góleta al Pireo á tomar noticias; y hí- cisco Serafin , ios que han conducido un buqué contrabandista, bia…</t>
  </si>
  <si>
    <t>Paukratieff</t>
  </si>
  <si>
    <t>…ón de los veiocíferos entre Berlín y Pra delante de Tiflis. El ejército ruso de la izquierda , á las órdenes ga , decretada últimamente por los Gobiernos de Prusia , Sajodel mayor general Paukratieff, estaba acampado á corta distan nía y Austria, queda establecida , como por encantamiento , una cia de las orillas del Araxes. El 24 de Abril habia hecho este ge línea de postas entre Hamburgo y Viena que puede mirarse co neral un reconocimiento en la direcci…</t>
  </si>
  <si>
    <t>Paula, Francisco de</t>
  </si>
  <si>
    <t>Francisco de Paula</t>
  </si>
  <si>
    <t>…or de saludar dos tema imperfecto de contabilidad. veces á SS. AA. RR. los Sermos. Sres. Infantes D. Carlos Ma La Real orden de 14 de Setiembre de 1821 desterró estos ría Isidro y D. Francisco de Paula, habiéndolos encontrado á su abusos. Se introdujo en la cuenta administrativa, el método de ida y regreso sobre el camino; y la Serma. Sra. Infanta Doña los asientos por partida doble, usado hasta entonces solamente Luisa Cariota, se dignó talir en carretela…</t>
  </si>
  <si>
    <t>Paula, Franciscode</t>
  </si>
  <si>
    <t>Franciscode Paula</t>
  </si>
  <si>
    <t>…e ha descubierto una placa de moscas, á que con su augusta Esposa y Serinos. Sres. Infantes D. Cirios María dan el nombre de la faulilla, que destruyen las espigas del tri Isidro, D. Franciscode Paula y D. Sebastian Gabriel, al solem go y de la cebada. ne acto de la Comunion Pascual, que se administró á las enfer GAUCtA__Córtala 14 de Atril. Trigo de primera calidad , fa mas del Hospital de la Pasión de esta corte el día 16 del cor- nega 52 : cebada, 32: centeno, 28;maiz, 38: ha…</t>
  </si>
  <si>
    <t>Pcseiro, Mariano</t>
  </si>
  <si>
    <t>Mariano Pcseiro</t>
  </si>
  <si>
    <t>…ieste del 5 de Junio anuncia que ú la no nio en el despoblado de Fojo de Corbelle, centro de la jurisdic ticia de la derrota de Atenas ha venido á reunirse la de haberse ción , el comandante D. Mariano Pcseiro, pronunció otro dis rendido el fuerte de Casteltornese, donde se habia refugiado par curso lleno de los sentimientos patrióticos de que tantas prue te de la población perseguida por Ibrahim en la última incursión bas tiene dadas desde la creación del cuerpo e…</t>
  </si>
  <si>
    <t>Pcstel</t>
  </si>
  <si>
    <t>» legados; sin embargo, no se acordaba si fue Grodecki vi otro cipe Wolkonski, le presentó esté al coronel Pcstel, diciéndoles quien se lo comunicó. Sea como fuese, lo cierto es que el conde que se conociesen. Entonces Pestel, habiendo .llamado á partirá Moszynski, cómo joven y sin experiencia, se dejó Seducir, y pro Grodecki, le dijo, que estaba autorizado por la socied…</t>
  </si>
  <si>
    <t>Pct, Juan Bautista</t>
  </si>
  <si>
    <t>Juan Bautista Pct</t>
  </si>
  <si>
    <t>…chez, zos 90: guisantes 9. D* Alfonso de Villegas. Madrigal. Trigo 18 á.30; cebada $ á 6: centeno 7 i 8» gar- 15. Ñuño Nunez Rasura, Lain Calvo, Pedro Navarro, banzo* 100 á 108. &gt; D. Juan Bautista Pct&lt;z, D. Gerónimo Gómez de Huerta, Don Salamanca. Trigo, según calidad, 14 á a»: centeno 8 4 9: Gaspar de Guzman y Pimentel. cebada 6 4 6,: avena 4 á: 5: garbanzos 50 á 55 : yeros 5 4 6: 16. Fr. Juan de Jesús María, D. Martin Bautista de Lanu¡alberjas y guisante…</t>
  </si>
  <si>
    <t>Pe</t>
  </si>
  <si>
    <t>…s Herrero; y para la dignidad de abad de Castrojei'z de lla fue sangrienta, y el fuego de la artillería se oyó á cinco le la iglesia metropolitana de Burgos , por fallecimiento de D. Pe guas en contorno. Ibrahim, al frente de 3S) hombres escogidos, dro Arcinicga, á D. Andrés Martin. procuró arrollar las tropas de Geneus} pero fde rechazado con pérdida; y después de cinco horas de combate, tuvo que refu Discusión del proyecto de ley presentad…</t>
  </si>
  <si>
    <t>…armadores de dicho buque, los Sres. Balguerie y compañía, Sr. Gobernador de esta plaza, varios gefes y subalternos milita en Burdeos, á los mismos en 'el Havre, y en está coite á D. Pe res , eclesiásticos, seculares y regulares, empleados y otras perso dio Marcelino Blanco. nas de distinción que han asistido á estos actos. • ^ Q — Badajoz y de A¿oeto. ANUNCIO. Los colonos de la nueva población de Sanfa Amalia, que En el juzgado del Sr. Diez…</t>
  </si>
  <si>
    <t>Pedro</t>
  </si>
  <si>
    <t>…de las pasiones. Los habitantes de aquel Reino se de mueran los ingleses. ... . , baten recíprocamente, creyendo todos sostener la justa causa de la lealtad, ya en nombre1 del Rey D. Pedro, que renunciando Jlesumen histórico de la insurrección de lá ciudad de la Guarda el trono, les ha otorgado una Constitución y nombrado una Re(Beira-Alta.) encía durante la minoridad de su hija, ya en el del Infante D. El destacamento de cazadores núm. 9.0,. m…</t>
  </si>
  <si>
    <t>…sotros, que en materia de hechos no tenemos otro partido que Paz Sotomayor, como madre, tutora y curadora de sus hijos el de la verdad, y en materia de derecho no debemos profesar D. Pedro, Doña Manuela y Doña Rosa Velasco, vecina de Peninguno, cuando el Soberano se ha manifestado neutral en esta draza de la Sierra, como unos de los interesados en el censo im Contienda, procederemos siempre con el detenimiento y circunsr puesto en cabeza de Gar…</t>
  </si>
  <si>
    <t>…l Hacien Consideraciones sobre el engrandecimiento, decadencia y res da , cuyo fallo tuvo á bien confirmar S. M. por Reales órde tablecimiento de la Casa Real de los Borbones. Por D. Pedro nes de 5 de Marzo de 1815 , y 1* de Junio último , de confor María de Olive, quien la dedica al Rey N. Sr.: tomo i.° La midad también con lo expuesto por la Junta del mismo ramo época que abraza esta obra es la de la ilustración y grandeza de de Generales, Br…</t>
  </si>
  <si>
    <t>…iran a las obliga __EI Emperador del Brasil salió de Río-Janeiro el 24 de No ciones que ¡nos hemos impuesto por la fe de los tratados, y las qua viembre abordo del- navio de línea D. Pedro 1, al cual acompa tocan á lo delicado de nuestra posición con la Rusia. En cuan ñan la fragata Isabela, y ademas una corbeta - y una goleta de to á -las primeras, la Persia puede ser mirada -como el Portugal guerra, y siete trasportes-coii 1500 hombres de tro…</t>
  </si>
  <si>
    <t>…dará la-Inglaterra en la mediación. Asi el sis tema que parece haber adoptado las dos potencias sobre ei soste .•-•Y ■?* .......... mwjut,. - .-o,-. nimiento de la constitución de D. Pedro, seria abandonado, y • ■■Farrr^ de Febrero, él: Portugal quedaría dueño de su suerte. Este medio nos paree® Bolla di hoy. "Cinco por voo'consoüdados too 70. Acciones él mas seguro para precaver una guerra en la Península.” (Jdern.) del banco 1886.'Empréstito…</t>
  </si>
  <si>
    <t>…j V. M. Todos abundan en estos sentimientos; y Toledo y los de __,,EI diario oficial de Buenos-Aires compara al Emperador su provincia, que en todos tiempos han dado pruebas de su D. Pedro con Filipo de Macedonia, y le acusa dé atentar con- amor inalterable para con sus Reyes, y que se congratulan de - tra la libertad de los espartanos y atenienses de la América del que ningunos otros les ceden en este y fidelidad, respecto á V. M., Sur. Para r…</t>
  </si>
  <si>
    <t>…esde el momento que Rio-Janeiro, con fecha del i.° de Diciembre último: han adquirido datos acerca de los peligros de aquel puerto. Un „La escuadra brasileña , compuesta del navio D. Pedro, de 74, buque francés, fletado en la Coruña , que venia directamente á de la nueva fragata , de otro buque de guerra y varios trasportes Suances, acaba de perderse enteramente en la barra , sin que ha con 20 hombres, se ha dado á la vela para Rio-Grande, llev…</t>
  </si>
  <si>
    <t>…a emancipa Cantidad-de dinero y rbpás, si la sobrevivían, á sus dos primas ción de aquel pais, y en el dia aumentan considerablemente el Doña María y Doña Martina Lerma , hijas de D. Pedro, (escu partido que existe á favor del Gobierno español, manifestando dero que fue del Rey N. Sr.) y de Doña Rosa Morales, sélcita en mengua de la república, su disgusto con la mayor publicidad; y emplaza i dichas señoras, para que en el término improrogable s…</t>
  </si>
  <si>
    <t>…oica villa, y-por la escnbánía"deJ Seco , á instancia ce Valencia.............»•••■•'«.......................... . i beneficio... &gt;. un.acreedor censualista'de' la casi,, cállé'de D. Pedro , núni. 8.°, Murcia.»...,...................................................... . j#.,da£o., manz. 121, perteneciente á la capejliníá de sitlgreí que para Barce ona a pesos.fuentes.'.......................... li beneficio» , ¡¿espues de sus dias fundó t&gt;. Jos…</t>
  </si>
  <si>
    <t>…ombre al desertor prófugo. Todo ¡o que de acuerdo de! Consejo del pais , que se dice al final desarticulo i-6. se pagará-de los fon comunico á V. &amp;c. Madrid 30 de Marzo de 1827. — D. Pedro dos: de Propios del distrito, y.ásufaltase incluirá en. el.primer Díaz de Rivera. reparto que se hiciere, se entienda que esta gratificación.y-demás; ' Continúa ¡a Real cédula de ¡a Gaceta anterior. gastos indupensabiesde: Secretaria , se satisfará de ¡os fon…</t>
  </si>
  <si>
    <t>…iencias y las bellas artes, rematadas sobre una contienda entre el Ministro americano y el Gabinete todas las partes superiores con vasos etruscos y pirámides, y dos del Emperador D. Pedro. Aquel pidió y se le dieron sus pasa glorietas á los lados para las músicas. portes , y solo esperaba la llegada de la corbeta Ciana para irse En el frente del Real palacio, mansión de S. M., se leían las i los Estados-Unidos. Se dice que el motivo que ha ten…</t>
  </si>
  <si>
    <t>…Mataró, traducida libremente al español por un médico de esta corte. Un 9.657.... 400........................... . Barcelona. tomo en 8.° prolongado , se hallará en la librería de D. Pedro 7.511.... 400.......................... JerezdelaFrontera, Sanz calle de Carretas. 3.978.... 400....... ...................... Figuera», escuela de los Padres: novel? moral: escrita por el célebre iS&gt;8j8.,- 400........................ Madrid. Marrpont.el, tra…</t>
  </si>
  <si>
    <t>…hombre de grande Janeiro, podía hacerlo cuando gustase. . . No sabemos qué genio maligno es el que dirige la conducta (1) Ya se ha dicho que este sugeto se separó absolutamente de D. Pedro; pero es evidente que después de -la muerte de nues tra digna y.benéfica Emperatriz todo va de mal en peor. de ¡a sociedad. _ O) Aquí se ve que esta forma de gobierno es la que en Rara juzgar, del extremo humillante á que esta reducido nues cuentran los asoci…</t>
  </si>
  <si>
    <t>…s cuerpos son los —Según las noticias recibidas de Rio-Janeiro nadie creia á la instrumentos con quedos ge fes mal intencionados tratan de co salida del paquebote que el Emperador D. Pedro viniese á Euro honestar especiosamente sus conspiraciones , sus intrigas y sus pa. (Globe an 1 Traveller.') maldades. Catorce años de revolución prueban la verdad de este —Se han recibido periódicos de Puerto-Príncipe (Haití) hasta aserto, y aun lo confirman…</t>
  </si>
  <si>
    <t>…ama la economía; sin embargo ha manda ra agitar los inimos, propagando la noticia de haber llegado do. armar,á un imaino tiempo dos escuadras; de consiguiente Lisboa el Emperador D. Pedro. De Madrid con fecha 13 de puede concluirse de aqui que hay planes proyectados de mu.har«te nos dicen que ¿ muchos en aquella capital se les habia lle importancia, y bajo de este concepto parece que deben 11»mar gado á persuadir que dicho Emperador llegó el 1…</t>
  </si>
  <si>
    <t>…'de 15 de-Febrero^pró ros de-la Sra. Doña María Teresa Piscatoii, marquesa de S. An ximo las principales actas de los Gobiernos pata condenar y ipeV* drés; viuda del expresado Sr.-D. Pedro, sobre pago de su haber, seguir el horrendo tráfico de los negros. Habiendo llegado recien»* y usar de 'las demas acciones que en dicha testamentaría les temente á nuestras manos una publicación hecha en el departa -compete.' • [• " mento marítimo de Austria,…</t>
  </si>
  <si>
    <t>…necesarios para el pronto despacho de los el Emperador de Austria y el Rey de Inglaterra, con una carta negocios durante el ano de 1828. Se cree generalmente que va á autógrafa de D. Pedro. hacerse una gran reducción en todos los ramos de la adminis AtEMANtA. tración. —En estos últimos dias han salido de esta capital los cuatro se Hamburgo t¡ de Setiembre. nadores que deben asistir á las sesiones de la comisión polaca en (Correspondencia partic…</t>
  </si>
  <si>
    <t>…fuerte de sus posiciones mi Se habla mas que nunca del casamiento de la Princesa María litares ó por el valor de sus defensores, cuanto por la falta de de Bíviera con el Emperador D. Pedro. industria y medios de sus habitantes; es decir, por la indolencia y suma pobreza de los moradores de aquellos infelices países , en TA1SES-BAJOS. donde á ningún precio hallaría el ejército invasor recursos para Bruséias 8 de Octubre. su subsistencia. , El Re…</t>
  </si>
  <si>
    <t>…posesión: 2.* que-ahualmente, ó cada seis María de Baviera , á quien el rumor público designa siempre por mese», den cuarta las autoridades por testimonio á los intenden esposa de D. Pedro. v. Ministro del Interior, conde de Sau- tes respectivos d- lis Provincias, y estos ó la Contaduría gene _.El primer.Canciller ral de Valores, de las posesiones que hayan dado y mandado dar- ran . h i .pasado hoy .á casa de la baronesa de Leykam , y le ha á ¡…</t>
  </si>
  <si>
    <t>…que se Ha sido abundante la cosecha de maiz. puedan ofrecer: can 20,estampas.par* su mayor inteligencia. Lo Vinaroz. Vino, cántaro 54 : aguardiente , arroba 24, aceite, saca á luz D. Pedro.,Zengotita Vengoa, arquitecto-y académico ídem 30. Los granos sin alteración. de la Real de S: Fernando. Esta obra:es útil á todo oficial prác Valladolin__Benavtnte. Trigo, fanega 15 a 18: centeno 9: tico-albañil, pues imponiéndose en ella, y gobernándose con…</t>
  </si>
  <si>
    <t>Pedro'</t>
  </si>
  <si>
    <t>…. Madrid. Mariano de Olíñeta: para la de Villanuevá del Fresno á Don‘; ! Un..'..'1 ' 500............................ Sevilla. . Alonso García; y para la del Puerto de Sta. María á D. Pedro' ■ • '10,848'...;“'; ' 400..................;........ Madrid. Tagle. ' 134.... 400...... ...................... Málaga. &gt;1,693..;. 400............................ Sevilla. F1 Rey nuestro Señor se ha servido admitir él donativo de 1,282.;.. 400.................…</t>
  </si>
  <si>
    <t>Peirat, Mariano</t>
  </si>
  <si>
    <t>Mariano Peirat</t>
  </si>
  <si>
    <t>…mañana al Campo de Marte, y revistó, é hizo dirigió el coirundiuie del batallón , teniente coronel con Real maniobrar . al 3.0 y-6.° regimientos de la Guardia Real. ; aprobación , D. Mariano Peirat», una' breve arenga, dando las S. A. R. el Duque de Burdeos presidió el. mismo dia en el mas expresivas gracias , como' igualmente lohizo al linio, señor cuarto de Madama Duquesa de Berry la brillante reunión de jó Obispo , é ilustre ai untamiento; y ¡i pesáb…</t>
  </si>
  <si>
    <t>Peirats, Mariano</t>
  </si>
  <si>
    <t>Mariano Peirats</t>
  </si>
  <si>
    <t>…horrible, y se aumentará del altar y trono. Viva el Rey absoluto, viva la religión. Se con proporción á la nulidad de sus recursos —En Cartagena dió gorve 18 de Abril de 1817.—!£1 comandante Mariano Peirats. orden para que viniesen la mitad de sus buques de guerra , y ya la Céres en muy mal estado había pasado por frente de Curazao. Madrid Jif, de Mayo. Si no hay un convenio entre ellos, como se dice, no sera ex SS. MM. y AA. siguen sin novedad en su importante…</t>
  </si>
  <si>
    <t>Peller</t>
  </si>
  <si>
    <t>…sos. Sé embarcaron en Weimóuth el 8 de Ju París Ij de Nordembrt. lio de 18.i 5 , desembarcaron en el puerto de S. Nazario, á la en trada del Loire el 20 de Julio. Efectivamente el capitán Peller bolsa de hoy. Cinco por 100 consolidados 101 f. 30 c. Ac port trató, á los padres con todo esmero y atención, y su estado ciones del banco 2000. Empréstito Real de España ójj. mayor le segundó en cuanto pudo. El orden era tan perfecto, __Un parte telegráfico'…</t>
  </si>
  <si>
    <t>Pellicer, Josef</t>
  </si>
  <si>
    <t>Josef Pellicer</t>
  </si>
  <si>
    <t>…anas de militares y patriotas que murieron en defensa de Carranza , D. Antonio Cóvarrubias y Leiva, Antonio Perez, de la justa causa de la Nación, cupo en el primer extracto de la D. Josef Pellicer. de este dia á Doña Josefa Agustina García , hija de D. Jacinto, 10. D. Pedro González de Mendoza, D. Melchor de Macateniente de brulot de marina, muerto en el campa) del honor. naz, Fr. Francisco Jiménez de Cisneros, Vasco Nuñez de Valboa, D. Josef Carrillo…</t>
  </si>
  <si>
    <t>Peña, Joaquín Gutiérrez</t>
  </si>
  <si>
    <t>Joaquín Gutiérrez Peña</t>
  </si>
  <si>
    <t>…staba guarnecido de partidas de, vo-y en beneficio de la Real Hacienda ha he*ho el subteniente que fue luntariosRealistas, ycubierto de'habitánteí'delos pueblos cer- de artillería D. Joaquín Gutiérrez Peña ,de 2742 rs. y 29 mara canos, cuyas autoridades y clero han salido también á cumpli vedís vn., que alcanza por razón de sus sueldos de tiempo hábil. mentar á S. M. En Albacete dispusieran 'arcos adornados cotí esmero ¿inscripciones alusivas al vi age de nuest…</t>
  </si>
  <si>
    <t>Peñal, Juan López de</t>
  </si>
  <si>
    <t>Juan López de Peñal</t>
  </si>
  <si>
    <t>…............... Ocaña. ^.Gonzalo de Córdoba 6 la Conquista de Granada, escrita por el 19.978.. .. 1000........... ................. Madrid. caballero Florian. Publícala en español D. Juan López de Peñal3,001.... looo............................... Sevilla. ver: tercera edición, reducida á un solo tomo en 8.° para mayor 15.798.. .. 1000............................... Idem. comodidad y economía. F.l particular aprecio que ha merecido 27.535.... 400............…</t>
  </si>
  <si>
    <t>Penhurst</t>
  </si>
  <si>
    <t>…arado los arbitrios-puramente locales Ackerman, sino por la llegada de ciertos pliegos que debe traer que están concedidos para objetos de necesidad, utilidad ú orna de Londres el lord Penhurst, necesatios para la decisión de to de los respectivos pueblos. 4.0 Que en la cobranza y entrega algunos puntos de las negociaciones que de común acuerdo con de productos del derecho de consulados, que se considera como todas las Potencias cristianas van á abr…</t>
  </si>
  <si>
    <t>Penurias</t>
  </si>
  <si>
    <t>…la sentencia pronunciada por estos tribunales *mEÍ hijo de Carataso, que pasaba áPatradjek para reunirse',coh &lt;á api: individuos de la sociedad de los jóvenes inculcados en el el general Penurias, ñivo aviso en Járetza^ pueblo casiarrum*- .'psacáriy-y teniendo.en.consideracion el diferente grado de su dedo sabMid- monte Goura y que unos roo delis (caballería escogi- 4ita, sá fueron condenados 1 13 años .de. reclusión en un-casti da de los ¡turco*): ba…</t>
  </si>
  <si>
    <t>Peón, Miguel</t>
  </si>
  <si>
    <t>Miguel Peón</t>
  </si>
  <si>
    <t>…con su informe recho que les asista en la demanda promovida á nombre de Do de vida y costumbres las mencionadas solicitudes y testimonia ña Vicenta F.scribano, viuda y heredera de D. Miguel Peón, les al M. R. Patriarca de las Indias, para poder proponer á sobre reintegro de maravedís, con la propiedad de unas casas en S. M. los que le parecieren mas á propósito para el desempeño de esta corte Corredera de S. Pablo, que vuelven á la del Barco, la cura…</t>
  </si>
  <si>
    <t>…es asista en la deman alubias 44¡ sidra, arroba 6. ; da promovida,! nombre de Doña Vicenta Escribano, viuda y Jaén—Andújary fueblos inmediatos. Trigo, fanega 22 á 23-. heredera de D. Miguel Peón, sobre reintegro de maravedises, cebada 8 á 9¡ vino, arroba aó á 30¡.aceite q8 á 20. . cón la propiedad de unas casas en cst;a corte, y de diversos capi León—Astorga. Trigo,'fanega i8| á 2o¡ centeno ib.: ce tales impuestos en. varios establecimientos que dejó…</t>
  </si>
  <si>
    <t>Peral, Pedro del</t>
  </si>
  <si>
    <t>Pedro del Peral</t>
  </si>
  <si>
    <t>…: afecciones febriles; en fia, de los fartos jprematuros, ó del aboito para dos canongías de la iglesia catedral de Sigüenza , vacantes asi impropiamente llamado. por promoción de D. Pedro del Peral á otra de la de Cuenca y _Se halla vacante la cátedra de latinidad de la villa de Sepúlfallecimiento de D. Manuel Hscolano,á D.,Vicente Martínez veda, dotada con 400 ducados anuales pagad- s por meses ó ter de los Ríos y D. Pedro Marcelino de la Pena: para ot…</t>
  </si>
  <si>
    <t>Perez, Josef Lucio</t>
  </si>
  <si>
    <t>Josef Lucio Perez</t>
  </si>
  <si>
    <t>…e estarian allí hasta el 16, examinados su aplicación y el zelo de su catedrático, que por el porque parece hablan propuesto á la Puerta por último término Rey nuestro Señor lo es D. Josef Lucio Perez, y fueron pre siete dias para aceptar la intervención. También se aseguraba que miados con libros de la facultad, de los fondos de su dotación, Scio habí» capitulado con Fabvier, quien amenazaba á Mitylcne. no obstante el atraso con que se cobra por efecto de…</t>
  </si>
  <si>
    <t>Perez, Julián Aquilino</t>
  </si>
  <si>
    <t>Julián Aquilino Perez</t>
  </si>
  <si>
    <t>…lugar. no, dirigido al Congreso constituyente de Lima con fecha 4- de — Los Sresr D. Ignacio Marcos de Arroyo, D. Matías Pinilla y Junio último , se hallan los pasages siguientes: D. Julián Aquilino Perez, síndicos de la testamentaría del Exce ,,Nuestro crédito ha sufrido una notable depresión en el mer lentísimo Sr. duqueque fue de Osuna, D- Pedro TellezGirón,remi cado europeo.... La poca versación, y aun el abuso de algunos tieron por el correo de 3 de Octub…</t>
  </si>
  <si>
    <t>Permanchan, Simón</t>
  </si>
  <si>
    <t>Simón Permanchan</t>
  </si>
  <si>
    <t>…menor la pena establecida ,en el pais donde se cometió el. delito, Bayona................................. 22-558-3* 620..12 serán castigados, con-arreglo, á la ley mas suave. . . D. Simón Permanchan, de Olor» &gt;n. 13.786.. 2 2 379- 4 CAMBIOS . OBI DIA I/. D. Juan Luis Caters, de Gante- I4.O48.. 17 386..10 Londres................. ............ ••••••'....................... S6!»*- Doña Isabel Valcárcel, viuda de Pan*........................ -..............…</t>
  </si>
  <si>
    <t>Perosini, Scipion</t>
  </si>
  <si>
    <t>Scipion Perosini</t>
  </si>
  <si>
    <t>…el 20 de Junio pró i.°, 8.° marquilla, papel to rs., pasta 14, rústica 11. ximo, en que ha de verificarse el nombramiento. Píndaro. Obras poéticas, 8.°, papel 13 rs., pasta 20. __ D. Scipion Perosini, ingeniero hidráulico, que fue al servicio Ponce. Ejercicio cotidiano, 8.°, papel 8 rs., pasta 11. (Se conti de S. M., obtuvo su retiro y pasó á Roma, su patria, de donde nuará. ) volvió á España hace unos diez años. Si alguna persona tuviese noticia de su pa…</t>
  </si>
  <si>
    <t>Persich</t>
  </si>
  <si>
    <t>…s vivos, á vista de una cela paz en aquel imperio. Se dice en ella que se había enviado remonia tan tierna.el puñal del Gran Señor á la cámara del tesoro, á fin de que el El mismo capitán Persich y su madre, viuda, movidos dejoyero de S. A. hiciese en él algunos adornos. Una noche des los sentimientos de religión y de cariño al joven catecúmeno,apareció el puñal del taller, y por mas diligencias que se han he fueron sus padrinos, y le han adoptado com…</t>
  </si>
  <si>
    <t>Persich, Antonio</t>
  </si>
  <si>
    <t>Antonio Persich</t>
  </si>
  <si>
    <t>…W&amp; S**j¡t5K 5X&amp;&amp;&amp; * *íf&gt; ♦ **•# GACETA DE MADRID. SABADO 8 DE DICIEMBRE DE 1827. NOTICIAS EXTRANGERAS. to conmovente y tierno para los hombres de bien. Hacia ya muchos años que el capitán Antonio Persich había AUSTRTA. rescatado con dinero del poder de los griegos al hijo del coman dante turco de la ciudad de Pilo en el Peloponeso, el cual habia Vitna 13 de Noviembre. quedado huérfano en la edad de solos siete años, á causa de ha Hoy se ha vestido la corte de…</t>
  </si>
  <si>
    <t>Pesquera, Clemente</t>
  </si>
  <si>
    <t>Clemente Pesquera</t>
  </si>
  <si>
    <t>…ombrar para la abadía de la iglesia colegial da tidos de pieles. Toro, en el obispado de Zamora , vacante por premoción de Cuando Mr.King, capitán del Adventurer, desembarcó en la D. Clemente Pesquera á la dignidad de abad de S. Vicente de la costa los halló á caballo, y todos permanecieron inmóviles co santa iglesia primada de'Toledo, á D. Sebastian Barbero; y pa mo estatuas mientras él se acercaba. Luego que llegó á ellas sacó ra una ración de la iglesia…</t>
  </si>
  <si>
    <t>Pestel</t>
  </si>
  <si>
    <t>…se habia concluido 1* actuales para la exacta ejecución de este convenio. En su virtud Conferencia. se esperaba en Pera que inmediatamente que se presentasen en el La principió el coronel Pestel, haciendo al Príncipe JabloArchipiélago la« escuadras de las potencias aliadas, admitiría el rowski una exagerada pintura del gran poder déla sociedad rusa, diván las. proposiciones relativas á la.Grecia. Ya no se duda de. añadiéndole: Que no solo todo el f.i…</t>
  </si>
  <si>
    <t>Pet</t>
  </si>
  <si>
    <t>…o. Se vende á 3 rs. en laa librerías de Rodríguez, vallé dicho, de fanega y media. Otra encima de la anterior , de. Sánchez y Cuesta. dos fanegas. Otra junto el molino aceitero de Doña Pet ronila Ca— _ Romanza del Tetaldo, a 4 rs. : sinfonía característica del macho, de media fanega. Otra idem, de media fanega, debajo maestro Mercadante, para piano, á 12 rs.: ídem del Posto ah- del pozo de la nieve. Otra, de tica celemines, {unto al olmo de¡ ha…</t>
  </si>
  <si>
    <t>Peters, San</t>
  </si>
  <si>
    <t>San Peters</t>
  </si>
  <si>
    <t>…ha servido concederles la cruz supernumeraria de la Real RUSIA. y distinguida Orden española de Cirios m. Igual gracia ha tenido á bien dispensar S. M. á D. Juan Augusto Lespert, comandante San Peters burgo 17 de Febrero. del bereantin de guerra francés L' Enríale, y al caballero FonteEl 13 de este mes se. ha dignado S. M. el Emperador encar nay, secretario de la embajada francesa en San Petersburgo, por gar por la orden del dia al general de infantería co…</t>
  </si>
  <si>
    <t>Petroff</t>
  </si>
  <si>
    <t>…ackson al supremo mando, con- se hiciese, una salida; pero fueron rechazados con bastante pérdi yertira inmediamente el gobierno republicano de la América en da de su parte por el teniente Petroff que mandaba el puesto. un despotismo militar, y finalmente en una. monarquía. - En el mismo dia se presentó Kalaba ¡ey-Sulian, unq de lo» Son tan vivas las alarmas que no solamente se refieren coa caudillos de los Schadlines , al general BenkendorfF para mani…</t>
  </si>
  <si>
    <t>Pexley</t>
  </si>
  <si>
    <t>…espués han sido mas útiles de lo que se esperaba. Wigh. Es gloria de nuestra edad el haber conciliado de este En el lago de Oso se construyó otro barco de pinavete, el cual modo á lord Pexley con lord Holljnd, un abogado general wigh no ha sido menos útil que los demas. y un agente general tory, un doctor Doyle con un Sidney Smith: La expedición principal que debia dirigirse hácia el oeste á confesad que esto es admirable (13). las órdenes inmedia…</t>
  </si>
  <si>
    <t>Pico, María de Lalastra</t>
  </si>
  <si>
    <t>María de Lalastra Pico</t>
  </si>
  <si>
    <t>…A la junta de Gobierno del hospital de huérfanos bienes quedados por fallecimiento abintestado ocurrido en esta de la ciudad de Barcelona.......................... 1,200. corte de Doña María de Lalastra Pico, natural y vecina que fueAl hospicio de niñas pobres huérfanas de la villa de ‘ de la misma, hija legítima de D. Manuel Aguúin de Lalastra, Cervera...................... 1,200. natural que fue de la villa de Laredo, obispado de Santander, yA las casas de niño…</t>
  </si>
  <si>
    <t>Pico, Rosa de</t>
  </si>
  <si>
    <t>Rosa de Pico</t>
  </si>
  <si>
    <t>…Manuel Aguúin de Lalastra, Cervera...................... 1,200. natural que fue de la villa de Laredo, obispado de Santander, yA las casas de niños expósitos, huérfanos y de Mi de Doña Rosa de Pico, natural de la villa de Ampuero, del sericordia de la ciudadde Tortosa............................ 7,000. mismo obispado, para que en el término de 30 dias acrediten su Total............... 113,058 derecho á los expresados bienes ante el Sr. Galindo, teniente…</t>
  </si>
  <si>
    <t>Pierr</t>
  </si>
  <si>
    <t>…» nonibra- En Agosto de 1821 tuvieron los Templarios en Berdvczow -&lt;los queden inmediatamente sujetos á los Intendentes y ¡subdele otras dos reuniones. En la primera se recibió al conde Pierr» gados en todo lis relativo á su encargas sin otra reclamación que Moszynski. y á otros varios sugetos; yen la segunda, que fae la respectiva al orden de-la misma jurisdicción. De Real or- mucho mas numerosa, fue admitido Luis Sobanski. En e&gt;ta jun tlen &amp;c. M…</t>
  </si>
  <si>
    <t>Pierre</t>
  </si>
  <si>
    <t>…taban ausentes, puso en su lugar, después de haberlos iniciado, a nes, son dignas del mayor elogio. Los. últimos generales que. se Skibicki , al mariscal del distrito de Volhyhia, conde Pierre han embarcado , cuyas tropas impidieron al enemigo el acercar Moszynski (i), y al ex-presidente de la segunda sección del tri se á la costa,' són.él valiente J. Colocotroni y Nilcita Stamátebunal supremo. Poco después se les asoció Ciszewski, el cual sin lópo…</t>
  </si>
  <si>
    <t>Pierre-Moszynski</t>
  </si>
  <si>
    <t>…o dispuestos para auxiliarle á ya hablamos antes, los individuos que pertenecían á la logia de Dobri^ki , contralor de la caja de la Vaivodia , y .1 Koszuki, que era presidente el conde Pierre-Moszynski, y entre los cuales asesor del tribunal, quien había fre ucntado anteriormente la se hallaba C¡sze\v»ki , se reunieron dos veces en 1822 en l.i casa universidad de fírcsl.iu. Ademas le favoreció mucho la impor del presidente, á fin de deliberar sobre los medi…</t>
  </si>
  <si>
    <t>Piferrer, F.</t>
  </si>
  <si>
    <t>F. Piferrer</t>
  </si>
  <si>
    <t>…esivamente, y quedó aprobado el artículo. Príncipe, Albacete D. Joaquín de Arcos, Badajoz P. P. Carri En seguida de esta se coloca el de Mr. Roncherollifs, aprobado llo, Barcelona D. F. Piferrer, Bilbao D. M. García, Burgos ayer. D. R, Villantieva, Cádiz Sres. Hortal y Compañía, Cáceres Mr. de laBoessiere propone que todos los diarios en la relar D. L. Burgos, Ciudad Real D. Mateo Casado, Córdoba D. M. cion de las sesiones, para cuya publicación está…</t>
  </si>
  <si>
    <t>Piho-</t>
  </si>
  <si>
    <t>…e frotó con nieve la mano herida, y se la ligó. Su inquietud y agita 1.a de niños: 22 premios de banda y medalla de plata á los so ción se acrecentaba por momentos cuando llegó el doctor Piho- bresalientes en doctrina cristiana , leer y escribir. Ciase 2.a: 9 rel; con cuya presencia se animó el enfermo, y mucho nías de la misma banda y medalla, y 40 rs. vn. á los que ademas cuando determinó cauterizar las heridas. Tomó luego medio vaso de la instru…</t>
  </si>
  <si>
    <t>Pihorel</t>
  </si>
  <si>
    <t>…visto en iguales casos; sin duda por la diferencia del clima y por el rigor de la estación. 1KGLATBKKA. Se asegura que todas las observaciones hechas sobre esta des gracia por el doctor Pihorel , serán objeto de una memoria qu« Lándres 16 de Febrero. dirigirá á la Academia Real de medicina. (L'Etoile.) Fondos públicos. Tres por 100 consolidados 82 f. Varis 19 de Febrero. Mr. Eoilmot Horton ha pedido en la Cámara de los Comunes que se restablezca la…</t>
  </si>
  <si>
    <t>Piichta</t>
  </si>
  <si>
    <t>…ia otros soNOTICIAS EXTRANGERAS. aios que tuviesen alguna'Sctividád qué el teniente coronel Krzy. TURQUIA. íl lánowski, el príncipe Jablonowskr, él referendarióGrzymala y ' . r el secretario Piichta; quienes lograron se asociase á ellos el sena' ; Constantinopia 28 de Junio. Á - dor conde Stanislás Soltykt, cosa/que deseaban mucho tiempo -Desde la respuesta negativa déla Puerta acerca de la pacifi -habia por razón de su opiniónyde su destino y de su expe…</t>
  </si>
  <si>
    <t>Pimentel, María Vicenta Fernandez de Córdoba y</t>
  </si>
  <si>
    <t>María Vicenta Fernandez de Córdoba y Pimentel</t>
  </si>
  <si>
    <t>…nte Dios y el Rey. No teneis las armas para des _Se cita á los acreedores á la testamentaría de la Excma. seño truir con ellas vuestra patria y hacer nula la autoridad soberana ra Doña María Vicenta Fernandez de Córdoba y Pimentel, du (como algunos de vosotros lo han hecho) sino para cuando os quesa viuda de Abranles, para que por sí ó persona autorizada llame y necesite nuestro Soberano y la patria, y librarlos de to concurran á la junta que debe celebrarse ante el señor Galinda clase…</t>
  </si>
  <si>
    <t>Piñera, Bartolomé</t>
  </si>
  <si>
    <t>Bartolomé Piñera</t>
  </si>
  <si>
    <t>…de tablas , al momento se incendiaron , cuyo facultades en una sola junta, compuesta de ios facultativos de incidente interceptó toda salida á un gran número de individuos Cámara D. Bartolomé Piñera, D. Agustin Frutos, D. Marcelo que se habían detenido demasiado por salvar sus bienes. Hasta Reboto, D. Josef María de Turlan , D. Pedro Castelló , y Don ahora van sacados de entre los escombros mas de yo cadáveres. Manuel Damian Perez como secretario con vot…</t>
  </si>
  <si>
    <t>Pinilla, Valentín de</t>
  </si>
  <si>
    <t>Valentín de Pinilla</t>
  </si>
  <si>
    <t>…mpo. El provecto las contradice. ¡Ojalá — fin el Real y supremo Consejo de Castilla y escribanía de Cáse hubiera limitado,al último título, en que se arreglan las penas! iflara de D. Valentín de Pinilla, pende expediente á solicitud (Jir continuará.) ■ . 1 de D. Felipe de los Heros, vecino,y corredor de número de las plaza de Cádiz, sobre que se le conceda moratoria para el pago Indice de los Realas decretos y órdenes, insertos en este periódico en de varias…</t>
  </si>
  <si>
    <t>Pinillós</t>
  </si>
  <si>
    <t>…veces al año; el pipirigallo, la zulla, ñola y explicación científica de todas ellas , extendida por dicho la yerba de Guinea (panicum altissimum), planta de las mas profesor. El Sr. Pinillós , cumpliendo con la oferta que habia ápreciables para pasto de ganados en la isla de Cuba y otras par hecho al Ministerio de S. M. de remitir sucesivamente á la pen tes de la América meridional, que crece en este vivero al descu-^ ínsula las plantas indígenas…</t>
  </si>
  <si>
    <t>Pinillós, Claudio Martínez de</t>
  </si>
  <si>
    <t>Claudio Martínez de Pinillós</t>
  </si>
  <si>
    <t>…an en abundancia vatios árboles exóticos ó americanas de fruto y de ilor, enviadas por el Intendente de raros en el pais , como plátanos y Cuyas de Oriente,, sóforas del la Habana D. Claudio Martínez de Pinillós al Sr. D. Josef Ma Japón , catalpas , almeces de Occidente, chopos de Lombardía, nuel de Arjona , Asistente en comisión de dicha ciudad. Sabi— sauces de Babilonia, morales del papel, arces de hoja de parra y dor aquel zeloso Intendente, que tantos servicios h…</t>
  </si>
  <si>
    <t>Pinto</t>
  </si>
  <si>
    <t>…t. taron, y otros estaban escondidos; y finalmente que toda Ja Bei Lisboa 12 de Enero. ra-Baja se hallaba tranquila. Según ha anunciado nuestra Gaceta han llegado á este puerto El coronel Pinto, comandante militar de Coimbra, partici desde el día 27 de Diciembre último hasta el 11 del corriente el pa desde esta ciudad con fecha del 8 que el general Acevedo ha número de tropas inglesas que sigue: bía mandado avanzar hacia Viseo las tropas que guardab…</t>
  </si>
  <si>
    <t>Pintó</t>
  </si>
  <si>
    <t>…repentina —Habiendo renunciado el general Freiré la presidencia de la re mente de tal modo que el dia 9 por la mañana había salido de pública de Chiloe, ha sido reemplazado por el general Pintó, madre, é inundado la ciudad hasta haber en algunos barrios tres que ya era vicepresidente. Al dejar las riendas del Gobierno ha pies de agua, por lo qu.e tenían que andar por las calles en bar dirigido el 2.de Mayo al congreso una exposición, en la que ex co…</t>
  </si>
  <si>
    <t>Pinto, Rodrigo</t>
  </si>
  <si>
    <t>Rodrigo Pinto</t>
  </si>
  <si>
    <t>…ía con varios torreones, y llaflor y D. Juan de Silveira, á los brigadieres D- Josef Claudiun castillo sobre la llanura , ofreciendo'un excelente cupo para no y D. N. Acevedo y al coronel D. Rodrigo Pinto; y en la ds 1 5 ó io9 hombres, enseñoreando la parte superior de la provin Alentejo al inariscaL de campo D. Federico de Caula. cia , y dominando de estotro lado las gargantas de la frontera. Tiene la Beíra 753 leguas cuadradas de superficie, estéril en su ma…</t>
  </si>
  <si>
    <t>Pirovano, Nicolás</t>
  </si>
  <si>
    <t>Nicolás Pirovano</t>
  </si>
  <si>
    <t>…se ha convenido simplemente en que las ventajas ga que serlo, como han sido vencidas para el de la segunda, por el rantizadas por el presente tratado solo podrán aprovechar á los Sr. Nicolás Pirovano, de Vigano, que.es el conductor. Sus buques verdaderamente españoles, dinamarqueses y napolitanos, A A. Il.se han'detenido en su paso por esta ciudad para ver esta no pudiendo estos tomar á su bordo, por ningún pretexto, rajas segunda columna, y se dignaron d…</t>
  </si>
  <si>
    <t>Piscatoii, María Teresa</t>
  </si>
  <si>
    <t>María Teresa Piscatoii</t>
  </si>
  <si>
    <t>…rovecto de lef própuest» i las Cámaras -se les ha comunicado der la demanda que han puesto los herede de Francia en cate año, recordamos en la 'de 15 de-Febrero^pró ros de-la Sra. Doña María Teresa Piscatoii, marquesa de S. An ximo las principales actas de los Gobiernos pata condenar y ipeV* drés; viuda del expresado Sr.-D. Pedro, sobre pago de su haber, seguir el horrendo tráfico de los negros. Habiendo llegado recien»* y usar de 'las demas acciones que en dicha…</t>
  </si>
  <si>
    <t>Pita, Miguel</t>
  </si>
  <si>
    <t>Miguel Pita</t>
  </si>
  <si>
    <t>…ferentes piezas ú órganos de ¡as máquinas y la trasformacion ds flotilla; y S. M., enterado, se ha dignado, por Real orden de tí movimientos. del corriente, conceder al escribano D. Miguel Pita plaza igual Se ve pues que el verdadero objeto de estas lecciones es pro en la bahía de Algeciras: á D. Antonio Navarro, patrón del mís porcionar un estudio metódico de las propiedades físicas y me tico Infante D. Carlos, la de cabo del resguardo de Cádiz: á…</t>
  </si>
  <si>
    <t>Pizcueta, Josef</t>
  </si>
  <si>
    <t>Josef Pizcueta</t>
  </si>
  <si>
    <t>…e espectáculo. • blemática de oro de peso de dos onzas y en el reverso una co El Getierál Inspector de voluntarios Realistas del Reino ha hechorona de laurel con el nombre del Dr. D. Josef Pizcueta , natu * áS.'M. las siruientes exposiciones,.ral y vecino de esta ciudad , autor del elogio histórico de D&gt; An tonio Josef Cavanilles, socio que fue de número. Beneficencia. Señor: Me asiste la satisfacción de elevar al soberano conoUn premio de i© rs. vn. á…</t>
  </si>
  <si>
    <t>Pjskewirch</t>
  </si>
  <si>
    <t>…el alférez Lavroff del violar el derecho de gentes. mismo regimiento de granaderos y 37 hombres. Otras diferentes circunstancias, tales como la audiencia con- El ayudante de campo general Pjskewirch refiere los siguien • cedida al Patriarca griego por el Klaia-bey, la libertad de los cua tes rasgos de valor y de afecto con que se señalaron algunos en tro Obispos griegos, y la orden que se ha dado á todos los co ■ la acción deVanand. mandantes de bajeles…</t>
  </si>
  <si>
    <t>Planas</t>
  </si>
  <si>
    <t>…pasados por las ar este año el oriente de Cataluña. mas, como lo fueron el mencionado Trillas, el subteniente Solá, La plaza de Tortosa fus primeramente el objeto principal de el teniente Planas y el capitán Llovet, quien añadió á su crimen la atención de los hombres turbulentos, cuando , según los par de rebelión el escándalo de impiedad pública con que quiso tes de los meses de Agosto y Setiembre de 1825 , apareció con morir. circunstancias notable…</t>
  </si>
  <si>
    <t>Planas, Pedro</t>
  </si>
  <si>
    <t>Pedro Planas</t>
  </si>
  <si>
    <t>…io de Estado y del Despacho universal cional para el i.° de Abril, y que lo promovía por la parte dede la Guerra ha dirigido de orden del Reí- nuestro Señor (que Mancesa y Vich el teniente D. Pedro Planas, que acababa de set Dios guarde') al Excrno. Sr. Capitán general del principadq de empleado en el regimiento de Zaragoza» 7.0 de infantería de li Cataluña, la siguiente circular •. nea; y que por otros puntos extenderían la insurrección los ofi Exemo. Sr.: El…</t>
  </si>
  <si>
    <t>Plaza, Celestino García</t>
  </si>
  <si>
    <t>Celestino García Plaza</t>
  </si>
  <si>
    <t>…ía. dos que hayan pertenecido á los Regimientos de ¡a Guardia Real. 'Granada...i..... D. Jüan Jimeno. El 'Rey N. Sr. ha' observado que muchos Oficiales de los que ’Gudd atajara... D. Celestino García Plaza. han servido .en. los Cuerpos de su Guardia Real, llevan el tul i - ■Jaén..;............ Sres. viuda dejauret é 'hijos. forme Vefáfadb á estos, en’lbgar del qlie'Ies corresponde en vir León. -D.‘ Francisco Salinas. tud de lis ‘Reáles órdenes '-expedidas, desi…</t>
  </si>
  <si>
    <t>Plazas, Manuel</t>
  </si>
  <si>
    <t>Manuel Plazas</t>
  </si>
  <si>
    <t>…ía............................................................ 255. Tondella; el cual marchando el siguiente para Celorico, adonda estaba destinado, logró el provisor del obispado D. Manuel Plazas efectivas.................. 31,743. Duarte, que retrocediese de la calzada de Dorna; y el 9 dió el Falta fiara completar el ejército. grito de la insurrección. El 10 entró Telles Jordán acompañado En el Real cuerpo de Ingenieros, plazas......... .............…</t>
  </si>
  <si>
    <t>PLjuer, Josef Antonio</t>
  </si>
  <si>
    <t>Josef Antonio PLjuer</t>
  </si>
  <si>
    <t>…to aplicado á dos personas que padecen igual enferme cación publicada en Madrid en tos dos últimos afíos anteriores, dad , á una le da la salud, y á otra la hecha al sepulcro. por D. Josef Antonio PLjuer, médico. Se hallarán en Madrid á El nuevo sistema médico llamado fisiológico es en.el dia el ca 14 rs. en rústica y 18 en pasta en las librerías de Calleja, frente ballo de batalla que trae á los profesores del arte de curar, y aun I4 imprenta Real; yen la de…</t>
  </si>
  <si>
    <t>Plunket</t>
  </si>
  <si>
    <t>…otivo de las peticiones como el mas inconstitucional y gravoso de cuantos ha votado que les había hecho el Gobierno turco, mas todas sus medidas la Cámara. „Sin embargo (continuó) lord Plunket, autor de es parece indicar que persiste en sus primeras resoluciones. La capi te bilí, no fue juzgado muy protestante para desempeñar el oficio tal se parece á un verdadero campamento: todos los musulmanes de canciller de Irlanda. Nada hay mas absurdo y ridí…</t>
  </si>
  <si>
    <t>Plunkett</t>
  </si>
  <si>
    <t>…erto derecho so entenderá que hablamos de la entrada del marques de Lansdown bre varias provincias ó ciudades que pasaban á su dominio. La en el Ministerio, y del nombramiento del lord Plunkett para la respuesta del Ministro que entonces dirigía los negocios extrandignidad de Canciller de Irlanda. Esta seria una prenda de los geros, enunció la opinión de que los títulos que no recordasen el principios que el Gobierno presente quiere adoptar por regl…</t>
  </si>
  <si>
    <t>Podloutsky</t>
  </si>
  <si>
    <t>…o Obispos griegos, y la orden que se ha dado á todos los co ■ la acción deVanand. mandantes de bajeles turcos en el Archipiélago para que eviten Habiendo sido herido gravemente el capitán Podloutsky por todo encuentro con las escuadras combinadas, no dejan duda de adelantarse á sostener al principe Tschevtschevadzeff, redoblaron que las noticias de la Grecia, y principalmente el bloqueo de fa sus esfuerzos los persas para apoderarse de este oficial y cor…</t>
  </si>
  <si>
    <t>Polignac</t>
  </si>
  <si>
    <t>…Empréstito Real de Espa-359 cios ex'trangeros. , ! iia 61-}. ,,S. M. el Rey de Francia y de Navarra al príncipe Julio, _ El Monlteur de hoy publica dos Reales órdenes: una señal# conde Polignac, par de Francia -caballero de Jas órdenes de los procedimientos judiciales que se han de seguir provisional S. M. Cmt 1 teniente génerái de sús'ejércitos, gran cruz de la mente en las colonias mientras se concluyen los trabajos que se ©rden: dc'Sv Mauricio de…</t>
  </si>
  <si>
    <t>Polo, Angel</t>
  </si>
  <si>
    <t>Angel Polo</t>
  </si>
  <si>
    <t>…ro en 1826.... 54.115,731* los que no se suscriban. Los encargados de la suscripción son: en Madrid el impresor D. Miguel de Burgos: en Valencia D. Ilde fonso Motnpié: en Zaragoza D. Angel Polo: en Murcia D. Luis En 1826 han entrado en este puerto: buques españoles 95 : Muñiz, prebendado: en Pamplona D. Francisco Erasun y'Rada,americanos 720: brcmeses 13: dinamarqueses 16: franceses 47: librero: en Barcelona en la imprenta de Brusi: en Vich en la de…</t>
  </si>
  <si>
    <t>POLONIA</t>
  </si>
  <si>
    <t>…piense mas en semejantes cosas, que NOTICIAS EXTRANGERAS. á nuestro parecer seria el colmo de la necedad querer imitarlos.” Zablocki y el príncipe Jablonowski han afirmado que el conde POLONIA. Soltyk habia asegurado que se mantendría la tranquilidad en el Varsovia 21 (te Junio. reino de Polonia, y que habia aconsejado se hiciese lo mismo en las demas provincias hasta que se hubiese hecho en Rusia una Continúa el informe de la comisión de pesquisa.…</t>
  </si>
  <si>
    <t>Pomar, Francisco Tena y</t>
  </si>
  <si>
    <t>Francisco Tena y Pomar</t>
  </si>
  <si>
    <t>…plazo de ios diputados de comercio. (Núm.¿s.) debiendo dirigirse para ello al autor. De la fábrica de espolines de oro, plata y sedas que por su CAMBIOS DEL DIA 3O. cuenta dirigía D. Francisco Tena y Pomar, mediante la muerte Landre*................................................................. S4f dees te, han pasado par te’de los enseres á su nieto D. Matías SeParis........... .......................................................... 1418. Ver-.y Tena, *1…</t>
  </si>
  <si>
    <t>Ponsomboy</t>
  </si>
  <si>
    <t>…apartando de su doctrinad los Fieles con su va Buenos*-Airee 6 de tSt-A-mlrt. Esperábamos que con la llegada na filosofía,y sofismas engañosos; pero sus esfuerzos serán vanos. del lord Ponsomboy tendríamos en breve la paz; pero se d.ce Con el fin de conseguir mas fácilmente sus intentos muchos de que el Emperador no inclina á escuchar proposiciones de conci ellos han formado Conventículos secretos, y sectas clandestinas, liación , y que los de Buenos…</t>
  </si>
  <si>
    <t>Ponsomby</t>
  </si>
  <si>
    <t>…o corazón la libertad pública; y anima •rio de la Plata; aunque no dicen si por la influencia de nuestro dos los Pares de vuestro reino con iguales sentimientos, unirán Enviado el lord Ponsomby, que llegó el 15 de dicho mes, ó bien con anhelo sus esfuerzos con los de V. M. por efecto de negociaciones entre aquella república y el Brasil. ,,Con atención no menos escrupulosa examinaremos el pro Otras cartas dicen que el Gobierno de Buenos-Aires ha resu…</t>
  </si>
  <si>
    <t>…nteci experiencia que en materia legislativa raras veces producen- las mientos de 1793. CTimes,) transaciones resultados felices! Se' quieren conciliar todos tos' -. Parece que el lord Ponsomby llegó á Buenos-Aires por el rio, inrereses individuales, y ordinariamente á nadie se dontenta.'En de la Pialará bordo del, JÉniiger, de 38 , su capitán el lord Thyn-, efecto los partidarios de los cuerpos numerosos nó verán con' ne. Esta nave se detuvo.diez d…</t>
  </si>
  <si>
    <t>Ponsonby</t>
  </si>
  <si>
    <t>…de Nicetas, los derrotaron, les ni,Harón mucha en rehusar la mediación ofrecida. (Courier.') gente , y se hicieron dueños de parte del convoy. Nicetas se di «Ha corrido la voz que lord Ponsonby, insultado por el popu rigió inmediatamente á favor de la noche hacia Modon, atacó lacho, habia pedido su pasaporte al Gobierno de Buenos-Aires. inopinadamente parte de las tropas que estaban acampadas fuera Aunque no es cierta esta circunstancia , sí lo es q…</t>
  </si>
  <si>
    <t>Pop, Mariano Figueras y</t>
  </si>
  <si>
    <t>Mariano Figueras y Pop</t>
  </si>
  <si>
    <t>…e á la verdad que el conocimiento de las simpatías es Badajoz............... D. Josef Chico. tuinamente útil en la práctica de la medicina: cuando te quiera Barcelona........... . D. Mariano Figueras y Pop.</t>
  </si>
  <si>
    <t>Pordo, Santiago</t>
  </si>
  <si>
    <t>Santiago Pordo</t>
  </si>
  <si>
    <t>…murió halla de venta en la librería de Brun, frente á las Covachuelas. en este primer puesto y dignidad de la magistratura, conservan _Se cita y emplaza áD. Carlos Laugier Dalté y D. Santiago Pordo el aprecio del Ruy nuestro Señor, y dejando en los hechos tail, como su apoderado, para que dentro del término de 30 dias de su vida pública un ejemplo digno de imitarse por todos loa siguientes á este comparezcan por medio de procurador con poder que aspiren…</t>
  </si>
  <si>
    <t>Porras, Juan de Rojas y</t>
  </si>
  <si>
    <t>Juan de Rojas y Porras</t>
  </si>
  <si>
    <t>…14 19 á 15 lib. Doña Elvira Ponce de León, Doña Mariana de Zafra, Doña Cádiz...................................................................... i á i beneficio. Ana de Zafra y D. Juan de Rojas y Porras , difuntos, vecino» Sevilla.-................................................................. 4 á ■} pérdida. que fueron de la villa de la Rambla: y se ha acordado por di Málaga.................................................................. 4 htrtficio. c…</t>
  </si>
  <si>
    <t>Porro</t>
  </si>
  <si>
    <t>…e estaba muy ocupado en organizar el gobierno griego por nombrado contralmirante; Tombasi director del arsenal, y el el sistema europeo, asi como en poner término á las pirateras. conde Porro comisario general del ejército de tierra. Se estable Parece que no tenia el mayor apoyo en esta empresa: sin embar cerá en Zea el grande almacén de víveres y de municiones para go, la marina aun se sometia á sus ordene', v á invitación de Jas escuadras, habié…</t>
  </si>
  <si>
    <t>Portal, Venancio</t>
  </si>
  <si>
    <t>Venancio Portal</t>
  </si>
  <si>
    <t>…e y de superior andar, saldrá de Burdeos á fines de Setiem Angel Guerra y Morello, En geometría y trigonometría plana bre próximo, bajo el mando del capitán Cormjer, para un viage D. Venancio Portal, D. Ramón Üzbero , D. Joaquín Bahamon- al rededor del mundo, por el Perú, los inares de la China, Ben de y D. Aniceto Sánchez. En trigonometría, esférica D. Josef gala y vuelta á Francia. Teniendo ya la mayor parte de su car Martínez. En cosmografía el mismo…</t>
  </si>
  <si>
    <t>Portee</t>
  </si>
  <si>
    <t>…el efecto de su obra, dos Victoria y Bravo y una goleta con bandera de la república y .acaso evitará el mal en’su origen. No puede causarle perjuicio, mejicana, á ¡as órdenes del comandante Portee. porque ninguna autoridad puede en este tiempo proceder contra ,. En el momento que recibió el Sr. Laborda esta noticia to ella; solo la publicación voluntaria puede motivar el procedi mó disposiciones fin activas, que al anochecer ya se haliaba fue miento. C…</t>
  </si>
  <si>
    <t>Portugal, Henrique Ataide.y</t>
  </si>
  <si>
    <t>Henrique Ataide.y Portugal</t>
  </si>
  <si>
    <t>…cayeron rayos; 9. deellósiobre varios edificios cación. Publícala traducida .al castellano, corregida y aumenta de la ciudad . en que hicieron considerables estragos, singular da D. Henrique Ataide.y Portugal. Es un resúmen de los prin mente en él convento de capuchinas, donde, fue incendiada una cipios dé.Ié moral cristiana y de la civilidad,.breve, claro, me estancia, / consumida úna imagen y todis las piezas y aparato tódico y proporcionado á la capacidad de lo…</t>
  </si>
  <si>
    <t>Portugal, Miguel de</t>
  </si>
  <si>
    <t>Miguel de Portugal</t>
  </si>
  <si>
    <t>…hicieron una visita el viernes último:, y comieron con cesarios; pero que según las apariencias no se verificaría esto has SS. AA. ta la ¿poca de los.contratos.” .’ ,.. El Infante D. Miguel de Portugal ha alquilado una casa en Según una declaración dé Bestujeff parece que después de la Badén. conferencia que tuvo con Krzyzanowski había participado á - PAISSS-SAJOS. Grodecki: ,,que la'sociedad rusa queria que los polacos toma sen en lo que faltaba de año (18…</t>
  </si>
  <si>
    <t>…mucho en Petersburgo de una nota redactada en S. M. ha presidido en este dia su consejo de Estado.presencia del Emperador, y comunicada pocos dias después del S. A. R. el Infante D. Miguel de Portugal llegó ayer á tf'-taregreso de S. M. á los Ministros extranjeros acreditados cerca de capital con una comitiva de siete coches, y se apeó en la fondala corte de Rusia. Entre otras cosas se dice en esta nota: ,,,Lá delGíllO de Oro.Rusia reitera á las Potencias…</t>
  </si>
  <si>
    <t>Pottier</t>
  </si>
  <si>
    <t>…rdeos se ha visto sición de ciertos caballeros que obraban por resentimiento perso precisada á salir para la Guaira. nal únicamente, se levantó Mr. Peel y dijo: „pido ahora mis El capitán Pottier, francés, al servicio del Brasil, ha sido mo que se me juzgue por mi propia conducta y por mis propias degradado, condenado á galeras por siete años, y confiscados to declaraciones, y no por el proceder y dichos de los demas. Yo dos sus bienes en beneficio de…</t>
  </si>
  <si>
    <t>Pozo, Prudencio de Angel</t>
  </si>
  <si>
    <t>Prudencio de Angel Pozo</t>
  </si>
  <si>
    <t>…EXPORTACION. de Valenzuela y Prieto, á D. Domingo Atvarez: para una me Comercio naciorutl. Reales vellón. dia ración de la catedral de Cuenca, por muerte de D. Vicenta Beteta , á D. Prudencio de Angel Pozo: para la abadía de la co En buques espa legial de Arbas dci Puerto, en el obispado de Oviedo, por muer ñoles................ 8.601,92811 34.321,701* te de D. Ignacio Alvarez Blasón, á D. Amonio Cidron y Ber- En extrangero».... 25 •7i9&gt;77iii nal: para la digni…</t>
  </si>
  <si>
    <t>PpdróVr</t>
  </si>
  <si>
    <t>…una fuerza imponente .en Se tiene por cierto ahora que la Princesa, María.de Bivjei* .aquélla comatca- Las disposiciones que tomó el coroocl Cochius no dirá su niano al Emperador D. PpdróVr por eF contrarió rp hicieron se frústrase su atyqúe.: Los rebeldes se habían dividido dice que dentro de pocós dias,iec*Iebraráocn,Munich los espon en tro columnas, de las cuales la mayor era de.iQ hombres arsales ae etta Príhcesa con eV Príncipe Maximiliano…</t>
  </si>
  <si>
    <t>PraANUNCIOS, Diez de</t>
  </si>
  <si>
    <t>Diez de PraANUNCIOS</t>
  </si>
  <si>
    <t>…os y re presentantes del Excino.,Sr. D. Francisco Rui Gómez, inar ques que fue de-San.lsidr.o,.y¿cino de la,ciudad de León, para - que en término de 20 dias acudan al juzgado del .Sr. Diez de PraANUNCIOS. ;do, teniente, de corregidor de estay illa, y escribanía de Casado, á usar de su derecho en los autos radicados, en .dicha escribanía Pensamientos teológicos respectivos á los errores de este tiempo, ! sobre administración de los bienes libres que dicho seño…</t>
  </si>
  <si>
    <t>Prado</t>
  </si>
  <si>
    <t>…n capitalistas que quieran tomar en ar se les señala, comparezcan por sí ó por medio de procurador en rendamiento sus Reales fábricas de tejidos de ella, con separa el juzgado del Sr. Prado, teniente corregidor de esta villa y es ción de las de Brihuega , invita á todos los sugetos que gusten cribanía de Garamendi, á usar del derecho que les asista en los entrar en d;cho arriendo para que hagan por escrito las proposi autos formados sobre redama…</t>
  </si>
  <si>
    <t>…iene que comuni de la Real lotería moderna en el sorteo del dia s6 de Junio. carle un asunto que interesa á dicho Navarro. Números. Premios. Administraciones. —Por providencia del Sr. Prado, teniente corregidor de esta vi lla, se llama á todos los acreedores á los bienes que dejó Eugenio 11,751.... 12000............................ Madrid. Humanes, vecino que fue de Vallecat, para que comparezcan en 5,092.... OO .... Barcelona. SU juzgado por la…</t>
  </si>
  <si>
    <t>…a el rard, no pone limites á la extensión del método anti-fiogístico ? 8 de Setiembre próximo, ¡ La clínica de Lerminier no convence también de lo. muy exclu — Por providencia del Sr. Prado y escribanía de Garamendi sé sivo de este sistema? «Por qué pues hemos de admitirlo sin res ha señalado para la junta general de acreedores á la testamenta tricción cuando su mismo autor deja tantos vacíos? Este siste ría de Pablo Trigo, vecino y labrador que…</t>
  </si>
  <si>
    <t>…por la primera secretaría del ilustrarse en unos puntos que deben inspirar un general interes. despacho de Estado; se ha servido ordenar por otra de 4 del cor —Por providencia del Sr. Prado, refrendada del escribano Saúriente mes de Agosto, que se renueve aquélla soberana determina tin, se ha señalado para junta general de acreedores á la testa ción, insertándola en la Gaceta y Diario de avisos de esta capital, mentaría de Eugenio Humanes, vecin…</t>
  </si>
  <si>
    <t>…Sevilla. —Para la ¡unta de acreedores é interesados á la testamentaría de 9,564.... 500...................... .... Tarragona. Pablo Trigo, que no se celebró por indisposición del Sr. Prado, 3,062.... Soo...................... se ha vuelto á señalar el domingo 11 de Noviembre próximo á las 2,799.... 500....... .............. .... Tarragona. nueve de su mañana en la posada del Sr. Galindo, por la escri 15,(598.... 500...................... banía…</t>
  </si>
  <si>
    <t>Prado, Bartolomé Sainz de</t>
  </si>
  <si>
    <t>Bartolomé Sainz de Prado</t>
  </si>
  <si>
    <t>…n hacerse los depósitos judiciales, según la circular y Real or.ien anterior. RUSÍA. Madrid......... Banco Nacional de S. Cárlos. San Petersburgo IJ de Enero. Avila............... D. Bartolomé Sainz de Prado. Estamos sin noticiis ‘oficiales de Ja Georgia desde el a8 d* Badajoz............ Sres. Vid.il, Tomas Carbonell hijos. Diciembre. Los últiniós pliégok 'dej ájrVídánte general Paskevitch Barcelona......... Sres. D. Cristóbal Giroaella é hijos. afútneiabári con…</t>
  </si>
  <si>
    <t>Prado, Diez de</t>
  </si>
  <si>
    <t>Diez de Prado</t>
  </si>
  <si>
    <t>…el curso elemental fue del lugar de Carabanchel de abajo, para que por sí ó procu de fortificación aprobado por S. M. para el uso del Real colegio rador comparezcan al juzgado del Sr. Diez de Prado, teniente de G. M., cuyo prospecto salió en la Gaceta de 1.6 de■ Noviembre corregidor de esta villa, por la escribanía de Corral, dentro del último-, y debiendo concluirse en el mes de Marzo, próximo! ve término de 20 dias; con apercibimiento que de no verifi…</t>
  </si>
  <si>
    <t>….......... ........ .... yar. miento de los interesados que no puedan ser citados. Málaga........................................... ..... i pérdida. —En virtud de providencia del Sr. Diez de Prado, teniente cor Valencia....................................... ..... i benefició. regidor de esta villa, dada á instancia de los albaceás de Doña Murcia......................................... ..... 14 pérdida. María Rosa López, que fue vecina de la misma, y…</t>
  </si>
  <si>
    <t>…a hacer trencilla, en papel 14 rs., en rús oposición empezará el dia 20 de Mayo de este año, y concluida se proveerá en el mas digno. tica 14. (Se continuará.) —Por el juzgado del Sr. Diez de Prado, teniente corregidor de esta villa y escribanía de Gonzalo, penden autos del concursó de Ejercicio espiritual cotidiano, muy completo de oraciones de Carlos Josef Lorencini, fondista que fue de la titulada Gran votas á la Santísima Virgen y Santos, y para ant…</t>
  </si>
  <si>
    <t>…pregunias. de que serán jueces Jos que perjuicio que-haya lugar. ...................... elíja la junta de gobierno de h relacionada'hermandad¿presen .En virtud-de providencia del Sr. Diez de Prado, teniente cor tando las correspondiente»1 testimoniales posteriores aí restableci regidor’de esta villa, refrendada del escribano Gonzalo,,se cita miento del Gobierno dd Rey nuestro Señor, sin cuyoxequisito y emplaza á todos los que se contemplen acreedores,…</t>
  </si>
  <si>
    <t>…sta que en hasta el xvu , y el 2.0 desde elxvm hasta nuestros dias, siguien cuentre otro, partido. do en ambos el orden cronológico. Todos los que tengan ó to .Por providencia del Sr. Diez de Prado, teniente de corregidor men interes en la exactitud de las noticias biográficas de autores de .esta yi|la , se cita y emplaza á los parientes y acreedores que y escritos, podrán dirigirlas á la librería del editor, quien liará hubiese al abintestato de Doña M…</t>
  </si>
  <si>
    <t>…de S. M. que se hallan de unta presenten por sí, ó por medio de procurador á legitimar sus cré en el despacho y almacén de la imprenta Real. ditos, y pedir lo que estimen ante el Sr. Diez de Prado, tenien Tabla de Cebes. (Paráfrasis árabe de la), 4.0 marquilla, en te corregidor de esta villa, por la escribanía de Villa; en inteli papel 36 rs. y pasta 45. gencia que ti no lo hacen les parará todo perjuicio. EN LA IMPRENTA REAL.</t>
  </si>
  <si>
    <t>…as comparezcan por tomos, 8.°, pasta 31 rrs., rústica 21. sí ó por medio de procurador á deducir el derecho que Jes asista ^.Tomo i.° de geografía, pasta 18 rs. por el juzgado del Sr. Diez de Prado, teniente corregidor de esta , Mondej.ir Advertencias a la historia de Espafia, 8.°, papel villa, y escribanía del número de Gonzalo; con apercibimiento, I,o rs., pasta 14.' que pasado sin haberlo ejecutado les parará el perjuicio que haya Monge. Geometría de…</t>
  </si>
  <si>
    <t>…de Setiembre próximo. Los pretendientes se dirigi ejércitos D. Josef María de Turlan, en cuyo poder existen los rán al ayuntamiento de dicha villa. correspondientes diplomas. __El Sr. Diez de Prado, teniente corregidor de esta villa, á ins tancia de uno de los acreedores á Jos bienes proindi visos pertene No habiendo tenido efecto el primer remate del suministro cientes á la testamentaría de Doña Joaquina Serra y Castaño, de pan, cebada y paja para las…</t>
  </si>
  <si>
    <t>…Marcelino Blanco. nas de distinción que han asistido á estos actos. • ^ Q — Badajoz y de A¿oeto. ANUNCIO. Los colonos de la nueva población de Sanfa Amalia, que En el juzgado del Sr. Diez de Prado, teniente corregidor de riendo dar gracias á Dios y manifestar su gratitud á la paternal «sta villa y escribanía de Mejía , ha hecho instancia el hospital de. bondad de S. M. y su augusta Esposa la Reina nuestra Señora Caridad de Sto. Tomas Apóstol de la ciud…</t>
  </si>
  <si>
    <t>…esentando sus solicitudes par la-secre Iriarte: taría del Despacho de Hacienda de Indias, dentro deltérmin» „Música y medicina de 40 dias. una misma guitarra pulsaremos.” —Ante el Sr. Diez de Prado, teniente corregidor de eita M. H. La verdad es que esta opinión está fundada en una equivoca villa y por la escribanía de Seco, penden autos de cesión de bie ción palpable: esta equivocación es la de llamar á la música len nes hecha en 18 del mes último por…</t>
  </si>
  <si>
    <t>…por si ó por apoderado; nacidos, haya menguado tan considerablemente el de lo» va apercibidos que de no hacerlo, les parará el perjuicio que haya cunados. lugar. t ' i Aviso. __EI Sr. Diez de Prado, teniente de corregidor de esta villa, ha señalado para celebrar junta de acreedores á ; los bienes de Don Habiéndose procedido al sorteo de la rifa de alhajas á bene Agustin Simón de Zalda y á los de la-testamentaría de Doña ficio del hospital general de Zar…</t>
  </si>
  <si>
    <t>Preciso</t>
  </si>
  <si>
    <t>534</t>
  </si>
  <si>
    <t>…erigiendo un Consulado de comercio en Madrid. de coplas fue recogida con la crítica nías juiciosa por un inteli ( Núm. ijo. ) gente que se dió á conocer entonces con el nombre de D. Preciso: Real orden para que se expidan duplicados de certificaciones en todas ellas brilla el ingenio, la agudeza y el chiste, propios de crédito cuando las reclamen los interesados. (Nám. igi.') de lá nación española. Dos tomos en 12o. Se hallará en la libre Otra s…</t>
  </si>
  <si>
    <t>Presidente</t>
  </si>
  <si>
    <t>…ntes lo Estado, individuos del Consejo; á saber: el conde de Liverpool, gratos que le haO sido sus leales sentimientos, publicándose en gefe del Ministerio; el conde de Harrosvby, lord Presidente del la Gaceta. Consejo de Ministros; el lord Eldon, Canciller y Presidente de Concluye el artículo,de la Gaceta d:l jueves último. la Cámara alta; su Gracia el duque de Weflington, Director general de artillería; el conde Bathurst, Ministro de las colonias; ¡…</t>
  </si>
  <si>
    <t>Prieto, Pablo</t>
  </si>
  <si>
    <t>Pablo Prieto</t>
  </si>
  <si>
    <t>…........................., Llerena...... 014 Sargento.. D. Juan Sánchez......... Francisco y María Muñoz........... Granada........................ Granada.... °33 l7 Cabo........ D. Pablo Prieto.. ... ... Bernardo y Agustina Ruano....... Gandallas...................... Buitrago.,.. «53 31 Soldado... Juan Garzón.............. Alfonso y Josefa Arayala........... Baeza.............................. Baeza........ 053 Otro......... Juan Agosta........ Jua…</t>
  </si>
  <si>
    <t>Principado</t>
  </si>
  <si>
    <t>…2,75°- Entre los ingleses se hallaron los marqueses de Londonderry, Basilicata........................... 20,3; 6. 14.» *8- 2,865. el de Douro, los condes Eldon y YVestmorland, el vizconde Principado citerior........... J3.438- 9.671- 1.373- Castlereagh, lord Cirios Wellesley, Mr. Arbuthnot y su esposa, Capitanata.......................... 13.336. 8,929. 2,124. sir Carlos y lady Isabel Stuart, el coronel sir Felipe Roche y Tierra de Barí..................…</t>
  </si>
  <si>
    <t>Prusia</t>
  </si>
  <si>
    <t>…ckland, lord Ring, lord Grovesnor &amp;c., hablan tomado asien clado en este paso los Ministros de Francia, de Austria y de to en el lado ministerial,«.Los condes Grey y Lauderdale , lord Prusia. Dacre, lord Ellenborough y el conde Fitz-YViHiam , han con Por lo demas es muy notable que la Puerta se haya decidido servado sus asientos en el lado de la oposición , en medio de un al cabo á contestar por escrito y oficialmente á los Ministros de gran núme…</t>
  </si>
  <si>
    <t>Puche, Antonio</t>
  </si>
  <si>
    <t>Antonio Puche</t>
  </si>
  <si>
    <t>…la espalda de estos edificios. El camino de Mondragon y uno extraordinario á D. Josef Molina, D. Salvador Amador, atraviesa la plaza que se forma delante de ellos; y hallándose es D. Antonio Puche y D. Teodoro Marin, el primero y tercero ta villa en la carretera de Madrid á Francia, distante 66 leguas maestrante. Los premios consistían en libros de la facultad, en de la capital del reino, se puede concurrir por buenos caminos cuadernados ricamente, y estuches de instrume…</t>
  </si>
  <si>
    <t>Puyal</t>
  </si>
  <si>
    <t>…on; cuyo en admirable conformidad, y habiendo recibido los santos sacra cargo desempeñó con el mayor acierto en medio de los mayores mentos con la devoción mas-fervorosa. Nació el Sr. Puyal ea peligros, y andando casi siempre fugitivo entre los montes; pero Alpera,. diócesis de Cartagena de Murcia, el 2 de Mayo de 1751; lo renunció en 1813 , cuando se le quiso estrechar á que publi Empezó su carrera de estudios con el mayor lucimiento en el se c…</t>
  </si>
  <si>
    <t>Pvreño, María Africa</t>
  </si>
  <si>
    <t>María Africa Pvreño</t>
  </si>
  <si>
    <t>…r preguntas que le fueron hechas confor to lo mandado por S M ; en el concepto de que la pensión que me á los artículos del tratado, concluyéndose la conversación corresponde á la Doña María Africa Pvreño es la de 1500 rs. por las preguntas y respuestas siguientes: de vn'. anuales, correspondiente al empleó de capitán que obte Pregunta, i La libertad de la Grecia sera plena y absoluta? nía su marido, la qpaí debiyá abonársela desde el dia 29 de Mar Contestació…</t>
  </si>
  <si>
    <t>Quévedo, Francisco de</t>
  </si>
  <si>
    <t>Francisco de Quévedo</t>
  </si>
  <si>
    <t>…de Atocha, eafreñfé de la casa' de lós Ti'iÚLQ íi.'De las fofas. Cinco Gremios. 19.-Eu Joshechos de provocación, señalado^. por-la le y: de 17 í.oltcfien dt. focstas escogidas de D. Francisco de Quévedo y de Mayo dé 1819, sé impondrá una multa dc i^l.á ío¡2 francos .Villegas; un.’ tomo én!8.^ en {«sta á 12 ñ;-Se hallará en isTien los casos prevenidos por el art. a.°, y de 500* á íoQ francos brería dc la viuda de Cruz y frente de S. Felipe el Real. ,en los pr…</t>
  </si>
  <si>
    <t>Quijote</t>
  </si>
  <si>
    <t>…sta en las li A la congregación de Ntra. Sra. de la Natividad de brerías de Perez, Razóla y viuda de Cruz.erNapoleon ó el ver Ja misma ciudad, con destino á la causa pía da dadero D. Quijote de la Europa. Obra , en que poniendo en ri Daide......................................... *...........;...................... 600. dículo las principales hazañas de aquel decanrado héroe, se tra Al socorro de algunas comunidades religiosas muy ne tan ios punt…</t>
  </si>
  <si>
    <t>…................ ' ' vista en sus relucientes hojas y encarnadas flores; todos gusta mos de sus sabrosos y saludables frutos; pocos ignoran1 que él Aventuras del íngénioso hidalgo D. Quijote de la jMancha., por zumo de ellos nos consuela en varias afecciones de gargáhti; los Miguel dé Cervan'tes'Sáavedrá ¡ nueva edición reducida á dos to ebanistas usan de la madera del tronco para embutir coñ pri mos én,8.° ¿¿guiar,'para lá'cual se há estrenado ú…</t>
  </si>
  <si>
    <t>Quintano, Manuel Francisco Vázquez</t>
  </si>
  <si>
    <t>Manuel Francisco Vázquez Quintano</t>
  </si>
  <si>
    <t>…pro moción á la primera de D. Bartolomé Antonio de Aguiar, á Balanza mercantil de la Habana en 1826. D. Ignacio Rial: para la tercera idem, por renuncia de D Josef de la Torre, á D. Manuel Francisco Vázquez Quintano: para la IMPORTACION. dignidad de Maestrescuela de la iglesia catedral de Córdoba, va Comercio nacional. Reales vellón. cante por muerte de D. Lorenzo Irisarri , á D. Juan Félix Calvo: En buques espa para el arcedianato y canongía unida de la de Almería, por…</t>
  </si>
  <si>
    <t>Quipersonas, Ildefonso</t>
  </si>
  <si>
    <t>Ildefonso Quipersonas</t>
  </si>
  <si>
    <t>…do eclesiástico, áque D. Gregorio Romero, D. Julián Otal, D. Antonio Arrom, Concurrieron todo el clero secular y regular, ayuntamiento y D. Josef María Cortea, D. Josef Rodríguez, D. Ildefonso Quipersonas de primera distinción. Por la tarde se tuvo en las casas rós, 13. Lorenzo Millana, D. Manuel Tobia , D. Josef Travancapitulares un frugal refresco, y por la noche una cena ,costeado co, D. Ignacio Lorente, D. Ramón Rodríguez, D. Josef Tira por el corregidor é…</t>
  </si>
  <si>
    <t>Quirós, Francisco</t>
  </si>
  <si>
    <t>Francisco Quirós</t>
  </si>
  <si>
    <t>…-juzgado , para la distribución piadosa que dispuso se Sevilla....................................... ............................. i ídem. hiciese entre ellos de su» bienes dicho D. Francisco Quirós, por Murcia................................................................... i¿ idem. haber fallecido Doña Catalina y D Félix González de OrbanéCoru'ña............................................. .................jj idem. ja , sus herederos usufructuarios…</t>
  </si>
  <si>
    <t>Quirós, Francisco Josef Bernaldo de</t>
  </si>
  <si>
    <t>Francisco Josef Bernaldo de Quirós</t>
  </si>
  <si>
    <t>…idad que legítima Se ha publicado en esta,y circulado por el Principado, la siguien mente les gobierna. Barcelona 16 de Agosto de i8i7.=El Mar te proclama. ques de Campo Sagrado.” D. Francisco Josef Bernaldo de Quirós &amp;c., Marques de Madrid /o de Setiembre. Campo-Sagrado &amp;c., Capitán general en comisión del ejército y SS. MM. y A \. siguen sin novedad en su importante salud principado de Cataluña &amp;c. en el Real Sitio de S. Ildefonso. ,,Catalanes: En la persuasión de que lo…</t>
  </si>
  <si>
    <t>R, E M A D</t>
  </si>
  <si>
    <t>E M A D R</t>
  </si>
  <si>
    <t>Núm. 13. C 6 cuartos. ) 8BSEE^xCSíi?jS!roimQmSmS85^!i|fjtft.&gt; M&gt;i GACETAI D. E M A D R11). MARTES 30 DE ENERO DE 1827. NOTICIAS EXTRANGERAS. entrambos; pero estas relaciones fueron interrumpidas por lí Gran-Bretaña en fuerza de los principios adoptados por todas BSTADOS-ÜNIDOS DI AKEKICA. las potencias de Europa que tienen colonias, por los cua…</t>
  </si>
  <si>
    <t>Radziwill, Miguel</t>
  </si>
  <si>
    <t>Miguel Radziwill</t>
  </si>
  <si>
    <t>…do en un caballo para instruir el proceso de los acusados de alta traición. Esta co blanco, y cubierta su cabeza con un gorro bordado; pero para misión se compone de los senadores príncipe Miguel Radziwill, no llamar la atención de los pasageros , y acaso de ta policía, se y de lo. condes Buinski, VVismewski y Rembielinski. trasladaron al punto á Bielany, pretestando un desafio, en cuyo punto se juntó Jordán á los asociados (4). Continúa el informe de la comisi…</t>
  </si>
  <si>
    <t>Rafael</t>
  </si>
  <si>
    <t>…l regimiento 3.0 de línea y 30 granaderos de á getación. AUi todo es fructífero , todo promete la mayor fe caballo de la Guardia Real, al mando del capitán de este cuerpo licidad. D. Rafael España , que babia salido de la villa de Reus en su Son muy numerosos los casos, y conocidos hasta la eviden seguimiento, á quien se rindió la mayor parte, y la restante se cia , en que el fuerte calor produce enfermedades inflamatorias, presentó á la justicia de di…</t>
  </si>
  <si>
    <t>Rafael, Juan</t>
  </si>
  <si>
    <t>Juan Rafael</t>
  </si>
  <si>
    <t>…e la contra 24 (1). flotilla de mi mando á la barca contrabandista con pabellón ini _EI 31 del pasado por la tarde se sumergió la gran balsa, que se fies nombrada el Cachirulo, su capitán Juan Rafael, armad* habia preparado para tapar el boquerón por donde entró el agua con dos piezas de cañón del calibre de á 9 , carga'da'dc tabaco y al camino que te «tá construyendo debajo del Támesis. Al pun ropas, me dirigí en la noche del 30 con los tres místicos qué…</t>
  </si>
  <si>
    <t>Rafal, Miguel</t>
  </si>
  <si>
    <t>Miguel Rafal</t>
  </si>
  <si>
    <t>…rtjohio de sil sincero deseo Ha entrado ayer en este p.uerto ¡a bombarda española Doloree de conservar la amistad y benevolencia del Gobierno de S. Mi (alias)/n bella-Andaluza, su capitán D. Miguel Rafal:, procedenCristianísima , yqueel Ministró dé Negocios extrangeros Haste de Puerto-Rico , islas de Sta. María.y.de-ja Madera en 83.81; ssounna Dghies* á qnietí sé eonáíderaba :cbtnó aconsejador de esta del primer puerto, 18 .de] segundo y 1 2 del tercero, con…</t>
  </si>
  <si>
    <t>Raibaudj</t>
  </si>
  <si>
    <t>…Lte mayor parte’1 de eflt&gt;s:jpertbhecé á l’ií'fcxpédicioh enviada por la „E1 sobrante del tesoro era en t.°d¿É¡nero último de $ 201,650 -comisión griega á las órdenes del llamado-coronel Raibaudj que dolar» y 43 céntimas. Los ingresos desde esta.época hasta el 30 de schiUr-en Sirá ¿-pinito dermorir'íd§ íresáítas de los sablazosque Setiemblre pasado han sido, de 19.585,932 dolars 50.céntimas. le'6ifi el que ve titula coronel Vbutibr.1 Los del.trimestre…</t>
  </si>
  <si>
    <t>Rajewskji</t>
  </si>
  <si>
    <t>…las formalidades y precauciones establecidas tería y caballería á 49 werstas de la otra parte del Araxes, en en la Instrucción general.de Rentas de i8tó á la llegada de los vió al coronel Rajewskji con los regimientos de granaderos de buques á los puertos, 2.0 Admitidos á plática darán á los Capi Grusinia, de dragones de Mishegorod , y de cosacos de Howaistanes de ellos los manifiestos de los frutos y efectos que traigan ki, y con cuatro cañones, á fin…</t>
  </si>
  <si>
    <t>Ramírez, Juan Antonio</t>
  </si>
  <si>
    <t>Juan Antonio Ramírez</t>
  </si>
  <si>
    <t>…as «preciables por la belleza Chacón y Robledo, prebendado de la de Avila: para otra de la del estilo y por lo sublime de sus pensamiento*, cuyo mérito es de Cuenca, por muerte de'D. Juan Antonio Ramírez, á D- Vi ta como oscurecido por algunas paginas llenas de errores ó de cente Batanero, canónigo de' Avila: para-esta canongía á Don pormenores licenciosos que se encuentran en ellas; estas obras Francisco Sardina, arcipreste de Cifuentes; y para una ración de…</t>
  </si>
  <si>
    <t>Ramírez, Luis</t>
  </si>
  <si>
    <t>Luis Ramírez</t>
  </si>
  <si>
    <t>…; ciudad ¿ falleció el 5 cia en la librería de D. Francisco Rey Romero, y en Logroño de este mes Juan Cabrera, de 103 años y 9 meses: conservaba en casa del preceptor de latinidad D. Luis Ramírez. completa su dentadura, y se hallaba tan ágil que montaba á ca ——La esclavitud llega al Trono: novela moral, escrita por el cé ballo con destreza, y alternaba con los mas robustos en los tra lebre Mr. Marmontel, y sexta de la colección que se está publi bajos…</t>
  </si>
  <si>
    <t>Ramírez, Pedro</t>
  </si>
  <si>
    <t>Pedro Ramírez</t>
  </si>
  <si>
    <t>…olección dt piezas de las óperas mas mo ya no dió con él por mas diligencias que hizo. dernas para flauta, á 12 rs. Tanda de rigodones de la ópera la El capitán de la fragata Rita D. Pedro Ramírez, al N. de Semtramis, con walses y contradanzas, á 5 rs. Boleras del son la Isla de Panay,en el Archipiélago de Filipinas, tocó en un bajo sonete extractadss de la sinfonía característica española del maes situado en la latitud N. de 110.38' 20" y longitud ori…</t>
  </si>
  <si>
    <t>Ramo</t>
  </si>
  <si>
    <t>…ar. (Je continuará.') diciones que se exigen en este negocio. AVISOS. La pequeña Cenicienta, ó historia de una joven huérfana; no vela moral, traducida del francés por la señorita Doña Ramo Los profesores de cirugía D. Mariano Jiménez, D. Josef na Valcárcel. Se vende en la librería de Ibarra, calle de la GorJbañez, D. Antonio María Galli, D. Nicolás García, D. Eme- guera, á 4 rs. en rústica. terio Antoñanzas, D. Alberto Dieguez y Saez, D. Gregorio .…</t>
  </si>
  <si>
    <t>Ramón</t>
  </si>
  <si>
    <t>…diente, id. 118: aceite, cuartal 8. Ciudad de Dios de S. Agustín, por Díaz, 11 tomos, 132 rs. Tarragona. Trigo, cuartera 72: centeno, id. 48: cebada , 14: Colección de Sainetes de D. Ramón de la Cruz, 6 tomos maiz, 32: habichuelas, 60: arroz, quintal 96: vino, carga 88: desde el 6.a al 1 o , $6 rs. aguardiente, id. 232: aceite , cuartal 8. Compendio de los Reyes de Aragón, 2 tomos, 30 rs. Tortosa. Trigo, cuartera 64: centeno, id. 46: cebada, ío…</t>
  </si>
  <si>
    <t>…n. ’ Sevilla 3 de Julio. - ; El Real colegio, de.Humanidades de San Fernando de esta : VARIEDADES. ciudad, deque es director y empresario por S. Al. el ^presbítero. viNtricACio'x. D. Ramón,María de Fuentes , ha presentado á exámenes públi cos mas de .1,50 alumnos por término del primer año de su en-; El nuevo método de hacer los vinos por medio del aparato señanza! Celebráronse estjos, ;ejercicios.los dias 25, 16 y 27 del de Mr; Gervais , de qu…</t>
  </si>
  <si>
    <t>Ramón-.Barba</t>
  </si>
  <si>
    <t>…que debe hacer en ios hombres itnparciales y Ambas se han ejecutado en Roma; ¡a primera por el escultor de literatos la resolución espontánea de la primera corporación li .Cámara D. Ramón-.Barba , y la segunda por D. Josef Ah-arez, teraria de la monarquía. „No son, dice, las-pasiones, ni el espí primero de esta clase. Uno y otro han presentado en estas obras ritu de.partidolos móviles de la Academia; sino un presenti un esclarecido testimonio de su a…</t>
  </si>
  <si>
    <t>Ramón-Biosca</t>
  </si>
  <si>
    <t>…a propia» por estar unido en el original ¿.instrucciones á Id'juventud para la teórica y práctica del solfeo, al de los primeros. Se ha colocado en esta el total, por la proba por D. Ramón-Biosca: esta obrita lleva las reglas en verso, con bilidad de que le pertenezca la mayor parte; porque de las tablas 40 láminas de lecciones de buen gusto , cuyas circunstancia* la de las dos salas, laiprimera contiene 109 destinados á las armas hacen de suma utilid…</t>
  </si>
  <si>
    <t>Ramos, Josef María</t>
  </si>
  <si>
    <t>Josef María Ramos</t>
  </si>
  <si>
    <t>…ituladas de D. Lope, en la iglesia metro En buques espa politana de Santiago, vacantes por promoción de D. Diego Mos ñoles............... 2.82i,4524&gt; quera y D. Baltasar Abollo, á D. Josef María Ramos y D. To En buques extran- V- r 56.744,3574 mas Sart-Louzans. geros............... 153.922,915 j Asimismo, y en virtud de Reales decretos, se ha servido Defósito. ----- :-----------S- M. nombrar para la capellanía doctoral del convento de la encarnación de Madrid, per as…</t>
  </si>
  <si>
    <t>Ramos, Manuel</t>
  </si>
  <si>
    <t>Manuel Ramos</t>
  </si>
  <si>
    <t>…nongía de la misma á insultarle gravemente.......... iglesia catedral de Palencia, por fallecimiento del propio UrruDe consiguiente no debiendo quedar impune esta violación tia, á D. Manuel Ramos. del derecho de gentes, va á partir en este momento de Tolon Asimismo y en virtud de Reales decretos, ha tenido á bien una división naval con el objeto de exigir una completa satis S. M. nombrar para una canongía de la m-. ucpolitana de San facción por este y…</t>
  </si>
  <si>
    <t>…udirá re tedral de Patencia^ vacante por fallecimiento de D. Joaquín de coger el tomo y.° de dicha obra á las librerías respectivas, previ Urrutia, y renuncia que de ella ha hecho D. Manuel Ramos, i niéndoles continúa la suscripción para el otro trimestre en las D. Francisco Moreno y Mate: para una ración de la misma, por mismas, que el tomo 10 se dará á luz dentro de 15 dias. muerte de D. Pedro S. Millan, á D. Francisco Esteban: para Se halla vacante…</t>
  </si>
  <si>
    <t>Rango</t>
  </si>
  <si>
    <t>…D. SABADO 12 DE MAYO DE 1827. NOTICIAS EXTRANGERAS. mentó se halla libre toda la Grecia occidental. (Gazette d’Egtm, núms 27 y 39 ) TURQUIA. Se habían recibido en Hidra cartas del general Rango, con fecha del 5 de Febrero, en las cuales participaba haberse apode Constantinopía 2? de Marzo. rado de Lesini, Dragusestra y S. Elias, en ia -\carnania, y haber En las tertulias de los comerciantes francos de Pera circula obligado á los turcos á retirarse h…</t>
  </si>
  <si>
    <t>Raon, Mariano</t>
  </si>
  <si>
    <t>Mariano Raon</t>
  </si>
  <si>
    <t>…es y peligros con aprobar la impurificación declarada en segunda instancia por la siguientes á aquel, anhelando para tan justo objeto verse breve y Junta militar de Granada contra D. Mariano Raon, capitán generalmente armados" y equipados; pero con especialidad renue que fue y teniente del regimiento provincial de Ronda, que se van actualmente por las adjuntas exposiciones aquello».sentimien bailaba indefinido en la ciudad de este nombre: y habiéndose…</t>
  </si>
  <si>
    <t>Rcizet</t>
  </si>
  <si>
    <t>…s. El piquete se defendía por mucho rato, cuando un fecho que se halla del servicio prestado por el Teniente general fuerte destacamento de gendarmería fue requerido, y llegó á di vizconde Rcizet, comandante de dicha división francesa, y por sipar el tumulto, el éual arrojado de este punto, fue á reforzar las brillantes tropas de su mando durante su permanencia en Es se cerca de la iglesia de St-Leu, donde opuso á la gendarmería paña , se ha servid*»…</t>
  </si>
  <si>
    <t>Rczende</t>
  </si>
  <si>
    <t>…al ex- s u país. {L’Etoile.j presado Gefe. (ir concluirá,j AUSTRIA. NOTICIAS EXTRANGERAS. Vierta ay de Diciembre. XOSIA. El Emperador del Brasil ha mandado remitir, por medio dé! vizconde Rczende, su Embajador en la corte de Austria, las grandes Prítrsbíirgo ti de Diciembre. cruces de la nueva Orden brasileña del Mediodía á SS. AA. RR. Noticiat del ejército de la Georgia del /J (a¿) de Noviembre. é II. los Archiduques Fernando, Francisco, Carlos, Jose…</t>
  </si>
  <si>
    <t>Re, Andrés Leandro</t>
  </si>
  <si>
    <t>Andrés Leandro Re</t>
  </si>
  <si>
    <t>…Chiswick en el mes de Agosto. Juan María Romero y Mier: para la de Portillo á D. Josef Mr. Canning en 1827, después dé haber formado el minis Benito Lázaro: para Ja de Sotomayor á D. Andrés Leandro Re terio , del que era gefe, habló por la última vez en la Cámara vuelta : para la de Santillana á D. Hermenegildo Miranda y Veen el mes de Junio, y fue á morir á Chiswick, en el mismo larde: para la de .Villarrubia de los Ojos á D. Isaac Bachiller: mes y en la…</t>
  </si>
  <si>
    <t>Re, Josef</t>
  </si>
  <si>
    <t>Josef Re</t>
  </si>
  <si>
    <t>…e de Cataluña , sobre si podría ó no suplirse para admitir la res precios á los granos y demas frutos territoriales por medio de fianza del tesorero de Rentas de aquella provincia D. Josef Re una circulación mas activa , despertar y multiplicar en este ramo mo n y Sentis, la resistencia que había hecho la justicia de Torlas empresas mercantiles, sin cuyo auxilio los productos de la tosa á recibir de su cuenta y riesgo los bienes libres hipotecados…</t>
  </si>
  <si>
    <t>Real, Félix Pablo</t>
  </si>
  <si>
    <t>Félix Pablo Real</t>
  </si>
  <si>
    <t>….... 41,346. Perez, calle de Carretas, frente aí agujero del correo; en Talavera en casa de D.Eugenio García Cervino; en Cáceres en la de D. Lúeas de Búrgos, y en Badajoz en la de D. Félix Pablo Real aprobación en la ciudad de Barcelona con Carrillo. destino á los piadosos fines de su instituto............ 7,000. — Diario general de Ciencias médicas, periódico que se publicaA la casa de Misericordia de la misma........................ 7,000. en Barcelona:…</t>
  </si>
  <si>
    <t>Real, Gobernador del</t>
  </si>
  <si>
    <t>Gobernador del Real</t>
  </si>
  <si>
    <t>…n que ve claramente todo el mundo; que.aparentan que no piensan la imprenta de Nuñez, calle de los Remedios, núm. 20. mas que en la felicidad.” (Se concluirá.) .Habiendo el Excmo. Sr. Gobernador del Real y supremo Con sejo de Castilla nombrado por juez interventor de los bienes de CAM1IOS DEL OIA 4. D. Manuel Rodríguez del Manzano, vecino de esta corte, al Lóndres...*......................................................... Sr. D. Joaquín Almazan y Jimeno, de…</t>
  </si>
  <si>
    <t>Real, Mánuel Herrero Pantigoso.Circular del Consejo</t>
  </si>
  <si>
    <t>Mánuel Herrero Pantigoso.Circular del Consejo Real</t>
  </si>
  <si>
    <t>…Lo que de Real orden &amp;cc. Madrid 3 de Febrero de 1827.= Valládolii....... D. Josef Sigler de Biutamarite. Zambrano. Vitoria............ Sres. Balmastda y Marcó. Zambra.:..:.:.... D. Mánuel Herrero Pantigoso.Circular del Consejo Real, insertando ama Real orden, en que se Zaragoza......... D. Miguel del Cacho y Serena. manda que los depósitos judiciales se hagan en . Madrid en el Banco nacional de S, Carlos, y en sus dependencias en las pro NOTICIAS EXTXR ANGERAS. vincias. El Exemo. Secret…</t>
  </si>
  <si>
    <t>Rebolledo, Bernardino de</t>
  </si>
  <si>
    <t>Bernardino de Rebolledo</t>
  </si>
  <si>
    <t>…año y ♦¡¿urÉ -de un huevo mayor. 5. ® D. Juan de Austria, Fr. Luis de Granada, Martin de Es increíble el daño que ha ocasionado esta desgracia. Sin temor AzpiJcueta, Pedro Chacón, D. Bernardino de Rebolledo , Don dé pasar los límites de éin cálculo equitativo puede asegurarse su Luis de Góngora. (Se continuará.) pérdida conocida en mas'de 14$) fanegas dfe trigo. La cosecha de niaiz . aunque presenta mejor aspecto ,' se temé con fundamento *e resienti» también de…</t>
  </si>
  <si>
    <t>Recio, Agustín</t>
  </si>
  <si>
    <t>Agustín Recio</t>
  </si>
  <si>
    <t>…: que en el caso de va análisis de los fenómenos de la fiebre por L. Clistel, traducida tomarle se entregue á cada una mil reales por una vez por via del francés al castellano por D. Agustín Recio, profesor de me de dotes que todo se satisfaga del fondo del Resguardo, y cuando dicina en esta corte.mEsta obrita, cuyo asunto es del mayor in este no tenga, por la RealHacienda, con calidad de reintegro; y teres hoy dia entre los médicos , es una de las mej…</t>
  </si>
  <si>
    <t>Recual, Francisco Cayetano</t>
  </si>
  <si>
    <t>Francisco Cayetano Recual</t>
  </si>
  <si>
    <t>…actualmente del modo. miento de D. Carlos Marín: para una ración de la de Coria, anas ventajoso del crómate de hierro (ó hierro acromatado), el- por el-de D- Carlos María Ponce, á D. Francisco Cayetano Recual te emplea de poco tiempo acá en la composición de cierto tortillo; y para una media ración de la de Córdoba, por el de color amarillo para el estampado de las telas. Aunque este mine- D. Pedro Isidoro de Vera, á D. Diego Espinar. cal se halla en mucha abundan…</t>
  </si>
  <si>
    <t>Recuero, Julián Nicanor</t>
  </si>
  <si>
    <t>Julián Nicanor Recuero</t>
  </si>
  <si>
    <t>…ués de una lares contienda so Yanguas y á D. Pedro Cháverri; y para una canongía de la de bre explicar'*) adicionar los últnnos artículos aprobados, que no Palencia, por'muerte de D. Julián Nicanor Recuero, árD.'*P¿- produce resolución alguna, se’pasa á discutir el artículo 13 de la dro Alvarez Caballero; cura párroco délos barrios de Nestosb, confusión (que era el 16 del proyecto,) en estos términos: ,,To obispado de Astorga. ! - ■ • .r 0: :v:\ ;i sidas las ac…</t>
  </si>
  <si>
    <t>Redesdale</t>
  </si>
  <si>
    <t>…ían la ceremonia de erigir la cruz. El capedisminuía la calida de paños y demas tejidos dé lana. Otra igual llán pronunciaba un discurso con esté motivo, y estaba refirienpresentó lord Redesdale. El conde de Liverpool dijo, que el lu do'la maravillosa aparición del lábaro á Constantino, cuandones inmediato propondría un mensaje al Rey para darle el pésa en aquel mismo momento aparece en los aires una cruz luminome por la muerte del duque de Yorck; y…</t>
  </si>
  <si>
    <t>…ad juntos con los _Por fortuna el 15 tuvieron mala acogida en la Cámara de los daneses y suecos, y aprovechando el corto tiempo de la perma lores las 16 mortales proposiciones del lord Redesdale, sobre el nencia de S. M. dispusieron un festín eo el jardín donde cae la comercio de granos; cuya votación no pudo verificarse, porque habitación que ocupaba «1 Monarca, á quien presentaron una durante su discusión, todos á porfia abandonaron los asientos, o…</t>
  </si>
  <si>
    <t>Redondo, León</t>
  </si>
  <si>
    <t>León Redondo</t>
  </si>
  <si>
    <t>…rero que era su aludo; :que haría pues en caso Rambla a D. Francisco de Sales Calvo Rubio; para la de Na necesario por su Rey, p' r su religión y sus costumbres! Bien va del Rey á D. León Redondo: para la de Montealegre á Don recientes están los testimonios de que los hijos de Calahorra son Juan’ Francisco de Priego: para la de Monteagudo á D. Grego hoy los mismos que eran hace dos mil años; y sin necesidad de rio Catalina y Bccerrál: para la de Junqu…</t>
  </si>
  <si>
    <t>Regente</t>
  </si>
  <si>
    <t>…er. A vista pues de los ¡ncalculabes males y desgracias que po A IOS REVERENDOS PARROCOS DE ESTA NUESTRA DIOCESIS. drían atraer sobre los pueblos confiados á nuestro cuidado es El señor Regente de esta Real audiencia con oficio de 18 del tas especies seductoras y alarmantes, os exhortamos y manda corriente se ha servido incluirnos una circular dirigida á las jus mos , que oportunamente amonestéis á vuestros feligreses y les ticias de los pueblos de…</t>
  </si>
  <si>
    <t>Reis-etFendi</t>
  </si>
  <si>
    <t>…ta ciudad el homenage de Lea infrascritos están encargados por sus Gobiernos respec- - fidelidad y amor al Soberano. En la exposición que ba elevado á tiros de comunicar al Excmo. Sr. Reis-etFendi la declaración si S. M. con este objeto, recuerda aquella corporación los hechos guiente: gtoriosos, y los servicios al Estado que la adquirieron el título „S**is años há que las grandes Potencias europeas no han ce de fidelísima y ejemplar, y concluye ofreci…</t>
  </si>
  <si>
    <t>Reizet</t>
  </si>
  <si>
    <t>…l interior dél imperio.” tacionada en Cataluña; y á nombre del comandante general de El número del r8 del mismomes contiene el siguiente pasage dicha división, el teniente general vizconde Reizet, y de Ja oficia sobre él mismo asunto. . ~ lidad y tropas que e¿tan á sus órdenes, cumplimentó á S. M. por „E1 éxito de las discusiones será ciertamente ventajoso para su feliz llegada á aquel Principado; habiéndole recibido el Rey el ínteres general y para l…</t>
  </si>
  <si>
    <t>…ntes, las clases inferiores no ciones del banco 1960 fr. Empréstito Real de España 66$. son tan infelices ni desgraciadas. No se diga que yo soy un per El conde de St. Priest y el general Reizet con su familia turbador} nada exagero, ni menos formo un cuadro ideal i mis llegaron el i.° de.este mes á Perpiñan. Mr. de St. Priest salió pa indicaciones están tomadas del informe de la junta de emigración. ra París an la noche del 2 al 3. E! general Reizet…</t>
  </si>
  <si>
    <t>Religión, Gentil-</t>
  </si>
  <si>
    <t>Gentil- Religión</t>
  </si>
  <si>
    <t>…, brado comandante de la primera brigada de la segunda división, con el objeto de excitar á cuantos se interesen en el bien da la y para la segunda brigada de la misma división el conde Gentil- Religión y de la moral, contribuyan á suplir el déficit de los Sainr-Alfonse. Habrá una comisión de caballería compuesta da fondos que el Estado y el departamento tiene asignados para sos cinco tenientes generales. tener los seminarios; pues son tan insuficientes que…</t>
  </si>
  <si>
    <t>Remi</t>
  </si>
  <si>
    <t>…tos en francés por el R. P. Jamin (Nicolás),'religioso de la heredó de su antecesor el Sr. I). Santos Rui Gómez, que eneldia congregación de S. Mauro, traducidos al castellano-por D. Remi promueven los Síndicos de la testamentaría concursada del señor gio León. Esta obra se puede mirar como un antídoto saludable conde de Valdeparaiso; con apercibimiento que pasado dicho tcontra el veneno de. la incredulidad y heregía , por las máximas término…</t>
  </si>
  <si>
    <t>Reñaga, Juan Benito</t>
  </si>
  <si>
    <t>Juan Benito Reñaga</t>
  </si>
  <si>
    <t>…D. Esteban Aposa, Deuda consolidada con interes.......... ............. 25 valor. D&lt; Manuel Víale , D. Josef Paroldo, D. Francisco Hernaiz, Don ............. Josef Miguel Ramírez, D. Juan Benito Reñaga, D. Antonio ** / Vales consolidados............................... ............. *3 » »4&gt; Gutiérrez Novales, señores D. Heiiriqtie O’Shea y compañía, Idem no consolidados.......................... ............ SMíií- Exenta'. Srá. condesa de Mora, Sr. conde d…</t>
  </si>
  <si>
    <t>RenLóndres, Beatriz Adame y</t>
  </si>
  <si>
    <t>Beatriz Adame y RenLóndres</t>
  </si>
  <si>
    <t>….') riente» pobres de D. Fraucisco Quirós y Mateos , natural del CAMBIOS DEl D1Á 7. principado de Asturias, y de Dona Juana Mateos de los Buenos Hijuelos, que lo fue de Jerez, y á Doña Beatriz Adame y RenLóndres...................................................................... g6| á i. don y sus.hermanos, para que en el término de 30 dias se pre l’aris........................................................................... 15839. senten por sí ó por apoderado…</t>
  </si>
  <si>
    <t>Represa, Baltasar de</t>
  </si>
  <si>
    <t>Baltasar de Represa</t>
  </si>
  <si>
    <t>…r claración se comunicó á Mr. de Ottenfds. el Sr. Secretario del despacho de Hacienda, con motivo de Ja Se espera ademas el hatti-scherif (decreto) del Sultán, man causa formada á D. Baltasar de Represa,por perjuicios causados dando el armamento general de todos los musulmanes , y tremo al Real erario cuando en clase de comisario revistó las tropas lar el estandarte del Profeta en la mezquita de Sta. isofia para de Bessieres, pidiendo en consecuencia una dec…</t>
  </si>
  <si>
    <t>Requesens, Luis de</t>
  </si>
  <si>
    <t>Luis de Requesens</t>
  </si>
  <si>
    <t>…o de Zurita, D. Diego Saavedra Fajardo, no faltan experiencias de la ignorancia rutinaria de un capataz D. Alvaro Navia Osorio. y de la inteligencia científica de un agrónomo. 7.0 D. Luis de Requesens:, D. Bartolomé Leonardo de Argensola, D. Juan de Palafox y Mendoza, D. Francisco Valles, XBALBS LOTBKIAI. D. Juan de Ribera, el maestro Fr. Luis Ponce de León. '• En la extracción de la Real lotería primitiva, celebrada en 8.°' D. Diego Mesía y Guarnan, El ma…</t>
  </si>
  <si>
    <t>Resurrección</t>
  </si>
  <si>
    <t>…e la ciudad de Tarragona de 17 ele Noviembre último, se llama y emplaza á tómfres...................................................... ........ 86|. Doña María Luisa de Züloaga , D. Resurrección y D. Ramón París...............................¿.................................. ,S 9\.m dé Lili, viuda e fiíjos. de D. josef de Lili, conde de ¿Viacha , pai Cádiz....................................................... $ pérdida. ra que por sí'ó por procurador se presenten…</t>
  </si>
  <si>
    <t>Reta, Juan Bautista de</t>
  </si>
  <si>
    <t>Juan Bautista de Reta</t>
  </si>
  <si>
    <t>…a el rió, entra • Lo» suscriptorcs á la obra titulada Voz del Pastor y Maestro en lá Torre por su única puerta, elevada considerablemente so knm rsal de los fieles, publicada por :D. Juan Bautista de Reta, bre el terreno. Derribáronse años pasados las casas inmediatas á para la mas fácil inteligencia de las doctrinas contenidas en la ella por su ruindad, y porque cortaban la vista y continuación Colección eclesiástica española, acudirán á las librerías donde s…</t>
  </si>
  <si>
    <t>Rezende</t>
  </si>
  <si>
    <t>…. Miguel; al mis les, para que, no resultando contradicción en el término de quince días, se ordene y proceda i la demarcación de la exten- mo tiempo que.se echó de menos en él al vizconde Rezende, Em bajador del Brasil. El Infante conversó largo rato de la manera aion que hayan de ocupar, á la asignación de las aguas que se mas afable con el Embajador de España. (L’Artitarque.) hayan de emplear, siempre que puedan concederse sin perjuicio El Observado…</t>
  </si>
  <si>
    <t>Rial, Ignacio</t>
  </si>
  <si>
    <t>Ignacio Rial</t>
  </si>
  <si>
    <t>…gueti las firmas.') Santa María de Cruces, en el arzobispado de Santiago, por pro moción á la primera de D. Bartolomé Antonio de Aguiar, á Balanza mercantil de la Habana en 1826. D. Ignacio Rial: para la tercera idem, por renuncia de D Josef de la Torre, á D. Manuel Francisco Vázquez Quintano: para la IMPORTACION. dignidad de Maestrescuela de la iglesia catedral de Córdoba, va Comercio nacional. Reales vellón. cante por muerte de D. Lorenzo Irisarri…</t>
  </si>
  <si>
    <t>Ribeiro, Jacinto</t>
  </si>
  <si>
    <t>Jacinto Ribeiro</t>
  </si>
  <si>
    <t>…rán psteser vicio, siendo del D. Maximino García Alvarez, D. Mariano Carballeira, D. Jo mejor andar, y suficientemente armados.. . • . ,. . sef García Alvarez, D. Jotef Rodríguez, D. Jacinto Ribeiro y. __La hermosa fragata la Rose, de 800 toneladas, forrada en, Gener, D. Antonio García Fuertes, D. Pedro Martínez y Don cobre y de superior andar, saldrá de Burdeos á fines de Setiem Angel Guerra y Morello, En geometría y trigonometría plana bre próximo, baj…</t>
  </si>
  <si>
    <t>Ribera, Juan de</t>
  </si>
  <si>
    <t>Juan de Ribera</t>
  </si>
  <si>
    <t>…y de la inteligencia científica de un agrónomo. 7.0 D. Luis de Requesens:, D. Bartolomé Leonardo de Argensola, D. Juan de Palafox y Mendoza, D. Francisco Valles, XBALBS LOTBKIAI. D. Juan de Ribera, el maestro Fr. Luis Ponce de León. '• En la extracción de la Real lotería primitiva, celebrada en 8.°' D. Diego Mesía y Guarnan, El maestro Juan de Avila, la tarde de hoy, salieron sorteados los números siguientes: El Padre Fr. Josef de Sigüenza, D. Diego Có…</t>
  </si>
  <si>
    <t>Ricafort</t>
  </si>
  <si>
    <t>…itos pedidos por las ciudades de León sus paises, nada han conseguido hasta ahora ni conseguirán, y y de Angulema, y á impuestos extraordinarios votados por los tnenos mandando el Sr. Ricafort (1). departamentos del alto Loira, de la Correze, del alto Carona, Este buen general tiene á las tropas en la mayor uniformidad del Marne, Cher, Sena, Maine y Loira , yCreuze. y decencia; pero no les disimula la mas mínima falta en la dis Los dos primeros pro…</t>
  </si>
  <si>
    <t>Ricart, Jqsef</t>
  </si>
  <si>
    <t>Jqsef Ricart</t>
  </si>
  <si>
    <t>…límites, porque pensaba salir con su em Cruz de aquella ciudad: el 1 5 el Seminario conciliar, y después presa atacando por la noche premeditadamente las escuadras com la casa de "D. Jqsef Ricart, maestro de ciegos, inventor y artí binadas. Averiguado una vez este designio de Ibrahim, queda ya fice de varias planchas, con cuyo auxilio aprenden aquellos des justificada la conducta de los almirantes aliados, y no habrá mo graciados 'á leer, escribir, co…</t>
  </si>
  <si>
    <t>Richardsen</t>
  </si>
  <si>
    <t>…sáyo del grandioso espectáculo que presen navio de la compañía de la bahía de Hudson, menos el capitán tarán las exposiciones sucesivas, que ha sido necesario que el Franklin y el doctor Richardsen , qué piensan restituirse;á su cuerpo de guardia detuviera i veces los concurrentes á Ja er.tr :da, patria, pasando por el Canadá' y Nueva-Yorck- Como el capi hasta que'fueran saliendo, los'que se anticipaban .i llenar los salo tán Franklin ha sido invitado á…</t>
  </si>
  <si>
    <t>Richardson</t>
  </si>
  <si>
    <t>…al. El Wigh y el N. tory á una Si._Lo estamos en verdad. La expedición destinada hácia el oriente estaba á las órdenes V. tory. Entonces debéis estarlo sobre las medidas conve del doctor Richardson, y se componía de Mr. Kendall, 9 in nientes para conseguirlo (15). gleses y un esquimal. AL tory. Sí: para ello es preciso mantener las constitucio El 2i de Junio salimos de nuestro cuartel de invierno; baja nes , la Iglesia y el Estado. mos por el Mackensie…</t>
  </si>
  <si>
    <t>…rional de la América , sacado Trieste 32 de Octubre. también de la Litcrary Garetle. Por los bajeles que salieron de Patras once días há , y por Se reducía ei objeto del viage del doctor Richardson á exa otros venidos de Modon en nueve dias, se sabe que la escuadra minar la parte de la costa entre los rios Mackenzia y el de las turco-egipcia , después de haber porfiado inútilmente por ganar á Minas de cobre. Después de haberse separado este del capitán…</t>
  </si>
  <si>
    <t>Rico, Francisco Cerda y</t>
  </si>
  <si>
    <t>Francisco Cerda y Rico</t>
  </si>
  <si>
    <t>…de San Feliu de la _Primipios ciudad de Gerona, vacante por fallecimiento de D. Esteban tos en francés por el barón de Bollan, traducidos por el Ilino. Trull, á D. Antonio Guiu. ,Sr. D. Francisco Cerda y Rico, del Consejo y Cámara de In Y para otra canongía de la iglesia catedral de Menorca , va dias, y dedicados por el editor al Excmo. Sr. marques de Zatncante por fallecimiento de D. Jaime Squella, á D. Vicente Pa- brano, teniente general de los Reales ejércitos…</t>
  </si>
  <si>
    <t>Rico, Francisco Rodríguez</t>
  </si>
  <si>
    <t>Francisco Rodríguez Rico</t>
  </si>
  <si>
    <t>…donde se ha abierto el boquerón, se habia hecho en otra oca puestos por S. M. Católica. sión una grande excavación para colocar en ella una enorme pie Para el obispado de Cuenca á D. Francisco Rodríguez Rico; dra , que debia servir para amarrar á ella las naves; que no ha para el de Segovia i D. Fr. Bonifacio López, 7 para el de Cana biéndose verificado este proyecto, quedó abierto un hoyo muy rias al R. P. Martínez. . profundo, al cual puede atribuirse el accide…</t>
  </si>
  <si>
    <t>Rico, Pablo Acedo</t>
  </si>
  <si>
    <t>Pablo Acedo Rico</t>
  </si>
  <si>
    <t>…o ái8 meses de D. Antonio Fonsdeviela, á D. Francisco Basols; y para una cacárcel, y á pagar una multa. nongía de la santa iglesia metropolitana de Valencia, vacante por muerte de D. Pablo Acedo Rico, á D. Juan Roca, canóniniMCU, ’ go de la colegial de Guisona. ‘ \ c\ .París 11 de Febrero, Asimismo se ha.servido S. M. nombrar, á consulta de la Cá Antes de ayer recibió S. M. en audiencia particular al caba- mara, para la dignidad de deán de la colegial de…</t>
  </si>
  <si>
    <t>Riego, Juan del</t>
  </si>
  <si>
    <t>Juan del Riego</t>
  </si>
  <si>
    <t>…partido —Se cita y emplaza á todos los que se crean con derecho á los de Jaca , estarán á disposición de los que quieran pasar á tomar bienes que han quedado por fallecimiento de D. Juan del Riego las desde i 5 de Junio próximo hasta fin de Setiembre. Su propie y Otero, vecino que fue de esta corte, para que dentro de 30 tario D. Nicolás Gallan se promete en beneficio público poner dias, contados desde esta publicación, comparezcan por sí ó por en el m…</t>
  </si>
  <si>
    <t>Riego, Miguel del</t>
  </si>
  <si>
    <t>Miguel del Riego</t>
  </si>
  <si>
    <t>…que están haciéndola guer S. M. nombrar para una canongía de la iglesia catedral de Ovie ra nuestras tropas en aquel pais! ¡Qué nos dicen por lo regular do, por haberla abandonado D. Miguel del Riego, á D. Juan los diarios de Batavia, cuyos boletines parece están compuestos Antonio Rodríguez: para una ración de la santa iglesia metro á manera de formulario! ¡No han anunciado cien veces lo que politana de Sevilla, por muerte de D. Pedro Carlos Navarro, al…</t>
  </si>
  <si>
    <t>Rig</t>
  </si>
  <si>
    <t>…o, mas no pasaron ia orilla izmiento. El capitán de la Romana tenia instrucciones para prote quierda del Araxes.ger á los nacionales. Pocos dias antes del combate había escrito el caballero Rig El 18 llegó Paskewitch á Etchmiadzine, donde halló al te ny 4 los franceses que se hallaban empleados en la encuadra de niente general Krassowsky: allí recibió la noticia de que AbbasIbrahim , dicíéndoles que el método de guerra adoptado recien Mirza, después de…</t>
  </si>
  <si>
    <t>Rigny</t>
  </si>
  <si>
    <t>…Francia, Inglaterra y á París á su cuñado el general Ferning, y á Mr. de Valmy para Rtisia enviaron sus dragomanes á las autoridades turcas para que Smirna , á fin de informar al almirante Rigny de lo que pasa. les diesen la contestación definitiva de Ja Puerta con respecto á Constantinopla permanece no obstante tranquila; pero no se la Grecia, y principalmente á la nota presentada en ió de Agos püede dudar que la partida de los Embajadores produzca…</t>
  </si>
  <si>
    <t>…18:5, que fue el siguiente ¡|| del fallecimiento de aquel, gará la Grecia un tributo anual, y e-1 almirante francés Mr. da por la pagaduría de ejército de Andalucía en Cdiz; y la Doña Rigny aguarda en Smirna las últimas- decisiones de los embaja María Pascuala Zuioaga se baila disfrutando la de tod rs. de vn. dores de la Puerta.</t>
  </si>
  <si>
    <t>…los motivos que lé lían obligado á tomar ésta resolución. —.Una carta de Navarino,del 26 de Setiembre anuncia que él Principalmente alega la dificultad de gobernar un pais que no almirante Rigny había llegado á aquel puerto el 22: delante del tiene leyes, y de poner orden en el caos que aflige i Chile: con mismo cruzaban 3a naves de la escuadra otomana, y otras 80 cluye pretextando su mal estado de salud para desembarazarse de se hallaban dentro del…</t>
  </si>
  <si>
    <t>…io entre los turcos y griegos, han visto: Sirena tocando con la fragata egipcia de dos baterías la Esnina, Que después de la suspensión provisional de armas , consenti la llamó el almirante Rigny con ia bocina , diciendo que si ella da por Ibrahim-bajá en su conferencia deI 25 de Setiembre últi no disparaba tampoco él haría.fuego: al mismo tiempo de decir mo con los almirantes ingles y francés, obrando igualmente en esto salieron dos cañonazos de una…</t>
  </si>
  <si>
    <t>…uno de los bru i A qué confesión pertenecerán sus editores? lotes enemigos; pero fue recibido á balazos, por lo que esta fra (2) Asi lo dice el mismo Correo. gata y \o Sirena, del almirante Rigny, contestaron con un fue (3) Sin duda también querrá el Correo que la facultad dé en go de fusilería. Dos cañonazos disparados desde los bajeles tur señar en la iglesia de derecho divino, concedida exclusivamente cos hicieron el combate general. El Asia, aunqu…</t>
  </si>
  <si>
    <t>Rígny</t>
  </si>
  <si>
    <t>…respetables pasageros era tan grande, que en ninguna que haya entrado a la hora de esta. parte han podido ser tratados con mas consideraciones. A éste Este bajel trae pliegos del caballero Rígny con los pormeno marino distinguido es á quien «1 R. P. superior le ofreció una res de la brillante acción de Navarino, en que la escuadra de su espada. (Nota del Monitor.)</t>
  </si>
  <si>
    <t>…co, ; son otra cosa que un combate de Navarino de enviar bajeles á Esmirna y á Constanestablecimiento í (1) ¡ Se querrá también disputarme la calidad de tinOpla, había acordado el almirante Rigny con los cónsules eu griego! ropeos en Esmirna, que caso de un rompimiento con la Puerta, „La ley fundamental al establecer nuestra independencia ase el buque que llevase esta noticia haría una señal antes de entrar guró el gran principio de la libertad de imp…</t>
  </si>
  <si>
    <t>…ton de 46 cañones. El i3 una pierna en el combate. También han venido 11 pasageros se dió orden en el almirantazgo pura que se pusiese esta fragata franceses, que á intimación del almirante Rigny, han dejado el en disposición de dar la vela , y el 10 se hallaba ya fuera dei servicio del bajá de Egipto. La fragata IJigenia y el bergantín puerto. Confirmase lo que se decía el otro dia de que el almiran Aventura han dado la vela para el Levante. tazgo ha…</t>
  </si>
  <si>
    <t>…za, conservaba todavía algunas esperanzas de evitar nue do Codrington. Las medidas que habia tomado en Esmirna el vamente el castigo que habia provocado: en su consecu;: j .1 , al almirante Rigny, anunciaban también que podía haber luego una disponer su escuadra para un combate, no juzgaba oportuno ex acción. ( Liverpool AJiertiser.) citar su resentimiento, cuando por otra parte podía exhalarse en vanas amenazas. No debe pues deducirse de esta mole-a.…</t>
  </si>
  <si>
    <t>…n audiencia pública á todos’ los entrado ya con el mismo objeto. El Tridente es el que lleva aho empleados de la casa imperial, que con 'motivo de su ida irán i ra el pabellón del almirante Rigny. Se aguarda igualmente las felicitar y despedirse de S. A. R. El domingo inmediata recibirá naves de lar escuadra rusav-cuyas averías no podían repararse en al cuerpo diplomático, y por la tarde da el Emperador un ban los puertos de Levante. (Gazette de Tranc…</t>
  </si>
  <si>
    <t>Ring</t>
  </si>
  <si>
    <t>…ng han entregado al Reis-effendi otra nota todavía Plunckett, el marques de Lansdown, lord Holland , lord Au— mas urgente que las anteriores; pero parece que no se han mez ckland, lord Ring, lord Grovesnor &amp;c., hablan tomado asien clado en este paso los Ministros de Francia, de Austria y de to en el lado ministerial,«.Los condes Grey y Lauderdale , lord Prusia. Dacre, lord Ellenborough y el conde Fitz-YViHiam , han con Por lo demas es muy notabl…</t>
  </si>
  <si>
    <t>Rio, Antonio del</t>
  </si>
  <si>
    <t>Antonio del Rio</t>
  </si>
  <si>
    <t>…Agde de poner en eje car, y alS.de mi posición; por cuyas noticias adquiridas dt cución lo resuelto por S. M., determinó hacerlo con toda la comisión al gefedel místico núm. 2.0, D. Antonio del Rio, para magnificencia digna de la Real gracia, y al efecto reunió á las que en mi representación invitase en nombre de S. M. al Sr. co tres de la tarde del 18 de Abril último á los agraciados, al co ronel comandante de la columna móvil de aquella provincia, mis…</t>
  </si>
  <si>
    <t>…e continuamente en las artes, acompañándolos escampavías, con sueldo y parte de aprehensiones de tal escri con experimentos y observaciones sobre la naturaleza , forma y biente: á D. Antonio del Rio, cabo interino del místico Infan resistencia de las materias que se emplean en ellas , á fin de que te D Francisco, la propiedad de este destino: á D. Josef Fer con tal instrucción se mejoren las operaciones, y puedan hacerse nandez, escribiente del mismo mís…</t>
  </si>
  <si>
    <t>Risobre</t>
  </si>
  <si>
    <t>…ole como un medio de difundir las buenas doctrinas y extender 60 años á expensas de dos de las otras tres, que no pasa de a5: la fe, el establecimiento de la imprenta Real bajo el cardenal Risobre las bancarrotas y el monte de piedad: sobre la conscrip chelieu, los reglamentos de varios Reyes sobre la materia; y ob ción : sobre la economía de ios hospitales, cuyo gasto, valuada serva que hasta la revolución solo se contaban 36 imprentas en la estancia…</t>
  </si>
  <si>
    <t>Rita</t>
  </si>
  <si>
    <t>…, pues, comunicar puesto sobré las casas qué se tomaron i García Vázquez, su pa al público las noticias que tendremos por mas seguras, sin res dre , en cabeza de este; y Doña Ana, Doña Rita , Doña Rosa ponder por eso de su certeza, nos ha parecido conveniente dar y Doña Josefa María Anguiano, como nietas de D. Josef Anuna idea sucinta del teatro de la guerra actual, para que los lec guiano, á quien correspondió otro censo impuesto en cabeza de t…</t>
  </si>
  <si>
    <t>Rivas, Fermín Nicasio de</t>
  </si>
  <si>
    <t>Fermín Nicasio de Rivas</t>
  </si>
  <si>
    <t>…la igjesia colegial de Belmonce , en el obispado pez Enguídanos y D. M. Alegre, cada una io rs.(Se continuará.) de Cuenca, por fallecimiento de D. Francisco Gregorio de Arriaga, á D. Fermín Nicasio de Rivas: para una ración de la ca _Los suscriptores á la Defensa, del Cristianismo , ó Conferencias tedral de Almería, por promoción de D. Amonio La.ifranco i sobre Ja Religión, for el Excmo. Sr. conde de Frayssinous, obispo canongía de ella , á D. Marcos Lupiañes: p…</t>
  </si>
  <si>
    <t>Rivas, Manuel de</t>
  </si>
  <si>
    <t>Manuel de Rivas</t>
  </si>
  <si>
    <t>…ncisco, en Talavera de niente corregidor de esta M. 11. villa á todos los acreedores á la la Reina, quedando solo algunos restos de madera, y la bóveda testamentaría concursada de D. Manuel de Rivas. Alvear, veci de la capilla mayor. Pocos momentos después hubiera causado no. y del comercio que fue de esta corte, que no han compareci esta ruina innumerables desgraciasen las muchas personas que do hasta ahora, sin embargo de los llamamientos que para ello…</t>
  </si>
  <si>
    <t>Ro, Rita</t>
  </si>
  <si>
    <t>Rita Ro</t>
  </si>
  <si>
    <t>…idalgo; en D. Josef, Doña Francisca y Doña Dolores Rosales, sobre nuli Cádiz en la de Hortal y compañía; en Valencia en la de Herrera, dad ó validación del testamento otorgado por Doña Rita Ro y en Valladolid en la de Rodríguez. sales su hija, y esposa que fue del D. Nicolás; en los cuales ha — Noches lúgubres , que imitando el estilo de las que escribió el acordado dicho Supremo Tribunal, á instancia del primero , se ingles Young, escribió el coro…</t>
  </si>
  <si>
    <t>Roca, Juan</t>
  </si>
  <si>
    <t>Juan Roca</t>
  </si>
  <si>
    <t>…io Fonsdeviela, á D. Francisco Basols; y para una cacárcel, y á pagar una multa. nongía de la santa iglesia metropolitana de Valencia, vacante por muerte de D. Pablo Acedo Rico, á D. Juan Roca, canóniniMCU, ’ go de la colegial de Guisona. ‘ \ c\ .París 11 de Febrero, Asimismo se ha.servido S. M. nombrar, á consulta de la Cá Antes de ayer recibió S. M. en audiencia particular al caba- mara, para la dignidad de deán de la colegial de Alicante, dió ba…</t>
  </si>
  <si>
    <t>…del Gobier Tristani á canongía de la catedral de Gerona , á D. Miguel Esno, aun suponiendo que en él hubiese abusos? {Quién os,ha he carravill; y para la vacante por promoción,de D. Juan Roca á cho jueces de vuestros superiores y de vuestros jueces legítimos? canongía de la santa iglesia metropolitana de Valencia, á Don ¡Quién os ha dado la potestad para, trastornar el orden civil, Juan Pablo Sirvent. , ■ , ; turbar la paz, sembrar discordias entr…</t>
  </si>
  <si>
    <t>Roca, Mariano</t>
  </si>
  <si>
    <t>Mariano Roca</t>
  </si>
  <si>
    <t>…un manto sobre los hombros, cuyas ropas descompuestas Zarate, y el conde de Goyenecht. Lógica y metafísica premio por su violenta posición, le descubren parte del cuerpo, las pier D. Mariano Roca, y por su aplicación á la música, accésit Don nas y los brazos. Ambas figuras son de tamaño y medio del Pedro Girón. Música premio D. Esteban Chaix, y por sus pro natural. gresos en el ingles, accésit D. Máximo Ortiz de Zárate. Clase de Tal es por mayor su di…</t>
  </si>
  <si>
    <t>Rodenas, Máximo de</t>
  </si>
  <si>
    <t>Máximo de Rodenas</t>
  </si>
  <si>
    <t>…piritus de la ciudad de Santiago, _Los que se crean con derecho á los bienes quedados por falleci por muerte de D. Francisco Josef de Otero, á D Antonio V¡- miento abintestato del Sr. D. Máximo de Rodenas, del consejo llapol; y para dos canongías de Sta. María la Real del Sar de di que fue de S. M. en el de Hacienda y fiscal de Cruzada , acudan cha ciudad de Santiago, por fallecimiento de D Francisco Gra á deducirle por sí ó procurador en el preciso término de…</t>
  </si>
  <si>
    <t>Rodil, Josef Ramón</t>
  </si>
  <si>
    <t>Josef Ramón Rodil</t>
  </si>
  <si>
    <t>…primera línea marchó á la altura La primera brigada-de este ejército, acantonada en Cáceres á de sus dos batallones avanzados, y desplegando en batalla, rom las órdenes del Excmo. Sr. D. Josef Ramón Rodil, celebró tam pió el fuego á su frente, mientras que la segunda formó en una bién dignamente este día, según aviso de dicho General. sola columna sus cuatro batallones sobre su derecha, para realiza? el ataque verdadero á la izquierda del enemigo, que preparó…</t>
  </si>
  <si>
    <t>…oposición proclamar Enterado el Rey nuestro Señor de la consulta que desde Al el triunfo de Mr. Canning en artículos atestados de invectivas cántara ha hecho el mariscal de campo D. Josef Ramón Rodil, groseras y personalidades chocantes contra los torys (aristócratas') comandante general de la brigada de observación de la Guardia de la escuela de Mr. Pitt. jQué decimos de la escuela! Los ami Rea!, relativa á si como en gefe en propiedad de una brigada gos…</t>
  </si>
  <si>
    <t>Rodrí, Cosme</t>
  </si>
  <si>
    <t>Cosme Rodrí</t>
  </si>
  <si>
    <t>…mpleta satis S. M. nombrar para una canongía de la m-. ucpolitana de San facción por este y otros agravios que la Francia ha recibido de tiago, por muerte de D. Antonio Elorduy, á D. Cosme Rodrí aquel reino. (JL‘ Etoile.y guez Seo» ne, oidor de la Real audiencia de Galicia; y para la dignidad de prior y canongía de la catedral de Zamora , por ESPAÑA. muerte deD. Lorenzo Bonifaz y Quintano, á D. Manuel Mi Granada % de Junio. randa. Los dias del Rey nu…</t>
  </si>
  <si>
    <t>Rodrí, Francisco</t>
  </si>
  <si>
    <t>Francisco Rodrí</t>
  </si>
  <si>
    <t>…o de las cua brar para la iglesia y obispado de Cuenca , vacante por falleci les el Ministro de Hacienda hizo notar,-que el articulo del pro miento de D. Ramón Falcon y Salcedo, á D. Francisco Rodrí yecto alterado con las nuevas correcciones, era supertluo en la guez Rico, obispo de Teruel; y para el de Mondoñedo, por el legislación presente, que solo permite los procedimientos por dis de D. Bartolomé Cienfuegos, á D Francisco López Borricón, famacion á…</t>
  </si>
  <si>
    <t>Rodríguez, Caspc y</t>
  </si>
  <si>
    <t>Caspc y Rodríguez</t>
  </si>
  <si>
    <t>…miten memoriales hasta el dia 15 de Enero de,.*828, que se dirigirán á la secretaría SS. AA. siguen en esta corte con la mejor salud. del ayuntamiento. A virtud de providencia!del Sr. Caspc y Rodríguez, alcalde ¿de Casa y Corte, se cita .y emplaza á todos los que se crean con Por mucho que trabajen los republicanos de las Américas en derecho á los bienes libres quedados por fallecimiento de la seño queter encubrir con discursos y expresiones pomposas el est…</t>
  </si>
  <si>
    <t>Rodríguez, Cayetano</t>
  </si>
  <si>
    <t>Cayetano Rodríguez</t>
  </si>
  <si>
    <t>…, continuando asi hasta las últimas vértebras acaba de pintar D*- Josef de -Madrazo," pintor de Cámara de de los lomos, donde confundidos los dos, no presentan á la vis S. M., por D. Cayetano Rodríguez. Se vende .en dicho estable ta mas de un solo abdomen , un sexo viril, do» nalgas, un ano, cimiento en papel de marca mayor avitelado , en la librería de dos muslos, é igual número de pies y piernas. Este raro fenóme Hermoso , en los tiroleses y estampería de…</t>
  </si>
  <si>
    <t>Rodriguez, Clemente María</t>
  </si>
  <si>
    <t>Clemente María Rodriguez</t>
  </si>
  <si>
    <t>…todos los seres, en la considera medio cuartillo hasta tres; desde un celemín hasta doce, y desdo ción misma de los que en ella se ponderan. Una experien un real hasta ciento. Por D. Clemente María Rodriguez, á 4 cia bien sensible no nos deja dudar , que al paso que se han rs. Se hallarán en la librería de Justo, calle de la Cruz, esquina adelantado los conocimientos físicos , se ha escrito de elios de un á'la de la Victoria. modo poco proporcionado para formar n…</t>
  </si>
  <si>
    <t>Rodríguez, Diego García</t>
  </si>
  <si>
    <t>Diego García Rodríguez</t>
  </si>
  <si>
    <t>…o se cótnparán cOn los fesrilfádoí'de Iris proy p.vr.r utía media ración de la misma iglesia catedral , por el devideficíás;-de!uri!gobierno sécóaz de las ideas’y máximas de rales D. Diego García Rodríguez, á I}. Juan Manuel Calvo dehombres, qué siendo la áfrerttd de la especie humana , se arrogan t Nuñez. ’cotí tanta insolencia y pedantismo como falsedad , el dictado de amigos y bienhechores de la misma; cuando se comparan, decimos, ▼AKtBDADES KSTAUtSYtCAs »*J…</t>
  </si>
  <si>
    <t>Rodríguez, Josef</t>
  </si>
  <si>
    <t>Josef Rodríguez</t>
  </si>
  <si>
    <t>…Arcipreste del cabildo eclesiástico, áque D. Gregorio Romero, D. Julián Otal, D. Antonio Arrom, Concurrieron todo el clero secular y regular, ayuntamiento y D. Josef María Cortea, D. Josef Rodríguez, D. Ildefonso Quipersonas de primera distinción. Por la tarde se tuvo en las casas rós, 13. Lorenzo Millana, D. Manuel Tobia , D. Josef Travancapitulares un frugal refresco, y por la noche una cena ,costeado co, D. Ignacio Lorente, D. Ramón Rodríguez, D. Jose…</t>
  </si>
  <si>
    <t>Rodríguez, Josef Benito</t>
  </si>
  <si>
    <t>Josef Benito Rodríguez</t>
  </si>
  <si>
    <t>…gde Enero dicen también, que hallándose dé Paula Rodríguez, á D. Juan Francisco Amor y Vallejo . Don' Ibrahim-bajá atrincherado entre las fortalezas de Modon y Na- Juan del Olmo, D. Josef Benito Rodríguez, D. Juan Merino varino, fue atacado por el ejército combinado de Colocotroni, Estefanía, D. Juan Rojas, D. Urbano Fr.as y D. Toribío Ma— Nikitas, Geneus y Botzaris en número de 3$) hombres. La bata zariegós Herrero; y para la dignidad de abad de Castrojei'z d…</t>
  </si>
  <si>
    <t>Rodríguez, Jotef</t>
  </si>
  <si>
    <t>Jotef Rodríguez</t>
  </si>
  <si>
    <t>…ue periódicamente harán psteser vicio, siendo del D. Maximino García Alvarez, D. Mariano Carballeira, D. Jo mejor andar, y suficientemente armados.. . • . ,. . sef García Alvarez, D. Jotef Rodríguez, D. Jacinto Ribeiro y. __La hermosa fragata la Rose, de 800 toneladas, forrada en, Gener, D. Antonio García Fuertes, D. Pedro Martínez y Don cobre y de superior andar, saldrá de Burdeos á fines de Setiem Angel Guerra y Morello, En geometría y trigonometría pl…</t>
  </si>
  <si>
    <t>Rodríguez, Manuel</t>
  </si>
  <si>
    <t>Manuel Rodríguez</t>
  </si>
  <si>
    <t>…ue en tal caso las lenguas y que todos los detnas que lo sean se presenten en el término de 20 el don del habla serian inútiles, y de consiguiente las modifica dias á los síndicos D. Manuel Rodríguez y D. Diego Malos Gui ciones del ahuilido nos bastarían, por ejemplo, para referir la llen , encargados de la rectificación de créditos , y averiguación historia universal. Supuesto pues este principio, la música no es de bienes que puedan pertenecer al deudor común, á acreditar e…</t>
  </si>
  <si>
    <t>Rodríguez, María Josefa</t>
  </si>
  <si>
    <t>María Josefa Rodríguez</t>
  </si>
  <si>
    <t>…ia del Sr. Galindo, primer teniente corregidor Deuda consolidada con interes....................... 2 g valor. de esta villa, se cita y emplaza á los hijos y herederos ausentes de Doña María Josefa Rodríguez , que parece falleció en Ante Vales consolidados............................................. 234 á 24. quera , para que en el término de 30 dias se presenten por me Idem no consolidados....................................... 94 á 10. dio de procurador al juz…</t>
  </si>
  <si>
    <t>Rodríguez, Ramón</t>
  </si>
  <si>
    <t>Ramón Rodríguez</t>
  </si>
  <si>
    <t>…la tarde se tuvo en las casas rós, 13. Lorenzo Millana, D. Manuel Tobia , D. Josef Travancapitulares un frugal refresco, y por la noche una cena ,costeado co, D. Ignacio Lorente, D. Ramón Rodríguez, D. Josef Tira por el corregidor é individuos de ayuntamiento, comandante, do, D. Josef María del Arroyo, D. Fernando Rubio y D. Josef oficiales y capellán del batallón; i que asistieron todas las per Martínez. sonas invitadas para la función , remando en tod…</t>
  </si>
  <si>
    <t>Rodríguez, Ventura</t>
  </si>
  <si>
    <t>Ventura Rodríguez</t>
  </si>
  <si>
    <t>…os de América; pe peda. En geometría práctica los tnismps Martínez y Cepeda. En ro admitirá pasageros que estarán perfectamente mantenidos y navegación D. Josef Arias, yen álgebra D. Ventura Rodríguez alojados. Este buque, que. tiene una cámara espaciosa y cómoda, y D. Ramón Santos: habiendo merecido la aplicación de todos presenta uná ocasión muy favorable á los que desean viajar, y á y sus adelantamientos, no solo en las materias sobre que fueron los sab…</t>
  </si>
  <si>
    <t>Rognia't</t>
  </si>
  <si>
    <t>…to en quien predomine el siste Consideraciones sobre el arte de la guerra: escritas en francés ma linfático, como generalmente sucede«n los infantes, parti por el teniente general barón Rognia't, y traducidas al castella cularmente en los de las grandes poblaciones, irritado aquel pro no por el subteniente D. Juan de Lacarte, aumentadas con alduce la diátesis escrofulosa; en otro en quien predomine el siste nas notas sacadas de los mejores autores an…</t>
  </si>
  <si>
    <t>Rogniat</t>
  </si>
  <si>
    <t>…reviene, que — La obr3 titulada Consideraciones sobre el arte de la Guerra, Áas l islas asi formadas, se fijen para el 15 de Agosto en las cabe que escribió en francés el teniente general Rogniat, traducida zas de partido, y se cierren y decreten el 30 de Setiembre, de al castellano por el subteniente D. Juan de Lacarte, se halla ve positando un ejemplar en la secretaría de los corregimientos nal en las librerías de Rodriguez, calle de Carretas, y de…</t>
  </si>
  <si>
    <t>Rojas, Juan</t>
  </si>
  <si>
    <t>Juan Rojas</t>
  </si>
  <si>
    <t>…atrincherado entre las fortalezas de Modon y Na- Juan del Olmo, D. Josef Benito Rodríguez, D. Juan Merino varino, fue atacado por el ejército combinado de Colocotroni, Estefanía, D. Juan Rojas, D. Urbano Fr.as y D. Toribío Ma— Nikitas, Geneus y Botzaris en número de 3$) hombres. La bata zariegós Herrero; y para la dignidad de abad de Castrojei'z de lla fue sangrienta, y el fuego de la artillería se oyó á cinco le la iglesia metropolitana de Burgos…</t>
  </si>
  <si>
    <t>Rojas, Luis de</t>
  </si>
  <si>
    <t>Luis de Rojas</t>
  </si>
  <si>
    <t>…n nuevo periódico musical, con el títu Valencia............. Sres. Henrique O’Shea y compañía. lo de Lira de Apolo, año 3.0, al que se suscribe bajo Us condi Valladolid........... D. Luis de Rojas. ciones que siguen : Saldrá al fin de cada mes (principiando por el Vitoria.................. D. Fermin de Elizalde. presente Abrii) un cuaderno en el mismo tamaño y nota que la Lira de Apolo de los años anteriores, á fin de que pueda formarZaragoza..........…</t>
  </si>
  <si>
    <t>Rojo, Josef</t>
  </si>
  <si>
    <t>Josef Rojo</t>
  </si>
  <si>
    <t>…inflama los afectos de las almas nobles de todos los países D. Tomas Arauz. Clase deFleuri premio D. Pascual Salazar, accésit y tiempos. D. Amonio ViUafnnca.Clase de dibujo premio D. Josef Rojo del El anciano padre, caído sobre la rodilla izquierda, y tendida Cañizal, premiado también en las clases.de geografía , cronología, la otra pierna, en cuyo muslo está herido; animado á un tiem francés y lógica , accésit D. Josef Ignacio Villena. Clase de etimo po y…</t>
  </si>
  <si>
    <t>Rojo, Martín Javier</t>
  </si>
  <si>
    <t>Martín Javier Rojo</t>
  </si>
  <si>
    <t>vención tuya ó de sus corresponsales. Si acaso ’ hay algunos que politana de Burgos, por muerte de D. Martín Javier Rojo, á han podido experimentar semejante sentimiento, serán sin- duda D. Francisco Ortega Ercilla , arcediano de Molina de la cate algunos pobres mercaderes de lamparillas , que esperaban todavía dral de Sigiienza , y para esta dignidad á D. Manuel Diego Maalguna…</t>
  </si>
  <si>
    <t>Rolandi, Estanislao</t>
  </si>
  <si>
    <t>Estanislao Rolandi</t>
  </si>
  <si>
    <t>…mano quisieran al pare Hacienda del expediente instruido con motivo de haber solicitadocer demolerlo todo, á fin de reedificarlo, y que se complacerían D. Juan Bautista Bofarrull, D. Estanislao Rolandi, D. Joscfen sumergirnos otra vez en el caos como si tuviesen las facul Ferro, y Bosch y compañía, del comercio de Cartagena, que se lestades del Criador para hacer salir de él la luz á su antojo. concediese la gracia de que nadie pueda introducirse á hacer ex…</t>
  </si>
  <si>
    <t>Roldan, I.</t>
  </si>
  <si>
    <t>I. Roldan</t>
  </si>
  <si>
    <t>…sión de Ja Cámara. _Esta pro ledo D. J. Hernández, Santiago D. J. Rey Romero, Valencia puesta, motivada en la adulteración que los diarios suelen hacer D. M. Cabrerizo, Valladolid D. I. Roldan, Zaragoza D. D. de los discursos, suscita enmiendas y contradicciones por los obs Pardo. Los suscriptores pasarán á recoger el tomo primero y táculos que ofrece su cumplimiento: su autor la retira, reserván adelantar el importe del segundo, que se halla en pr…</t>
  </si>
  <si>
    <t>Román</t>
  </si>
  <si>
    <t>…0 Londres................. ............ ••••••'....................... S6!»*- Doña Isabel Valcárcel, viuda de Pan*........................ -............................... . &gt;5 9- D. Román, de id..................... 11.763.. i a 3»3-i6 Cádiz,,................................................................. Par.,,. Sres. Boisier y Savardin, de Mi rSevilla. ‘v............. ..........i........... ......... . 4 pérdida.' sella....................…</t>
  </si>
  <si>
    <t>Román, Josef</t>
  </si>
  <si>
    <t>Josef Román</t>
  </si>
  <si>
    <t>…eclarar expresamente á la vacante por promoción de D. Josef Milla Fernández á la digni via reservada de Marina antes del t.° de Mayo del año anterior dad de chantre de la misma« á D. Josef Román: para el deanato al del calendario; enterados que ya sean de él; debiendo en este de la de Lugo, por ascenso de D Antonio Cidron y Bernal'á la caso exténder las fianzas dadas en el primer año á los restantes abadía de la colegial de Arbas del Puerto, á D. Jos…</t>
  </si>
  <si>
    <t>Román, Manuel de S.</t>
  </si>
  <si>
    <t>Manuel de S. Román</t>
  </si>
  <si>
    <t>…la petición de los reviso clarando tocar la decisión del asunto á dicha Audiencia , la que res, de la Dieta sobre que se les comuniquen nuevas actas relativas obiigó.al precitado D. Manuel de S. Román á tomar posesión á la venta de los navios. del empleo de Alcalde, condenándole al pago de las costas cau La dirección de la sociedad general de seguros de esta capi sadas en la formación del expediente de competencia, desaten tal , que de resultas del incendi…</t>
  </si>
  <si>
    <t>Roméro, Antonio</t>
  </si>
  <si>
    <t>Antonio Roméro</t>
  </si>
  <si>
    <t>…on cargamento de ro pana de buzos , á fin de asegurarse de la causa que producís ct atl- pas y tabacos. El místico nombrado el Invtncible, del mismó pa bellón, tráfico y carga, su capitán Antonio Roméro, armado (1) ElGoiierno dé Méjico perseguir á los franc-ihétónea, ea con cuatro carroñadas de á 9, dos cañones de á 6 y‘demás arma* Ja especíe nlas original que puede darse, considéresele como sa de chispa V blanca correspondiente a ir individuos de su'tripu q…</t>
  </si>
  <si>
    <t>Romero, Francisco Rey</t>
  </si>
  <si>
    <t>Francisco Rey Romero</t>
  </si>
  <si>
    <t>…e hicieron oportunamente. _ plar mas en una docena, tres en dos &amp;c.: en Santiago de Gali En la villa de Castilleja, á una legua de la; ciudad ¿ falleció el 5 cia en la librería de D. Francisco Rey Romero, y en Logroño de este mes Juan Cabrera, de 103 años y 9 meses: conservaba en casa del preceptor de latinidad D. Luis Ramírez. completa su dentadura, y se hallaba tan ágil que montaba á ca ——La esclavitud llega al Trono: novela moral, escrita por el cé ballo c…</t>
  </si>
  <si>
    <t>Romero, Gregorio</t>
  </si>
  <si>
    <t>Gregorio Romero</t>
  </si>
  <si>
    <t>…bendición, con una solemne misa en la iglesia.de padres E&gt;- Josef Duelas, D. Ceferino Fernandez, D. Luis Angulo, agustinos que dijo el Sr Arcipreste del cabildo eclesiástico, áque D. Gregorio Romero, D. Julián Otal, D. Antonio Arrom, Concurrieron todo el clero secular y regular, ayuntamiento y D. Josef María Cortea, D. Josef Rodríguez, D. Ildefonso Quipersonas de primera distinción. Por la tarde se tuvo en las casas rós, 13. Lorenzo Millana, D. Manuel To…</t>
  </si>
  <si>
    <t>Romero, J. Rey</t>
  </si>
  <si>
    <t>J. Rey Romero</t>
  </si>
  <si>
    <t>…cutidos, los nombres de los Blanco, Santander D. P. Martínez, Sevilla D. J. Alvarez, To oradores que hablaron, y la decisión de Ja Cámara. _Esta pro ledo D. J. Hernández, Santiago D. J. Rey Romero, Valencia puesta, motivada en la adulteración que los diarios suelen hacer D. M. Cabrerizo, Valladolid D. I. Roldan, Zaragoza D. D. de los discursos, suscita enmiendas y contradicciones por los obs Pardo. Los suscriptores pasarán á recoger el tomo primero y t…</t>
  </si>
  <si>
    <t>Rosa</t>
  </si>
  <si>
    <t>…nicar puesto sobré las casas qué se tomaron i García Vázquez, su pa al público las noticias que tendremos por mas seguras, sin res dre , en cabeza de este; y Doña Ana, Doña Rita , Doña Rosa ponder por eso de su certeza, nos ha parecido conveniente dar y Doña Josefa María Anguiano, como nietas de D. Josef Anuna idea sucinta del teatro de la guerra actual, para que los lec guiano, á quien correspondió otro censo impuesto en cabeza de tores que car…</t>
  </si>
  <si>
    <t>Rosales</t>
  </si>
  <si>
    <t>…bió el coronel D. Josef Cadalso; un tomo cite y emplace , no solo á Doña Clara Tomas de Jumilla , viuda en 16.a mayor, de buen papel é impresión , adornado con dos del relacionado coronel Rosales, y madre, tutora y curadora de estampas finas; va añadida esta última edición con el final de !a sus mencionados cinco hijos D. Manuel, D. Antonio , D. Josef, tercera noche, que no se habia publicado hasta ahora, y según el Doña Francisca y Doña Dolores Rosal…</t>
  </si>
  <si>
    <t>Rosales, Pedro Manuel de</t>
  </si>
  <si>
    <t>Pedro Manuel de Rosales</t>
  </si>
  <si>
    <t>…con sus correspondientes láminas finas, para gimiento provincial de Toledo, con Doña María Clara Tomas, facilitar la inteligencia de las descripciones: un tomo en 8.° Se viuda del coronel D. Pedro Manuel de Rosales, coronel y sar hallará á 14 rs. en pasta y 12 en rústica, en Madrid en la libre gento mayor que fue del regimiento de dragones de Pavía , co ría de Cuesta , frente á las Covachuelas, y en la de Sánchez, ca mo tutora y curadora de sus hijos D. Antonio, D. Manu…</t>
  </si>
  <si>
    <t>Roselló, Joaquín de</t>
  </si>
  <si>
    <t>Joaquín de Roselló</t>
  </si>
  <si>
    <t>…......... i 4 { pérdida, villa, refrendada del escribano del número de la misma, se cita, Barcelona 4 pesos fuertes........... a al { beneficio. llama y emplaza á los herederos de D. Joaquín de Roselló, pa Zaragoza 4 ídem. ra que en el término de 15 dias se presenten en dicto juzgado Bilbao,...,.................................. ,.... i{ ídem. por sí ó por medio de procurador á deducir el derecho de que se Coruña.............................................…</t>
  </si>
  <si>
    <t>Rosen</t>
  </si>
  <si>
    <t>…los ■ INGLATERRA. montes durante la noche, y que se retiró inmediatamente hacia el Araxes. El coronel Schipon ha regresado á Eutchmiadzine. ZSndrcs ig de Agosto'. El mayor general barón Rosen, que llegó’ él 26 con lá se ~ Continúan mejorándose los fondos. Los consolidados han gunda brigada de huíanos, ha comunicado qué habia avanzado empezado á 88 J, y están ahora á Sjif-. Billetes del echiquier 6a .hasta Besch-Abaraña; pero quesus descubiertas no…</t>
  </si>
  <si>
    <t>Roslawleu</t>
  </si>
  <si>
    <t>…rchipiélago. El tenor de d eha orden es como si .soldados en el ejército al capitán de estado m.nor Schumal. u y gue. ,¿El consejero íntimo del imperio de Rusia , embajador ex Til teniente Roslawleu , en castigo del modo ilegal é inhumanotraordinario cerca de ía sublime Puerta, conde de Riheaupiercon que fue tratado por su orden el soldado T.-ussejen , qn: mu re&amp;c., cree de su deber recordar á los capitanes de los . bajeles rió de resultas de h pena de p…</t>
  </si>
  <si>
    <t>Rossiní</t>
  </si>
  <si>
    <t>…os. misma ópera; para piano á 5 rs., guitarra 4 y flauta á 3. Mar Madrid 20 de Noviembre de i827.=sF.1 marques-de Quintanar.ss cha nuevamente arreglada , del final de la ópera del Sr. Rossiní D. Manuel M.ilo de Molina.rD. Vicente Fages.esD. Santiago Matilde de Skabrán ó il Cor di ferro para piano y guitarra 4 rs., López Regañon.=D. Vicente Díaz de la Quintana. y flauta 3 rs. Se hallará de venta en la librería de Brun, frente á las Covachuelas, con otras varias…</t>
  </si>
  <si>
    <t>Rossmore</t>
  </si>
  <si>
    <t>…lemne funeral en todas protestantes que firmaron aquella famosa declaración de JJuckin- las iglesias de vuestra diócesis, at‘que invitareis según costumbre ghan-House, esto es del lord Rossmore, quien vituperó con las autoridades civiles y militara. En él no se pronunciará nin mucha franqueza la exaltación perjudicial de ios oradores cató gún discurso fúnebre; solo seleerá en e! pulpito 'él testariiento licos , recomendándoles la moderación en un di…</t>
  </si>
  <si>
    <t>Rousseau</t>
  </si>
  <si>
    <t>…nutilidad de nuestras representaciones. Carlos x. (Véase la Gaceta de 16 de Enero último.) '■ CIdem.) El día 4 de Noviembre, después del Te Deum, volvió á su PAISES «AJOS. casa el caballero Rousseau, acompañado de todos los cónsules extrangeros que fueron- invitados á aquella religiosa ceremonia. Bruselas'18 de Enero. El Bajá había anunciado al cónsul francés su visita para las dos Los gobernadores de las provincias septentrionales acaban de de la tarde,…</t>
  </si>
  <si>
    <t>…que se está su dimisión; y á instancia del cónsul general de España, á quien construyendo bajo del caudaloso rio Támesis contiguo á la ciu,st debió la reconciliación , convino el caballero Rousseau enque dad de Londres. Indudablemente es obra magnífica; pero no in no se le desterrase, satisfecho de que se le hubiese destituido de vención de estos tiempos’, ni desconocida en España, donde se todo empleo público. (Journal des Debatí.') conservan indicacio…</t>
  </si>
  <si>
    <t>Roy, Pedro</t>
  </si>
  <si>
    <t>Pedro Roy</t>
  </si>
  <si>
    <t>…o; Joscf Manuel ,-abastecedor de carbón; D. Antonio Mor Sres. Gan y compañía, de Cádiz..... 4.186.. 31 115.. 4gón ;N. Echavarría, sirviente, y Jemas acreedores á la testamen Sres, D. Pedro Roy e , y compañía,taría del Sr. D. Podro de Mora y Lomas, para que dentro de 30 de Cádiz..................................... ioy..}9días, en que se incluyen tres términos y el último perentorio, comparezcan ante el Sr. D¡a2 de Prado, teniente corregidor de 1.58…</t>
  </si>
  <si>
    <t>Rubio, Fernando</t>
  </si>
  <si>
    <t>Fernando Rubio</t>
  </si>
  <si>
    <t>…or la noche una cena ,costeado co, D. Ignacio Lorente, D. Ramón Rodríguez, D. Josef Tira por el corregidor é individuos de ayuntamiento, comandante, do, D. Josef María del Arroyo, D. Fernando Rubio y D. Josef oficiales y capellán del batallón; i que asistieron todas las per Martínez. sonas invitadas para la función , remando en todos los actos la Y los de segundo y tercero orden por Otros jóvenes de no *Myot cordialidad, como igualmente el mejor orden y discipli m…</t>
  </si>
  <si>
    <t>Rubio, Francisco de Sales Calvo</t>
  </si>
  <si>
    <t>Francisco de Sales Calvo Rubio</t>
  </si>
  <si>
    <t>…por sostener la te de los tratados con las Rifesga: y Villaverde: á D. Agapito Moneaban sopara la de Jai cenizas de un guerrero que era su aludo; :que haría pues en caso Rambla a D. Francisco de Sales Calvo Rubio; para la de Na necesario por su Rey, p' r su religión y sus costumbres! Bien va del Rey á D. León Redondo: para la de Montealegre á Don recientes están los testimonios de que los hijos de Calahorra son Juan’ Francisco de Priego: para la de Monteagudo á D. Gre…</t>
  </si>
  <si>
    <t>Rudcsiñdo</t>
  </si>
  <si>
    <t>…no se atreve á la primera y cuarta baterías de morteros de lá línea, y comisio remover. Lo primero, y tal vez lo único que hay que hacer en nado por el Comandante general del arma D. Rudcsiñdo ,Tilly# este momento , es formar un Ministerio que pueda preservarnos hizo muchos trabajos en la construcción de salchichones, y con de los que por pura insolencia hácia su amo, han querido alejarse tinuó el servicio indistintamente: en todas las baterías ava…</t>
  </si>
  <si>
    <t>Ruíz, Manuel</t>
  </si>
  <si>
    <t>Manuel Ruíz</t>
  </si>
  <si>
    <t>…: este es el drnzo; y para un&gt; canongía de la iglesia catedral de Córdoba, único ramo de industria que ha podido resentirse; los demás ve por fallecimiento de D. Rafael Escobar, á D. Manuel Ruíz de cinos han recibido la noticia con bastante indiferencia. Es un Medina. grande error el creer que las cosas que interesan vivamente á la . . Exfosicion á S. M. capital, producen siempre el mismo efecto en las provincias, y t.• Señor: La ciudad de Corella, q…</t>
  </si>
  <si>
    <t>S, Bernardo de</t>
  </si>
  <si>
    <t>Bernardo de S</t>
  </si>
  <si>
    <t>….- . Asimismo se ha servido trasladar á-Ja dignidad de chantre de El Rey N. Sr; háíréstielto que (ebn&gt; motivó del Talfacimíento la.metropolitana de.Sevilla, vacante por muerte de D. Bernardo de S¿' A: R. él Principé Federico,: Duque de Yorffc, hérmano Osorio y Moscoso, á D. Manuel Turiego , arcediano titular de de S. M: el Rey deí Re-ino-Unidoí d» la Gran-Brét¿ña.élrlan« SegQvia , y nombrar para esta resultará-D- Pascual Madruga: da, se vista la corté…</t>
  </si>
  <si>
    <t>S, Juan del</t>
  </si>
  <si>
    <t>Juan del S</t>
  </si>
  <si>
    <t>…de orden del Consejo supremo de la Guerra sigue expediente en el juzgado de la capitanía general de Castilla la CAMBIOS DEL DIA 7. Nueva Doña Micaela Merino, viuda que dice ser de D. Juan del S4f Castillo, capitán que fue del batallón de Canarias, sobre acredi 1418. tar que el citado su marido fue asesinado á las inmediaciones del pueblo de Vinaixa, corregimiento de Lérida, en la fuga que hi 4 pérdida. zo á las tropas Realistas en primeros de Octubr…</t>
  </si>
  <si>
    <t>Sabine</t>
  </si>
  <si>
    <t>Jos últimos se cuentan el capitán Parry (i); sir HumpHrydavy fesor de historia natural; Mr. Heeren, profesor de Historia, de (?]); el capitán Sabine; Mr. Herschell (3); Mr. Goethe (4); Mr. Gottinga; Mr. Niebuhr, profesor de literatura clásica de Bonn, Maíthus (5); Mr. Bottiger, de Dresde; Mr. Blumenbach; pro» y Mr. Sestini, anticuario de Florencia. También fueron nom brados miembros correspondientes cator…</t>
  </si>
  <si>
    <t>Sackcn</t>
  </si>
  <si>
    <t>…verstas entre los montes y el desfiladero del rio de Ki- Uto i» de Setiembre.xiltchi había mil familias que deseaban pasar á nuestro territorio, destacó al efecto al mayor general barón Sackcn 2 con ocho com El día 8 S. M. Orlos x puso la primera piedra para la pri pañías de infantería', el regimiento de los huíanos de Serpouk- mera esclusa del canal de Roubaix. hoff, el de los cosacos del Dou de LconofF, y seis piezas de arti Jamas se ha hecho una…</t>
  </si>
  <si>
    <t>Sacken</t>
  </si>
  <si>
    <t>…, y seis piezas de arti Jamas se ha hecho una ceremonia mas sencilla ni mas tierna. llería volante. Un ministro de Dios de 85 años de edad bendice la obra de loa El 2 2 regresó el barón Sacken, después de haber trasladado hombres: un Soberano de 70 años se digna ir casi sin ninguna astas mil familias á la orilla izquierda del rio. En el espacio de escolta á un sitio solitario, y bajar á unos profundos cimientos 48 horas habia andado 89 verstas atra…</t>
  </si>
  <si>
    <t>…, resolvió , á aguardan la primera señal para entrar en campaña. Otro ejército pesar del armisticio, vengarse de la población griega, como en todavía mas numeroso al mando de feld-mariscal Sacken está efecto lo hizo, quemando las casas, devastando el país, destro dispuesto pura apoyar las operaciones deUprúpero, y se aguarda al zando el arbolado, y degollando mugeres y niños.” Emperador, en los puntos en donde se hallan reunidas estas fuer —Se ha proc…</t>
  </si>
  <si>
    <t>Saez, Alberto Dieguez y</t>
  </si>
  <si>
    <t>Alberto Dieguez y Saez</t>
  </si>
  <si>
    <t>…z, D. Josef na Valcárcel. Se vende en la librería de Ibarra, calle de la GorJbañez, D. Antonio María Galli, D. Nicolás García, D. Eme- guera, á 4 rs. en rústica. terio Antoñanzas, D. Alberto Dieguez y Saez, D. Gregorio .Se halla vacante la plaza de médico de la villa de Jerica , rei Ruiz, D. Josef Bagueste y D. Manuel Cardiel han sido agra no de Valencia, con dotación de 400 pesos anuales de á 15 rs. ciados por S. M. con el escudo de Fidelidad, en atención á lo…</t>
  </si>
  <si>
    <t>Saez, Martina</t>
  </si>
  <si>
    <t>Martina Saez</t>
  </si>
  <si>
    <t>…z del precio de 24 rs. que tenia al de 28. de la justa causa de la Nación, cupo en el primer extracto de la En el pueblo de Candeda, en Galicia, provincia de Orense, de este dja á Doña Martina Saez, hija de,D. Tomas, capitán vive actualmente el presbítero D. Josef García* Ada edad de 105 del regimiento infantería de Cádiz, muerto en el campo del años. Conserva cabal el uso de todos sus sentidos: celebra misa. honor. diariamente, y reza el oficio divino…</t>
  </si>
  <si>
    <t>Saiz, Antonia</t>
  </si>
  <si>
    <t>Antonia Saiz</t>
  </si>
  <si>
    <t>…conducción de sales de las fábricas de ban Fer- y emplaza á Miguel Lozano, calesero que fue en esta corte, viunando y Torre Vieja á los Alfolíes de esta provincia, se saca á do de Doña Antonia Saiz, y asimismo á los interesados y acreedopública subasta la conducción de dichas sales por término de un res de la testamentaría de esta , para que en el término de 1 5 dias, año contado desde i.° de F.nero á 31 de Diciembre de 828; ii- contados desde hoy,-que…</t>
  </si>
  <si>
    <t>Sal, Manuel</t>
  </si>
  <si>
    <t>Manuel Sal</t>
  </si>
  <si>
    <t>…-siete tinajitas llenas de El Cristo de la Pac , por Carmona , 20 rs. hierros de varias figuras, anillos y cadenas, todo uc mucha anti Ocho vistas del Real sitió’dé Aran juez, por D. Manuel Sal güedad. El Ministerio de Estado ha comunicado esta noticia £ vador Carmona, Selma y otros buenos profesores: cada estam la Academia de'la Historia, para que trate de su adquisición j pa 20 rs. reconocimiento. 1 t Dos vistas en pliego mareé mayor de la casa de…</t>
  </si>
  <si>
    <t>Salacinco, Antonio Martínez de</t>
  </si>
  <si>
    <t>Antonio Martínez de Salacinco</t>
  </si>
  <si>
    <t>…¡ un relox de oro y como auxiliares, en los términos que se expresan en el acuerdo, con chispas de diamantes, y ocho mil 1 cales vellón en veinte y á D. Juan Josef de la Sotilla y D. Antonio Martínez de Salacinco onzas de oro. zar: loque se hace saber á lo» interesados en el concurso para Segunda suerte que estará de manifiesto en Madrid. que lo tengan entendido, y á los demas efectos que haya lugar. Un juego de afeitar compuesto de jarro, palangana y bola para jabón:…</t>
  </si>
  <si>
    <t>Salamanca</t>
  </si>
  <si>
    <t>…drigal. Trigo 18 á.30; cebada $ á 6: centeno 7 i 8» gar- 15. Ñuño Nunez Rasura, Lain Calvo, Pedro Navarro, banzo* 100 á 108. &gt; D. Juan Bautista Pct&lt;z, D. Gerónimo Gómez de Huerta, Don Salamanca. Trigo, según calidad, 14 á a»: centeno 8 4 9: Gaspar de Guzman y Pimentel. cebada 6 4 6,: avena 4 á: 5: garbanzos 50 á 55 : yeros 5 4 6: 16. Fr. Juan de Jesús María, D. Martin Bautista de Lanu¡alberjas y guisante* 8 49. &gt; . za, el conde de Lemos, el maestro…</t>
  </si>
  <si>
    <t>Salas, Fermín</t>
  </si>
  <si>
    <t>Fermín Salas</t>
  </si>
  <si>
    <t>…sus gefes, deben ne aviso dado en la Gaceta de 28 de Diciembre último. cesariamente aumentar las facciones y odios entre las personas __ Cartilla para hacer el vino y vinagre, por D. Fermín Salas. que se disputan el mando y los empleos, único fin de todos los Un tomito en 8.° á 4 rs. en rústica. En este pequeño volumen revoltosos. se ha procurado reunir cuánto ha enseñado la experiencia rela La revolución de Costafirme, movida por Paez, aunque pare ti…</t>
  </si>
  <si>
    <t>Salas, Francisco Gregorio de</t>
  </si>
  <si>
    <t>Francisco Gregorio de Salas</t>
  </si>
  <si>
    <t>…recibido con este carácter, y solo como Santa y Pascua de la Resurrección, parafraseados en verso caste Un agente de comercio. Volvió á salir la Independencia para Puer llano por D. Francisco Gregorio de Salas: cuarta edición, aña to-Cabello el 24 del mismo mes. dida con las consideraciones y ofrecimientos para visitar las cru Tiene á mas dos lanchas cañoneras en la Guayana, dos en ces de la Via Sacra. Se hallará en las librerías de Hurtado, calle Cumaná, dos en Pu…</t>
  </si>
  <si>
    <t>…arte del costo del dia, propio por privilegio exclusivo de —Colección de todos los epigramas y demas poesías críticas , sa D. Andrés Alvarez Guerra. tíricas y jocosas que escribió D. Francisco Gregorio de Salas, ca La descripción psra poder usarlo, y lo que tiene que satisfa pellán mayor dé la Real casa de Recogidas de esta.córte, y aca cer el que lo use, se halla en un cuaderno impreso que se vende démico de honor de la Real academia de S. Fernando: cuarta y en Bad…</t>
  </si>
  <si>
    <t>…llados , darían una ¡dea falsa de tu cantidad , aumentándola ex Luis, á 12 rs. en pasta. cesivamente, y separadas en columnas particulares harían el es ¿¿Observatorio rústico, por D. Francisco Gregorio de Salas, ca-. tado fastidiosamente minucioso; no pudieran computarse es pellan mayor de la Real casa de Recogidas de esta corte, y aca tas actas, de que lo* tribunales ño' hacen igual memoria, sin démico honorario de la Real Academia de S. Fernando. Octava triplicar…</t>
  </si>
  <si>
    <t>Salazar, Pascual</t>
  </si>
  <si>
    <t>Pascual Salazar</t>
  </si>
  <si>
    <t>…con la expresión de premiados son las siguientes: Primeras letras-, premio á D. Ma las pasiones mas sublimes, que por el hecho que recuerda exalta riano Trives y Salinas: accésit D. Pascual Salazar y-D. Francis el amor á la gloria de Ids españoles, y por los sentimientos que co Iturribarria.:=CV&lt;rzr de Ripalda premio D. Leandro Mateo y respira inflama los afectos de las almas nobles de todos los países D. Tomas Arauz. Clase deFleuri premio D. Pascual Sa…</t>
  </si>
  <si>
    <t>Salcedo, Ramón Falcon y</t>
  </si>
  <si>
    <t>Ramón Falcon y Salcedo</t>
  </si>
  <si>
    <t>…irectas é incidentes; en medio de las cua brar para la iglesia y obispado de Cuenca , vacante por falleci les el Ministro de Hacienda hizo notar,-que el articulo del pro miento de D. Ramón Falcon y Salcedo, á D. Francisco Rodrí yecto alterado con las nuevas correcciones, era supertluo en la guez Rico, obispo de Teruel; y para el de Mondoñedo, por el legislación presente, que solo permite los procedimientos por dis de D. Bartolomé Cienfuegos, á D Francisco López…</t>
  </si>
  <si>
    <t>Salmerón, Josef Alejandro Ruiz de</t>
  </si>
  <si>
    <t>Josef Alejandro Ruiz de Salmerón</t>
  </si>
  <si>
    <t>…ordones, brazaletes, sortijas y cifras de pelo , cor tenido efecto el nombramiento hecho en D. Juan “Félix Calvo, dones de torzal, trencillas, presilütas, muletillas y alamares; á D. Josef Alejandro Ruiz de Salmerón; y pararían a canongía terminándose con el útilísimo de zurcir y componer los objetos de la iglesia colegial de Belmonte, en el obispadO-de;Cuenca, va antes mencionados; todo según los últimos adelantamientos. cante por fallecimiento de D. Francisco Gregorio…</t>
  </si>
  <si>
    <t>Salvador</t>
  </si>
  <si>
    <t>…a, la saludó con repetidos vivas, á que S. M. ha correspon compuesto por D. Dionisio Aguado. dido con demostraciones afectuosas. _Principios de música aplicados á la guitarra, por D. Salvador En la tarde del dia de su entrada fuá S. M. á visitar el san Gil: segunda edición, reformada por el mismo autor y aumentuario de nuestra Señora de Atocha. • tada con una pequeña escuela de acompañar. Esta obrita retine ademas de lo compendioso de su escogido mét…</t>
  </si>
  <si>
    <t>Salvadora, Francisco Nebot y</t>
  </si>
  <si>
    <t>Francisco Nebot y Salvadora</t>
  </si>
  <si>
    <t>…. Y siendo tan loable este ras ron recitando otros versos Doña María Amalia Avellan y Do- go generoso , digno de la estimación del mejor de los Monarcas, fia María Ignacia Casals. D. Francisco Nebot y Salvadora Do no puede pasarlo en silencio., persuadido merecerá el Real agra miné manifestaron su gratitud en un diálogo. En seguida el Dr. do de V. M- para la resolución que convenga. Fr. D. Juan Francisco Liñana leyó unos versos en loor de la so Madrid 20 de Febrero'de…</t>
  </si>
  <si>
    <t>Salval, Agustín</t>
  </si>
  <si>
    <t>Agustín Salval</t>
  </si>
  <si>
    <t>…retirado á sus casas , y D. Pedro Morató,, que era su gefe, se ha presentado en Tarragona, poniéndose á disposición de S. M. De la de Vilabella 25 hombres con el sargento retirado D. Agustín Salval, que los mandaba, se presentaron á su alcal de; asi como al de Mombrió del Campo, 48 con su capitán Don Eduardo Alhajar, que lo era de voluntarios Realistas; y de los de Tarragona que habia en la facción, se han sometido el subte niente D. Josef Nadal y 60 ho…</t>
  </si>
  <si>
    <t>Samuel</t>
  </si>
  <si>
    <t>…irreparable, tíos. Uno de los individuos que ha sufrido mayores perjuicios hay excediendo su importancia de 3$ rs., se admitirá la apelación, sido el último juez de esta provincia D. Samuel jones, pasando y se procederá breve y sumariamente, observando lo dispuesto la columna de viento por lo mas hermoso y productivo de sus en el art. 41 del Real decreto y lo indicado ei; el núm. 11 de plantíos cerca del rio Yadkin, dejando en todo la desolación…</t>
  </si>
  <si>
    <t>Sanche, Antonio</t>
  </si>
  <si>
    <t>Antonio Sanche</t>
  </si>
  <si>
    <t>…tivas escrituras Trincado: para una ración de fa santa iglesia primada de Talé- ó procederse, si oportunamente desistiesen del remate, á otra do, por muerte de D. Josef Sánchez, á D. Antonio Sanche? nueva subasta por uno ó cuatro años según ¡as cantidades pro Molina, capellán de coro de la misma: para esta capellanía, ¿ puestas para cada caso y en la propia forma que la anterior, D Benito Blas Garoz: para tina canongía de la iglesia catedral quedando su…</t>
  </si>
  <si>
    <t>Sánchez</t>
  </si>
  <si>
    <t>…a, en la fuents piano, flauta, clarinete &amp;c., publicada en Paris y Milán, á pre «marga. Mil. quinientas fanegas de tierra , ó la parte que ocupa cios moderados: Juegos músicos del caballero Sánchez, de Madrid, «L monte de.Extremera. Cuatrocientas fanegas en la dehesa liar con su correspondiente baraja, 20 rs. Gramática musical ra (nada Carnicera, ó toda la parte que ocupe.. Diez mil doscientas zonada , del caballero Moretti, 16 rs.: Sistema uniclave, de…</t>
  </si>
  <si>
    <t>Sánchez, Aniceto</t>
  </si>
  <si>
    <t>Aniceto Sánchez</t>
  </si>
  <si>
    <t>…imo, bajo el mando del capitán Cormjer, para un viage D. Venancio Portal, D. Ramón Üzbero , D. Joaquín Bahamon- al rededor del mundo, por el Perú, los inares de la China, Ben de y D. Aniceto Sánchez. En trigonometría, esférica D. Josef gala y vuelta á Francia. Teniendo ya la mayor parte de su car Martínez. En cosmografía el mismo Martínez y D. Antonio Ce gamento, no tomará líete sino para dos puntos de América; pe peda. En geometría práctica los tnismps…</t>
  </si>
  <si>
    <t>Sánchez, Antonio Aniceto</t>
  </si>
  <si>
    <t>Antonio Aniceto Sánchez</t>
  </si>
  <si>
    <t>…belaros al fin contra los que Dios ,ba .puesto para gobernar El Rey nuestro Señor se ha dignado admitir la cesión que nos? Por muchos abusos que quieran suppnerse, mayores son sin D. Antonio Aniceto Sánchez, alcalde mayor de Ja ciudad de. comparación los que por estos medios, &gt;e cometen, El remedio, es Tortosa, hace en favor del Real Erario de 13840 rs. y 28 mrs.f peor mil veces que Is enfermedad, aun caso que la hubiese. „ A, importe de sus sueldos.devengados c…</t>
  </si>
  <si>
    <t>Sánchez, Francisco</t>
  </si>
  <si>
    <t>Francisco Sánchez</t>
  </si>
  <si>
    <t>…E1 general Chtirch manda (tal es su expresión) á la guarni cén de cristales.ción de la ciudadela que capitule. Los sitiados reclaman la me __Principios de Retórica y Poética', por D. Francisco Sánchez, diación del almirante francés. Este no escuchando sino los inte un lomo en 8.“ mayor , á 17 rs. en pasta: se hallará en la libre reses de la humanidad, corre á la tienda del Bajá, sin temor de ría de la viuda de Cruz, frente á las gradas de S. Felipe el Real…</t>
  </si>
  <si>
    <t>Sánchez, Josef</t>
  </si>
  <si>
    <t>Josef Sánchez</t>
  </si>
  <si>
    <t>…emente en las respectivas escrituras Trincado: para una ración de fa santa iglesia primada de Talé- ó procederse, si oportunamente desistiesen del remate, á otra do, por muerte de D. Josef Sánchez, á D. Antonio Sanche? nueva subasta por uno ó cuatro años según ¡as cantidades pro Molina, capellán de coro de la misma: para esta capellanía, ¿ puestas para cada caso y en la propia forma que la anterior, D Benito Blas Garoz: para tina canongía de la iglesia…</t>
  </si>
  <si>
    <t>Sánchez, Josef Carlos</t>
  </si>
  <si>
    <t>Josef Carlos Sánchez</t>
  </si>
  <si>
    <t>…spinosa para otra de la cole á Frevesa. gial de Jerez de la Frontera, en el arzobispado de Sevilla , por fa Se opina que Ibrahim trata de abandonar el Peloponeso, y llecimiento de D. Josef Carlos Sánchez , á D Juan Josef Navar embarcarse abordo de su escuadra para Alejandría. Aunque esta ro: para otra de la catedral de Plasencia, por casamiento de Don noticia necesita confirmarse mas.es cierto que se mantiene hace Julián Santistéban, á D. Miguel del Castillo:…</t>
  </si>
  <si>
    <t>Sánchez, Josef Perez y</t>
  </si>
  <si>
    <t>Josef Perez y Sánchez</t>
  </si>
  <si>
    <t>…al de Jerez de la Frontera, en el geros................ 45.203,2974) arzobispado de Sevilla, por ascenso de D. Sebastian Herrero y Comercio extrang. Morís á canongía déla misma, á D. Josef Perez y Sánchez; y para dos capellanías, tituladas de D. Lope, en la iglesia metro En buques espa politana de Santiago, vacantes por promoción de D. Diego Mos ñoles............... 2.82i,4524&gt; quera y D. Baltasar Abollo, á D. Josef María Ramos y D. To En buques extran- V- r 5…</t>
  </si>
  <si>
    <t>Sánchez, Juan</t>
  </si>
  <si>
    <t>Juan Sánchez</t>
  </si>
  <si>
    <t>…Zamora................... 132 2 6 Cuarta. Soldado... Josef Aponte................ Diego y María González............ Fuentes........................., Llerena...... 014 Sargento.. D. Juan Sánchez......... Francisco y María Muñoz........... Granada........................ Granada.... °33 l7 Cabo........ D. Pablo Prieto.. ... ... Bernardo y Agustina Ruano....... Gandallas...................... Buitrago.,.. «53 31 Soldado... Juan Garzón.............. Alf…</t>
  </si>
  <si>
    <t>…e está de aquel, D. Felipe López Valdemoro, D. Manuel Bretón, abo calculada en la cantidad de 15 á 16$) pies cúbicos la piedra que gados del ilustre colegio de esta dicha corte, y D. Juan Sánchez habrá de consumir; sin contar el crecido número de estatuas, Salcedo, vecino y delcomercio de la misma; que de lo contrario que deben ser de piedra también , materia mas noble y duradera les parará el perjuicio que haya lugar. que el barro cocido, de que son…</t>
  </si>
  <si>
    <t>Sánchez, Tomas</t>
  </si>
  <si>
    <t>Tomas Sánchez</t>
  </si>
  <si>
    <t>…en esta jobra es la velocidad con que se hizo, y la do esta mañana de la capital. Esperamos de un momento á otro economía con que el Capitán general supo perfeccionarla , sacan á D. Tomas Sánchez, que viene con una columna de i3 hom do de los presidiarios un partido que apenas podría prometerse bres de Chinquimulo, adonde los'movimientos del enemigóle de los jornaleros mejor pagados. habían obligado al principio á dirigir su marcha: también se es La J…</t>
  </si>
  <si>
    <t>Sandells</t>
  </si>
  <si>
    <t>tfiS recibido con Amelio «nttttiastaó en lo» pueblo» por donde reemplazaría al conde Sandells en él Gobierno de la Noruega. tramitó. (Idem.) Sin embargo de todo lo dicho, Alai'ar-khsn, yerno y primer PAISES-BAJOS. Ministro del Sehah, Labia sido encargado de dirigir la defensa dé Lieja $ de Diciembre. Tauris. Para empeñar á los habitante» 4 combatir em…</t>
  </si>
  <si>
    <t>Sangés.A, Pedro de Anaya y</t>
  </si>
  <si>
    <t>Pedro de Anaya y Sangés.A</t>
  </si>
  <si>
    <t>…94 á 10. Historia Natural. Dichos cuadernos se despacharán en la librería de Hermoso,.frente á las Covachuelas, siendo el coste de cada cuaderno 20 rs. vn. ANUNCIOS. «Se suplica á D. Pedro de Anaya y Sangés.A hijo de D. Miguel de Anaya , tenga la bondad de avisar su residencia actual, ó bien Continúa el catálogo de las obras de S. M. que &gt;e hallan de venta, sus hijos y descendientes varones, á D. Eudaldo Solanich , que en el despacho y almacén ¡le la imprenta dita…</t>
  </si>
  <si>
    <t>Sanpons</t>
  </si>
  <si>
    <t>…inmensa mayoría de los habi rías luminosas de la estática, en la cátedra gratuita que sostuvo tantes de los pueblos, pues ofreciéndose estos á ser empleados, f hasta la muerte del catedrático Sanpons, y su aplicación á las ar acudiendo aquellos al parage que han sido convocados en unión tes en el gabinete de máquinas, cuya dirección tiene confiada al de la fuerza del ejército que allí se hallaba, ninguna duda han benemérito artista D. Cayetano Faralt, ha…</t>
  </si>
  <si>
    <t>Santander</t>
  </si>
  <si>
    <t>….................. i perdida. extinguida casa comercio que fue de esta corte de D. Esteban Drovilhet y compañía, para el Junes 9 de Julio próximo á las 12 (1) Esta corbeta llamada general Santander y él bergantín en punto de su mañana, ante el Sr. Cavia, alcalde de la Real casi •ran buques pasados á Manila de los insurgentes de Costa-firme. y corte, por la escribanía de provincia que despacha Montoya. EN LA IMPRENTA REAL.</t>
  </si>
  <si>
    <t>Santiago</t>
  </si>
  <si>
    <t>…ra de la ciudad de Ubeda, por Noviembre de 1824 falleció D. Luis Mogeardini, agrimen para que dentro de él, por sí ó por medio de apoderado, se pre sor, natural de Genova, hijo de D. Santiago, ya difunto, y sente en su juzgado por la escribanía de Herrera, á instruirse de de su muge/ Dona Paula Repetí, natural de la ciudad dé Cha- lo determinado en la junta de acreedores del concurso de Portoban, instituyendo á esta heredera, y en el quinto á D. C…</t>
  </si>
  <si>
    <t>Santiyuste, Isabel de</t>
  </si>
  <si>
    <t>Isabel de Santiyuste</t>
  </si>
  <si>
    <t>…la ciudad'de Fraga', con Doña,Juliana, hijos dé los fundadores, y en sil defecto á los que destino á su hospital....... ........................................ 1,800. ío sean de Doña Isabel de Santiyuste, muger ge Pedro de CartaA los patronos del hospital de Albárracin................... ' 1,800. _gtna, hija de la fundadora, y en defecto de todos los expresados Al socorro de 17 comunidades religiosas de ambos .se llama igualmente"á un presbítero natural de Ma…</t>
  </si>
  <si>
    <t>Santos, Ramón</t>
  </si>
  <si>
    <t>Ramón Santos</t>
  </si>
  <si>
    <t>…tirá pasageros que estarán perfectamente mantenidos y navegación D. Josef Arias, yen álgebra D. Ventura Rodríguez alojados. Este buque, que. tiene una cámara espaciosa y cómoda, y D. Ramón Santos: habiendo merecido la aplicación de todos presenta uná ocasión muy favorable á los que desean viajar, y á y sus adelantamientos, no solo en las materias sobre que fueron los sabios que quieran dar ta vuelta al mundo con el fin de enri examinados, sino también…</t>
  </si>
  <si>
    <t>Sanz</t>
  </si>
  <si>
    <t>…ispes, compradores por docenas se les hará gracia de un ejemplar en cuando no hay mas suscritos que los que señalamos en nuestro cada una. número 106 ’í Damos este aviso al zeloso Sr. Sanz para que lo — Traducción literal, y declaración del libro de loa Cantaros de comunique al Unto. Obispo de Vich, y que puede valerse de Salomón, hecha por el Mtro. Fr. Luis de León, del orden de otro medio que consiga la circulación que desea en favor de los S…</t>
  </si>
  <si>
    <t>Sanz, Antonio</t>
  </si>
  <si>
    <t>Antonio Sanz</t>
  </si>
  <si>
    <t>…ez, y grabado por M. Carmena, 34 «• ‘ , / 7 7,rV J .su patria. „En carta de Tortosa fecha 10 del pasado se nos dice por el El Charlatán ó Sacamuelas, pintado por T. Rocían», y gra Sr. D. Antonio Sanz lo siguiente: bado por M.Carmona, 34 rs. ,,Incluyo á V. la pastora) que acaba de expedir este Exce Santa Cecilia, pintado por G. Reñí, y grabado porL.Nolentísimo é limo. Obispo, para que vea V. en ella un sentimien seret, 24 rs. " ”, to católico de nuestro bu…</t>
  </si>
  <si>
    <t>Sanz, Josef</t>
  </si>
  <si>
    <t>Josef Sanz</t>
  </si>
  <si>
    <t>…ones. cias aliadas para la emancipación de la Grecia. (Times.-) He dado cuenta al Rey nuestro Señor de una instancia de —El Morning-Herald anuncia con referencia á su corresponsal D. Josef Sanz , asesor que ha sido á virtud de Real nombramien de Lima, que se había declarado una conspiración contra Suero to de la intendencia de Valencia, solicitando se le abone el suel en el Alto Perú; pero que la ha comprimido, mandando fusilar do que le corresponde…</t>
  </si>
  <si>
    <t>Sanz, Josef Ortiz y</t>
  </si>
  <si>
    <t>Josef Ortiz y Sanz</t>
  </si>
  <si>
    <t>…tisfacción y la En la Gaceta de 14 de Junio del presente año se anunció la de las referidas Diputaciones, que ha visto con aprecio los efec suscripción á la Historia de España por D. Josef Ortiz y Sanz, tos de su zelo y actividad, asi como la nueva prueba de fidelidad deán que fue de S. Felipe; pero no llegando el valor de las sus que en esta ocasión le han dado sus habitantes; sirviéndose de cripciones á cubrir ni siquiera la mitad de los gastos, y no ha c…</t>
  </si>
  <si>
    <t>Sanz, Judas</t>
  </si>
  <si>
    <t>Judas Sanz</t>
  </si>
  <si>
    <t>…............ 2,000. Aguirre , canónigo magistral de la misma; y para dos canóngías Al socorro de tres comunidades de la corte dedicadas á de ella, vacante la primera por muerte'de D. Judas Sanz de'Lar- la asistencia y consuelo de los pobres enfermos........ j,ooo. rea, y la’segunda por promoción de D.'Ventura Lázaro á igual, A la sociedad económica de la ciudad de Toledo con prebenda de la catedral de Orihuela, áD.Clenrtente Lczcanp,'be aplicación á…</t>
  </si>
  <si>
    <t>Sanz, Manuel Agustín</t>
  </si>
  <si>
    <t>Manuel Agustín Sanz</t>
  </si>
  <si>
    <t>…lio dado á las artes del genio, sin el cual este des groño en la de Arias; Vitoria en la de Barrio; Soria en la de fallece y se extingue. Las estatuas de que hemos hablado, son un D. Manuel Agustín Sanz; Tarazona en la de Fontana; Calatasolemne testimonio de que no nos faltan excelentes profesores; yud en la de Lázaro; Pamplona en la de Erasu y Rada: Vállasolo se necesitan ocasiones, solo se requieren estímulos pata fo dolid en la de Torre; Oviedo en la de G…</t>
  </si>
  <si>
    <t>Sanz, Mateo</t>
  </si>
  <si>
    <t>Mateo Sanz</t>
  </si>
  <si>
    <t>…ente una an Moros se encontró con la caballería de Seguridad pública, com cha y cómoda escalinata en dos tramos para el paso de las gen puesta de 8 individuos al mando del oficial D. Mateo Sanz, á tes, y por el otro del oriente una lengüeta para caballerías y quien al efecto se le había oficiado en Fraga, el que los siguió aun para carros. F.n el centro de este machón hay un espaciosa por espacio de tres horas, dispersándolos, cogiéndoles un caballo…</t>
  </si>
  <si>
    <t>Sanzenuna, Narciso</t>
  </si>
  <si>
    <t>Narciso Sanzenuna</t>
  </si>
  <si>
    <t>…ados derechos de V. M., ofre ros premios ocuparon el primer lugar según costumbre, dieron ciéndose á sus Reales pies para que V. M. los destine á .dichas !as gracias á la sociedad D. Narciso Sanzenuna canción, y Josef fronteras.ú otro cualquier punto en que puedan acreditar con su María Codina en una cantilena. Por las niñas premiadas ¡as die misma sangre que son fieles vasallos. Y siendo tan loable este ras ron recitando otros versos Doña María Amalia Ave…</t>
  </si>
  <si>
    <t>Sarsfield, Pedro</t>
  </si>
  <si>
    <t>Pedro Sarsfield</t>
  </si>
  <si>
    <t>…e, no há mucho , fueron urdidas, y de allí bre nuestra línea interior del Tajo, bajo el mando en Gefe del salieron las expediciones de rebeldes desembarcadas y destruidas Teniente general D. Pedro Sarsfield; en cuyas filas se hallan jun en Tarifa , Almería y en Guardámar. tamente las virtudes militares de las recientes campañas de la fi Por estos antecedentes , el estado de cierta tendencia de hos delidad con los de la guerra de seis años. tilidad moral, á que l…</t>
  </si>
  <si>
    <t>Sartorio, Josef</t>
  </si>
  <si>
    <t>Josef Sartorio</t>
  </si>
  <si>
    <t>…imultáneamente los pueblos de lista de los Gefes de Escuadra inserta en el Estado militar de la las provincias que sus soldados han. ocupado hasta ahora. Cual Armada de este año á D. Josef Sartorio, que debe ocupar su lu quiera que sea el éxito de esta tentativa , no se podrá negar que gar después de D. Joaquín La Croix. han sido muy superiores á todas las esperanzas, los progresos con AVISO. que la han principiado. Careciendo de noticias oficiales sobr…</t>
  </si>
  <si>
    <t>Schabelsky</t>
  </si>
  <si>
    <t>…adas neidad por el examen del número 179; ocupándolos entre tanto sobre un campo de las inmediaciones, pasó á libertarlos el ma en lo que la Dirección general estime oportuno. yor general Schabelsky con un destacamento de cosacos y de ca 183. Sus solicitudes de nombramiento de Ingenieros ó de ballería tártara. A pesar dé la resistencia del enemigo, y de los otros destinos las entablarán como los demás pretendientes que obstáculos que la naturaleza del te…</t>
  </si>
  <si>
    <t>Scheffler</t>
  </si>
  <si>
    <t>…a sabemos que se halla á pun El 13 de Octubre, por la mañana, aflojó el enemigo su fue to de salir de Portugal sir Eduardo A’Court, y que será reem go, y aprovechándose de ello el teniente Scheffler, del 7.0 bata plazado por Mr. Lamb. También sabemos que las tropas inglesas llón de zapadores, salió de la mina, y comenzaba á medir á pa dejarán aqüel reino en Febrero próximo; y que sea la que fuera sos la distancia que faltaba hasta el foso, cuando advirti…</t>
  </si>
  <si>
    <t>Schipon</t>
  </si>
  <si>
    <t>…mo en que salga del Tamesis. que Hassan-Khan había ganado á Sartar- Abad al través dé los ■ INGLATERRA. montes durante la noche, y que se retiró inmediatamente hacia el Araxes. El coronel Schipon ha regresado á Eutchmiadzine. ZSndrcs ig de Agosto'. El mayor general barón Rosen, que llegó’ él 26 con lá se ~ Continúan mejorándose los fondos. Los consolidados han gunda brigada de huíanos, ha comunicado qué habia avanzado empezado á 88 J, y están ahora á…</t>
  </si>
  <si>
    <t>Schmalz</t>
  </si>
  <si>
    <t>…mismas opiniones con respecto á la cuestión, ó á cuestio TURQUIA. nes que agitan el imperio. Smima 16 de Febrero. ; Puede pedirse otra cosa mas razonable que esta ? Hemos visto El coronel Schmalz, cónsul general de Francia, y el contral un Ministerio, cuyos individuos se han coligado para contrariar mirante Rigny, fueron covidados el 28 último á una función se uros á otros , y denigrarse como si fueran una facción de bo que se dió en Caula, casa de ca…</t>
  </si>
  <si>
    <t>Scott</t>
  </si>
  <si>
    <t>…an entregado en todas partes á las ma de este estadista como Ministro de Negocios extranjeros. yores violencias contra los habitantes. En 1799 se casi) Mr Canning con una hija del general Scott: En Milo, Santorino y Naxia los candiotas se hacen dueños lia dejado tres hijos, dos varones y una hembra. Guillermo Pitt de todo; y principalmente en Naxia se han apoderado de las hi Canning, el primogénito, se halla en el dia de capitán en la nujas de los i…</t>
  </si>
  <si>
    <t>Scxtrangeras, Francisco</t>
  </si>
  <si>
    <t>Francisco Scxtrangeras</t>
  </si>
  <si>
    <t>…odo que servicios de la flotóla del Resguardo de Rentas de dicha pro pueden contrarestar la política del Gobierno «1 sus relaciones vincia , al mando del alférez graduado de navio D. Francisco Scxtrangeras y mercantiles. Serafín, calificadlos últimamente á la vista de aquel puerto, sos TRANCIA. teniendo combates gloriosos, apresando un falucho contraban dista, y represando del poder de los colombianos un bergantín Taris 1.° de Agosto. goleta espabol, se ha dign…</t>
  </si>
  <si>
    <t>Se, A. P.</t>
  </si>
  <si>
    <t>A. P. Se</t>
  </si>
  <si>
    <t>…: maiz 10: vino, de dar impulso á estos ramos, hace sumamente apreciable y útil ..rntír/á v aguardiente, idem 13: aceite 40. Losdemas pre- la lectura de esta memoria , escrita por D. A. P. Se hallará en arroba ó a 7 á * Madrid en las librerías de Cuesta, frenre S. Felipe el Real, y de Cl°SpCl°viñedo ofrece corta cosecha por causa de los nortes y se- Sojo, calle de Carretas, á 5 rs. en rústica ¡ y á 6 r*. en Cádiz en ■f*. la de Ortal y compañía ; e…</t>
  </si>
  <si>
    <t>Sé, F. G'.'M.y V.</t>
  </si>
  <si>
    <t>F. G'.'M.y V. Sé</t>
  </si>
  <si>
    <t>…ción de alimentos &amp;c., tienen el cultad de medicina en Paris.'Traducida libremente al castellano inconveniente algunos de ser solo en ciertos casos eficaces; pues por el bachiller D. F. G'.'M.y V. Sé vende á 7 ts. en Madrid en el citado de Baumé es respectivo únicamente á la ténia de ani las librería* de Cuesta/frente á las Covachuelas; de Rodríguez, llos cortos de Bonnet. calle de las. Garr.etas:; y en la portería del Real colegio de medi El de Mr. Mouli…</t>
  </si>
  <si>
    <t>Se, Josef</t>
  </si>
  <si>
    <t>Josef Se</t>
  </si>
  <si>
    <t>…uatro fa cio de la obra después de concluida aquella será el de 150 rs. chadas interiores, con buen aspecto , aseo y comodidad. —Los suscriptores al Tratado elemental de Giro, por D. Josef Se adorna el paseo de Gracia, extramuros de Barcelona • f María Brost, acudirán á recoger el segundo y último cuaderno á el de la Rambla dentro de la ciudad—Las tempestades de piedra las librerías en que se han suscrito. La suscripción continúa en 20 y 21 de Jul…</t>
  </si>
  <si>
    <t>Sé, Josef B. P.</t>
  </si>
  <si>
    <t>Josef B. P. Sé</t>
  </si>
  <si>
    <t>…có , con di y á los oficios de semana santa, cota los evangelios de cada día v rección á aquellos mares, llamó la atención del Gobierno para; otras varias oraciones, compuesto por D. Josef B. P. Sé hallará dar algunas lentas disposiciones, que la falta de arbitrios ha im dé venta en las librerías de la viuda de Quiroga y Rodríguez/ca pedido aun realizar; y solo tendría efecto la bajada á'la Guaira lle de las Carretas, y en la de Villa, plazuela de Sto.…</t>
  </si>
  <si>
    <t>Seahabía</t>
  </si>
  <si>
    <t>…dia 17 de Diciembre último se recibió en Novo Tcherkask de costumbre. uno de los estandartes de S. Jorge, que el difunto Emperador También sale para Londres con el mismo objeto el lord Seahabía concedido al regimiento de cosacos de la Guardia en re forth C Mr. Filis.) Parece que su amigo Mr Canning trata de compensa de sus servicios: otros dos, a cuya bendición se habia influir cuanto pueda en la Camara de los Lores cu favor de los dignado asistir S…</t>
  </si>
  <si>
    <t>Sebastian</t>
  </si>
  <si>
    <t>…ta capital y soldados del ejército británico, efecto dq guna novedad en su importante salud; y el Sermo. Sr. Infante embriaguez y de la falta de mútua inteligencia, de que resulta D. Sebastian se halla ya muy. mejorado de.su indisposición. ron acontecimientos tanto mas desagradable*, cuanto mayor y Concluye el attículo de Portugal. xña*&lt;íntiraa debe ser la armonía entre los habitantes de esta ca pital y del reino, y las tropas de nuestra generosa a…</t>
  </si>
  <si>
    <t>…e Baviera, la de Ciencias y Artes de Barcelona, la (bio Gremios, á 3 rs. gráfica de Lund, la Real sociedad dé Agricultura del alto Garo- ^Segunda corrección fraterna al presbítero doctor D. Sebastian na, las Económicas de Madrid , Granada y Sanlúcar, y el abo Miñano, autor del Diccionario geográfico de España y Portugal, lido instituto militar Pcstalozziano.” que continúan sudando las prensas de Peralta. Por un suscriptor Aquí termina el manuscrito del au…</t>
  </si>
  <si>
    <t>187</t>
  </si>
  <si>
    <t>…n una. superficie de, y.ooQ leguas cuadradas. do estos dias, y á quien acompaña su augusto hijo el Serenísimo Se'Componía el ejército de t.2883 hombres; á saber: 8301). in Infante D. Sebastian. fantes, 420Q caballos y 33© marinos. En la China se paga en La artillería ha hecho los saludos de costumbre, y todas las granos una parte de las rentas , los cuales se depositan en los tropas dé I* guarnición y voluntarios Realistas han estado ten graneros p…</t>
  </si>
  <si>
    <t>…dad, dan á entender __. Los auscriptores.al .Diccionario geográfico estadístico de Espa a!'júbilo y la satisfacción que les cabe por la presencia de tan ña y Portugal, que!publica D. Sebastian deMiñano, se servirán dignos y amables Soberanos; pudiéndose asegurar que desde el acudir á recoger el., tomo 8.° y pagar el importe del 9.0, á los •ño de 1802 , en que los augustos Padres (q. e. g. e.) de nuestro puestos donde se hubieren suscrito. Este tomo…</t>
  </si>
  <si>
    <t>Secretario</t>
  </si>
  <si>
    <t>…OFICIO. ...Escriben de Florencia que S. A. S. la Gran Duquesa de Toscana ha dado á luz una Princesa con toda felicidad el 9 del corEl Rxt 2V. Sr. se ha servido dirigir al Exento. Sr. Secretario del riente á las tres y media de la mañana. Despacho de la Guerra, con fecha iq de Enero, el siguiente —Las últimas noticias de Berlín dicen que el Rey de Prusia ya Real decreto. no sentia dolor alguno, y que la curación de la pierna seguía de Habiendo fallec…</t>
  </si>
  <si>
    <t>…-----------------ARTICULO DE OFICIO. mosa; es decir, mas de la tercera parte de la ciudad, que cabal mente era lo mas hermoso, ha sido presa de las llamas.Real orden comunicada al Sr. Secretario de ¡a Guerra por el de Este elemento destructor ha devorado casi 800 casas, entre Gracia y Justicia en 14 de Julio último, mandando observar el las cuales se cuentan el palacio del príncipe ó donde reside el hos- nuevo reglamento que reúne el estudio y prácti…</t>
  </si>
  <si>
    <t>…de su ínteres La Diputación de la M. TU. y M. L. Provincia de Alava, con en cuanto dice relación con su Soberano, puso á disposición de fecha ¡y del presente mes, dirige al Eximo. Sr. Secretario de los gefes de los cuerpos de la guarnición, del comandante del Estado y del Despacho Universal de la Guerra el parte si presidio, y del alcaide de la cárcel, las cantidades necesarias guiente : para la distribución de seis reales para cada sargento, cinco p…</t>
  </si>
  <si>
    <t>…mas artículos como el mes pasado. tante salud en el Real sitio de S. Lorenzo. Ferrol. Trigo y maiz, fanega ¡ó: centeno 38: cebada 48: El Rey nuestro Señor se ha servido dirigir al Sr. Secretario del babas 90. ' Despacho de Gracia y Justicia el Real decreto siguiente: Ha sido regular la cosecha de granos. En beneficio de la agricultura y comercio de esta parte de mi &lt; Orense. Trigo, fanega 47$: centeno 27J: maiz 35: vino, Principado de Cataluña se han…</t>
  </si>
  <si>
    <t>…seguridad de sus personas mientras se hallen en el territorio turco. Esta de He dado cuenta al Rhy nuestro Señor de lo manifestado por claración se comunicó á Mr. de Ottenfds. el Sr. Secretario del despacho de Hacienda, con motivo de Ja Se espera ademas el hatti-scherif (decreto) del Sultán, man causa formada á D. Baltasar de Represa,por perjuicios causados dando el armamento general de todos los musulmanes , y tremo al Real erario cuando en clase d…</t>
  </si>
  <si>
    <t>…-=Luis López Ballesteros. cuando se ponga al fíente de su ejército. ■ Sé envían tropas y municiones i Silistria para poner en estaOtra comunicada al Sr. Decano del Consejo por' el Sr. Secretario ■ del Despacho de Gracia y Justicia en i g de Noviembre, para do de defensa las fortalezas del Danubio: se abandonan los Prin cipados por no ser susceptibles de protección. que no se den certificaciones de curtos, privados, como se pre viene. AUSTRIA. limo. S…</t>
  </si>
  <si>
    <t>Segovia</t>
  </si>
  <si>
    <t>…e pasado sin haberlo hecho les parará entero per Vales consolidados........................ .... *3- juicio, Idem no consolidados................. .... 8 i t. —Por providencia del Sr. Segovia , alcalde de la Real Casa y AVISO. Corte,.se cita y emplaza por el término de 30 dias á D. Josef En la villa de S. Juan de los Remedios, de la isla de Cuba, Mejía, vecino que con anterioridad era de la ciudad de Ubeda, por Noviembre de 1824 falleció D. Luis M…</t>
  </si>
  <si>
    <t>Según</t>
  </si>
  <si>
    <t>…inco secciones de á go números cada una. 'continuará.) De los de á 200 pesos que son 47,774 serán premiados 500 en 10 secciones. Reglamento provisional aprobado por el Rey nuestro Señor Según va indicado el sorteo se verificará por secciones de go para el establecimiento y gobierno de los cuerpos de Constructo números cada una , de forma que los 24,046 vales de 400 pe res é Hidráulicos de la Rea! Armada, un cuaderno en rústica. sos, serán represen…</t>
  </si>
  <si>
    <t>Senijavine</t>
  </si>
  <si>
    <t>…E MADRID. JUEVES 5 DE JULIO DE 1827. -- " --------------------------------------- —' NOTICIAS EXTRANGERA&amp; be hacerse á la vela para las aguas del Archipiélago bajo el man. d.o del almirante Senijavine, que lleva órdenes secretas , habién TURQUIA. dola pasado antes revista el Emperador. Constantino fia i¿ de Mayo. El conde Pablen, sustituto del conde de Woronzow, du Por una orden del Gran Señor se ha puesto en actividad el rante su viage al extrangero en el…</t>
  </si>
  <si>
    <t>SenjayineuJa</t>
  </si>
  <si>
    <t>…, y fenovada en caja mudanza de reinado por un tratado en Duquesa, fueá.^isi tarla escuadra confiada al mando del tre el Soberano y lo* Estados. Los jurisconsultos rrm ilustrados, almirante SenjayineuJa cu*l se compone de.9 navi0s.de' línea, de y particularmente el ex-Enriado del reino de Hannóvcr cerca i,4;fragat*s y, de 0*19». muchos buques. Él Emperador llegó des de la Dieta germánica, Mr, Martens, han reconocido á su tiem pués de medió di» * y .'te. tras…</t>
  </si>
  <si>
    <t>Sentis, Josef Remon y</t>
  </si>
  <si>
    <t>Josef Remon y Sentis</t>
  </si>
  <si>
    <t>…hagan por Obispados, y en su de mandar que se admita y apruebe la fianza otorgada en Terrosa fecto por Provincias, Partidos, Arciprestazgos, Diezmatorios, por el referido tesorero D. Josef Remon y Sentis, atendiendo á ó por las divisiones eclesiásticas que existan , ó por pueblos suel las seguridades que trae consigo para la de su responsabilidad; tos; pudiéndose celebrar también por dos ó mas Obispados, si siendo su soberana voluntad, que para los casos que…</t>
  </si>
  <si>
    <t>SeParis, Matías</t>
  </si>
  <si>
    <t>Matías SeParis</t>
  </si>
  <si>
    <t>…gía D. Francisco Tena y Pomar, mediante la muerte Landre*................................................................. S4f dees te, han pasado par te’de los enseres á su nieto D. Matías SeParis........... .......................................................... 1418. Ver-.y Tena, *1 cual sigue su fabricación, y ofrece servir por maCádiz....................—.........................................— i beneficio, yor y menor á Jos súgetos quede favo…</t>
  </si>
  <si>
    <t>Serafín, Francisco</t>
  </si>
  <si>
    <t>Francisco Serafín</t>
  </si>
  <si>
    <t>…inámico de los motores, corro terio de Hacienda del expediente instruido acerca de los premios también de su coste comparativo, cosas ambas indispensables pa propuestas ¿ favor de D. Francisco Serafín, comandante de la ra decidir cual debe preferirse, bien sea para mover máquinas , ó flotilla del resguardo de rentas de Cádiz ¿ individuos de su tri bien para producir otros efectos. Conociendo ya las fuerzas agen pulación, que tanto se distinguieron en la br…</t>
  </si>
  <si>
    <t>Serena, Miguel del Cacho y</t>
  </si>
  <si>
    <t>Miguel del Cacho y Serena</t>
  </si>
  <si>
    <t>…brano. Vitoria............ Sres. Balmastda y Marcó. Zambra.:..:.:.... D. Mánuel Herrero Pantigoso.Circular del Consejo Real, insertando ama Real orden, en que se Zaragoza......... D. Miguel del Cacho y Serena. manda que los depósitos judiciales se hagan en . Madrid en el Banco nacional de S, Carlos, y en sus dependencias en las pro NOTICIAS EXTXR ANGERAS. vincias. El Exemo. Secretario de Estado y del Despacho de Gracia y TURQUIA. Justicia comunicó al Consejo por m…</t>
  </si>
  <si>
    <t>Sermos, Li Señora y</t>
  </si>
  <si>
    <t>Li Señora y Sermos</t>
  </si>
  <si>
    <t>…entimien ralísimo, y en oponerse á un Ministerio en el que Mr. Canning tos, las visitó nuevamente, acompañado déla Reina nuestra no ha hecho mas que ocupar la plaza de su amigo el lord Li Señora y Sermos. Infantes; se entero muy por menor ce sus do verpool. lencias, las consoló con la mas tierna compasión y dulzura; d« FRANCIA. modo que parecia querer disminuir sus males, tomando parte en ellos. Socorrió á cada una con un escudito de oro por mano del Parir X4…</t>
  </si>
  <si>
    <t>Serra, Gerónimo Juncadell y Gerónimo</t>
  </si>
  <si>
    <t>Gerónimo Juncadell y Gerónimo Serra</t>
  </si>
  <si>
    <t>…aciones que le; dirigió,* Confir de los edificios que mas se distinguieron se hallaban, el de Don mó á 16 personas, y era esta la primera vez qtiq despues de tres Etasmo de Jener, D. Gerónimo Juncadell y Gerónimo Serra, siglos conferia un Obispo este sacramento en Lausana. Hácia me fabricantes , Despacho de la Real diligencia, Administración de diados de 1817, el consejo de Estado del cantón anunció á los Correos, D. Jqaquin March, maestrante.de Granada , marques católicos,…</t>
  </si>
  <si>
    <t>Sesti, Carlos</t>
  </si>
  <si>
    <t>Carlos Sesti</t>
  </si>
  <si>
    <t>…a manifestados-á porfia-por la-.tropa y.paisanage, , las órdenes del comandante general de la misma el mariscal dé Ni una sola desgracia, ni un incidente desagradable, ni la campo D. Carlos Sesti: la segunda compañía de artillería á .'ca- mas pequeña disensión alteraron la tranquilidad de este hermoso bailo de la Guardia ocupaba el interyaló de las líneas, y el Re día, que.basta el cielo quiso conceder sereno y despejado. Los gimiento de Lanceros de l…</t>
  </si>
  <si>
    <t>Setiila</t>
  </si>
  <si>
    <t>…está construyendo de Real orden un obelisco en el llano del vino de la última cosecha de 24 á 50 pesos la bota de 30 arrobas: Real de esta ciudad, donde fue decapitado el ilustre general Setiila. Trigo 47 á 66: cebada 18 á 24, garbanzos 84 á Elfo, en honor de este esforzado militar y zeloso realista. Tam '102: maiz 35 á 36: habas 30: renos 42: alberjoncs 38: saina bién se continúa la cerca del paseo interior, llamado de la 28 : vino, arroba 50 á 75:…</t>
  </si>
  <si>
    <t>She’burdichoso</t>
  </si>
  <si>
    <t>…los es j&amp;fiig moderado, é hijo del célebre marques de e.fe nombre, co tragos de este azote; en términos que caria uno se consideraba nocido como Ministro en 17Ó1 con el nombre de lord She’burdichoso si únicamente podia salvar su vida. Todo lia quedado • ne. El marques actual fue Canciller del Echiquier .i !a edubde 25 reducido á cenizas.desde la casa en que se manifestó hasta el ar .años, durante el breve ministerio dé Mr. Fox. También ha de royo Bachki…</t>
  </si>
  <si>
    <t>Síc, Anglcsea Generalísimo</t>
  </si>
  <si>
    <t>Anglcsea Generalísimo Síc</t>
  </si>
  <si>
    <t>…ulos que tenia antes que Mr. Canning hubiese re para el despacho del comercio; el duque de Clarence gran Almi cibido ordenes definitivas para la formación del Ministerio; V rante; lord Anglcsea Generalísimo Síc. &amp;c. aunque muchos pudiesen dudar de la rectitud de su jucio, ro ha . Kl Nexo Times dice que e! marques de Londonderry ha renun-' brá uno que tenga el mas mínimo pretexto para decir que Mr. ciado su empleo de gentilhombre de cámara; y con este moti Peel ha ob…</t>
  </si>
  <si>
    <t>Sichart, Pablo de</t>
  </si>
  <si>
    <t>Pablo de Sichart</t>
  </si>
  <si>
    <t>…cobre, en que se ha fijado una inscripción que refiere las alocución. circunstancias de la erección del monumento. «_EI consejo general del departamento de l’Aube, deseoso de jVbr D. Pablo de Sichart, for ¡a gracia de Dios y de la Santa dar al joven Mitantier, natural del mismo departamento, el cual Sede Apostólica Obispo de Barcelona, del Consejo de S. M. í?c. ha obtenido en este año el gran premio de honor de retórica en cl concurso de la universidad, u…</t>
  </si>
  <si>
    <t>Sidmouth</t>
  </si>
  <si>
    <t>…gton , quien aunque queda burgo, y no regresará hasta después del parto de la Archiduquesa de generalísimo de las armas del Rey, cesa de ser gran maestre Enriqueta. de artillería; lord Sidmouth , el conde Bathurst, Mr. Peel, el En vista de los preparativos que se hacen en el palacio de ednd* WestmOreland y lord Bexley; y ademas de estos deja su verano de Luxemburgo, se puede inferir que SS. MM. irán á ha phzafen la tesorería lord Lowther. bitar en é…</t>
  </si>
  <si>
    <t>…ritas en toda la creación. Lo que mas que una mayoría de 40 votos en la Cámara de los Diputa aeria milagroso es que un árbol produjese cada año frutos de di dos. Nos acordamos que lord Sidmouth abandonó el timón de ferente especie, y que un mismo principio produjese en dos épo los negocios tu 11 una mayoría de 37 votos en la Cámara baja; cas de circunstancias iguales consecuencias opuestas. pero obró corno un pobre hombre, y se hizo reo de deserción…</t>
  </si>
  <si>
    <t>Sieber, Carlos de</t>
  </si>
  <si>
    <t>Carlos de Sieber</t>
  </si>
  <si>
    <t>…n el consejero áulico actual Escuadra rusa. conde de Mercy, el barón de Pont, consejero de la cancillería La llegada de la escuadra rusa, aunque se compone de ocho de Estado, y el barón Carlos de Sieber. S. A. el príncipe Víc navios de 74, de ocho fragatas y una corbeta , no ha producido tor, su hijo, ha llegado á Carlsbad. la menor inquietud: no se tiene ningún rezelo con respecto á es tas fuerzas navales en el Mediterráneo, porque el público estaba PAISES-…</t>
  </si>
  <si>
    <t>Sierra, Juan</t>
  </si>
  <si>
    <t>Juan Sierra</t>
  </si>
  <si>
    <t>…ndicación en el Bautista Dutari. Por Soria; de D. Josef Hidalgo, y suplente articulo 3.°), la cual estará autorizada para tomar Jas medidas D. Plácido Martin Casal. Por Cuenca; de D. Juan Sierra, y su que juzgue convenientes en averiguación de la verdad de los plente D. Ramón Franco. Por Segovia: de D. Tomas Perez Es hecho». tala, y suplente D. Andrés Gil Herran. Por León: de D.Bcnito 16. El propietario ó mayoral que firme la certificación será Felip…</t>
  </si>
  <si>
    <t>Silveira, Juan de</t>
  </si>
  <si>
    <t>Juan de Silveira</t>
  </si>
  <si>
    <t>…oa. Está situada al pie de la sierra de sueltos: en la de Beira á los mariscales de campo; conde de Vi— Estrella, cercada de murallas de sillería con varios torreones, y llaflor y D. Juan de Silveira, á los brigadieres D- Josef Claudiun castillo sobre la llanura , ofreciendo'un excelente cupo para no y D. N. Acevedo y al coronel D. Rodrigo Pinto; y en la ds 1 5 ó io9 hombres, enseñoreando la parte superior de la provin Alentejo al inariscaL de campo D. Fe…</t>
  </si>
  <si>
    <t>Simón, Bernardo</t>
  </si>
  <si>
    <t>Bernardo Simón</t>
  </si>
  <si>
    <t>…; de los fetos capellanía Real de S. Fernando de aquella ciudad, por falleci monstruososde las molas ó engendros informes; del carácter de miento de D. Francisco Saenz Heredia , á D. Bernardo Simón las indispoiiiionet mas comunes de la# embarazadas y del de m* González del Villar, chantre que fue de la catedral de Oajaca: afecciones febriles; en fia, de los fartos jprematuros, ó del aboito para dos canongías de la iglesia catedral de Sigüenza , vacantes…</t>
  </si>
  <si>
    <t>Sin</t>
  </si>
  <si>
    <t>…egado á comprender U verdadera causa que lo va de S. M., y su escolta era de la guardia nacional de á caballo. impulsaba á ello? El Rey y el Delfin llevaban el uniforme de coronel-general Sin duda quiere el duque de Wellington que se sepa que él y de la guardia nacional.S. M. llegó al campo á las dos, y fue sa su partido no se retiran por causa de la cuestión católica , sirio ludado con 11 cañonazos. por aversión á Mr. Canning, nó obstante dé que…</t>
  </si>
  <si>
    <t>Sineavine</t>
  </si>
  <si>
    <t>…ro el 27 de Julio. Por «De Copenhague escriben con fecha id de Setiembre que la' es este buque se sabe que el Gobierno de aquella república se halla cuadra rusa, á las órdenes del almirante Sineavine, que regresa de en la mas completa desorganización, ó por mejor decir, que no Portmousth, habia llegado á Elseneur, donde se ha detenido á existe Gobierno alguno. Semejante estado de cosas ha sido pro causa de los vientos contrarios. Mas de 100 buques de come…</t>
  </si>
  <si>
    <t>Sineaviri</t>
  </si>
  <si>
    <t>…odo sus operaciones. (4) j . . vanguardia de una Bota de . 9 navios de línea , 8 fragatas y 3 Entre los puntos que los comisionados rusos propusieron ¿ corbetas, bajo el mando del almirante Sineaviri, que el Gobier Krzyzanowski se halla también el de la forma de Gobierno que no ruso¡manda al Mediterráneo , con el objeto de apoyar, en debía adoptar en lo sucesivo la Polonia. Krzyzanowski manir unión con Francia ¿'Inglaterra, las proposiciones que le hacen…</t>
  </si>
  <si>
    <t>Siniavine</t>
  </si>
  <si>
    <t>…uanto le parezca conveniente, sin que tenga que dar sa de Portsmouth, la división de la escuadra rusa á ¡as órdenes del tisfacción mas que á su padre. Por tanto la Puerta teme que almirante Siniavine. Todos sus buques se hallan en buen estado: Ibrahim llegue á consentir en algún tratado que contrarié sus de estos se habian destacado para ir á cruzar por el Mediterráneo intereses, y le ha enviado un plenipotenciario. El bloqueo de cuatro navios de línea, a…</t>
  </si>
  <si>
    <t>Siniáyin</t>
  </si>
  <si>
    <t>…ratar del pago y los'asuntos dé Turquía. Lá leva será de i6oj2&gt; hoinbres. de los Reales tributos, y que la práctica de estas vejaciones, que , La encuadra.rusa,. » Jas órdeoes del general Siniáyin, ha pasa deseo cortar en alivio de mis amados.,vasallos, se ha., introduci do el Súñd ql22"de,Setiembre” (^Quotfdiemie . do desde el año de 1790, en que el acantonamiento dé tropas en «_Mientra(|,que uno de los^principales "caudillos de la tribu de la fronter…</t>
  </si>
  <si>
    <t>Sinijavín</t>
  </si>
  <si>
    <t>…penhague 24 de Julio. á Varsovia sino una carta, en la cual prevenia Maiewski á ZabJocki que no tardaría en remitirse la suma consabida. De este La escuadra rusa á las órdenes del almirante Sinijavín ha modo, ganando Maiewski algún tiempo, hizo nuevos esfuerzos levado el ancla esta mañana, después de haber sido reforzada para reunir la dicha suma; desde luego se dirigió ál conde Wor- por un navio de línea y dos fragatas: la escuadra continúa su celi, quie…</t>
  </si>
  <si>
    <t>SipiaEGIPTO</t>
  </si>
  <si>
    <t>…bre. idzy.ccLuis López Ballesteros. Noticias de la Georgia.^Boletín del cuerpo de ejército destacado NOTICIAS EXTRANGERAS. del Cáucaso. El 20 de Agosto reunió el ayudante de campo general SipiaEGIPTO. guine la artillería de sitio en DjeJal-Oglou (1), y habiendo to mado las convenientes disposiciones para proteger su psao por el .Alejandría 20 de Agosto. Bezobdal, se halló el 12 al otro lado de aquella cadena de mon La llegada al Cairo del agente ingles á…</t>
  </si>
  <si>
    <t>Sipiagune</t>
  </si>
  <si>
    <t>…Astracán: gobernador cadas por la Gaceta alimaña que se imprime en.Taris. militar de Tiflis, bajo las órdenes del general Páskevitch, ai ayu . “ ’*•’ V ITAltA. * ' dante dé campo general Sipiagune;' y para’ sustituir á esté en las funciones de gefe de la división reunida del 5.* cuerpo de ejercitó Trieste 30 de: Abril. de infantería al general mayor barón Ludinghausen-Wolff, co La* cartas de Smirna del 18 de .Marzo no contienen ninguna mandante de la p…</t>
  </si>
  <si>
    <t>Smith</t>
  </si>
  <si>
    <t>…ual soy demasiado necesario....” su escuadra dos dias después que desembarcaron las tropas del A esto preguntó Mr. Halls al general si tuvo intención de Bajá. . _ ,. , Insultar al capitán Smith, y habiendo contestado que no, dijo__El 2?ev&gt;-Times publica una carta de Buenos-Aires en la que al joven oficial: ,,Capitán, debéis considerar esta declaraciónse manifiesta que Rivadavia ha sido causa de haberse desaproba como suficiente satisfacción, y asi y…</t>
  </si>
  <si>
    <t>Snnt</t>
  </si>
  <si>
    <t>…Nobles Pares, como indivi El dia 14 del corriente entró en el puerto de Cartagena la fragata duo del Parlamento, he procurado siempre concretar á sus ver americana Ünitrá States, capitán Snnt, procedente de la Habana daderos límites las discusiones en que he tomaJo parte ; pero en en 31 dias, con cafe y azúcar para Marsella. Refiere dicho capi la sesión actual se ha adoptado una nueva táctica , y en lugar tán, que a su salida de la Habana regresab…</t>
  </si>
  <si>
    <t>So-, Domingo</t>
  </si>
  <si>
    <t>Domingo So-</t>
  </si>
  <si>
    <t>…s males no es Rey nuestro Señor nombrar para una canongía de la iglesia-ca tán acompañados de síntomas inflamatorios. Hay en el estable tedral de Oviedo, vacante por separación de D. Domingo So- cimiento un depósito de! agua salina de Ceston3 , conservada moza, A D. Pedro Pertierra y Aivarez: para otra de la de tula- herméticamente, y renovada con frecuencia, cuyas aplicaciones, manes por muerte de D. Josef María Valladares, á D. Juan Jo ya sola , ya…</t>
  </si>
  <si>
    <t>SobeeáQtra</t>
  </si>
  <si>
    <t>…ro Mé)rcudante&gt;. y ejecutada en el teatro de la Cniz.cá la noche -Una , níim. 1 ,'valijadá ¿0 7,371 M,BxOtrá&gt;,aiúm. 2 i en 7,501. dé su beneficio; arreglada^para pianoforte por el profesor SobeeáQtra, níim. 3, én 5,369.=^)^»^ i núm. 4, en 4iOÓ9.=:Otra jano. Sé hallará á x-a rs. eti los almacenes de música 1 de ¡ Mi ntenúnt. 5 , en 657x.=sOtra,núm. 6y en 4,512.:eOtray núm. 7, gúi.ifrentede lá Soledad, y de HermOso ¡frente á las gradas de en i/íácj.csOírSy…</t>
  </si>
  <si>
    <t>Sobejano, Josef</t>
  </si>
  <si>
    <t>Josef Sobejano</t>
  </si>
  <si>
    <t>…adalajara, Mancha y Segovia, bajo las condiciones que Doña María Concepción de Nagusia , y dedicada á su maestra incluye el pliego, que se manifestará en la escribanía de Raya ; y D. Josef Sobejano. Se hallará en la librería y almacén de música está señalado para el primer remate ¿l dia 30 de este presente de Hermoso, frente ¿ las,covachuelas} asi como también la obra mes, y para el segundo y último el 20 de Julio próximo á las El Adam español, ó leccio…</t>
  </si>
  <si>
    <t>Soberano</t>
  </si>
  <si>
    <t>…ompensas á las familias de ha de esttibar en las bases siguientes : Lós gríégds serán tributa Jos muertos. Se repondrán ,.dice, las armas y municiones de guer rios del Sultán como-señor Soberano"* y"en virtud de esta supre ra que se hubiesen perdido, como también los caballos, según el macía pagaran un tributó anual, cuy¿:cáñtidad se lijará de una número de los ginetes. .Las armas que han llevado los soldados vez para siempre de comun acuerdo. Sé 'go…</t>
  </si>
  <si>
    <t>Sociats, Juan</t>
  </si>
  <si>
    <t>Juan Sociats</t>
  </si>
  <si>
    <t>…su reparación y construcción de firme, se dió principio á los trabajos en 20 de Madrid 28 de Mayo. Junio de aquel año, bajoá'a dirección del coronel del Real cuer po de ingenieros D. Juan Sociats, 'con urta brigada de roo presi SS. MM. y AA. continúan sin novedad en el Rval Sitio de diarios, qué se aumentó luego hasta 230, empleándose ademas 'Aranjuez. algunos jornaleros, ya gratuitos de los pueblos circunvecinos, ya pagados por la empresa, de sus fon…</t>
  </si>
  <si>
    <t>Sodupe, Fausto</t>
  </si>
  <si>
    <t>Fausto Sodupe</t>
  </si>
  <si>
    <t>…lo espiritual, Josef Díaz Agüera: para una canongía de lá de Cádiz, p¡ 1 fasino también ¿n lo temporal rvehtajas qué se échsn de'ver con llecimiento de D. Félix Isidro de Acha, ¿ D. Fausto Sodupe;más^clarídad cuando se cótnparán cOn los fesrilfádoí'de Iris proy p.vr.r utía media ración de la misma iglesia catedral , por el devideficíás;-de!uri!gobierno sécóaz de las ideas’y máximas de rales D. Diego García Rodríguez, á I}. Juan Manuel Calvo dehombres,…</t>
  </si>
  <si>
    <t>Sol</t>
  </si>
  <si>
    <t>…mano.= ción de la agitación que, como aseguró Maiewski, reinaba en En S. Ildefonso á 14 de Agosto de i827.=A D. Francisco la el ejército imperial. Según algunas declaraciones, el conde Sol tyk contexto: „ que los rusos hagan lo que quieran; pero decid deo de Calomarde. al capitán Maiewski que no piense mas en semejantes cosas, que NOTICIAS EXTRANGERAS. á nuestro parecer seria el colmo de la necedad querer imitarlos.” Zablocki y el príncipe Jabl…</t>
  </si>
  <si>
    <t>Solana, Manuel Fernando de</t>
  </si>
  <si>
    <t>Manuel Fernando de Solana</t>
  </si>
  <si>
    <t>…después que se hayan separado de ellos , los que ha y ah Soria......'.......... D. Josef Martin. sido Coroneles ó Tenientes Coroneles efectivos de los mismos, Toledo.....¿........ D. Manuel Fernando de Solana. debiendo los demas llevar el que les está señalado como retirados. Valencia........... Sres. D. Vicente y D. Josef González. Lo que de Real orden &amp;cc. Madrid 3 de Febrero de 1827.= Valládolii....... D. Josef Sigler de Biutamarite. Zambrano. Vitoria..........…</t>
  </si>
  <si>
    <t>Solanich, Eudaldo</t>
  </si>
  <si>
    <t>Eudaldo Solanich</t>
  </si>
  <si>
    <t>…D. Miguel de Anaya , tenga la bondad de avisar su residencia actual, ó bien Continúa el catálogo de las obras de S. M. que &gt;e hallan de venta, sus hijos y descendientes varones, á D. Eudaldo Solanich , que en el despacho y almacén ¡le la imprenta dital. viveen Barcelona, plaza de la Lana,,núrtt. 9, cuarto z.'9, fiara Ordenanzas para el colegio de medicina de Madrid, en papel comunicarles cierto asunto que puedé'interesarles. «Se suplica 3 rs , y en pasta…</t>
  </si>
  <si>
    <t>Solís, Antonio</t>
  </si>
  <si>
    <t>Antonio Solís</t>
  </si>
  <si>
    <t>3S4 • ESPAÑA. írr I.* D. Antonio Leiva, Ambrosio Morates, el P. Juan de Mariana , Fr. Lope de Vega Carpió, D. Antonio Solís, D. Ni AlaEam (Señorío de VizcayaJunio. colás Antonio. La horrorosa tempestad ocurrida et» esta merindad ("de Du 2.0 El Cardenal Gil Albornoz, Gonzalo Fernandez de Cór ran go) el dia 13 del presente mes, formará una de la* épocas doba^ El Gran Duque de Alba,…</t>
  </si>
  <si>
    <t>Solórzáno, Fernando Bergaz y</t>
  </si>
  <si>
    <t>Fernando Bergaz y Solórzáno</t>
  </si>
  <si>
    <t>…l semblañte del hijo, i su niorvidez, agilidad -y asistidos en.una pieza de lós autos de, testamentaría del referido blando contorno se contraponen sin duda la aspereza de la bar ’D. Fernando Bergaz y Solórzáno, qúe han seguido y nueva ba y cabellera del padre, -la sequedad-de las carnes, la rispidez mente agitan los herederos de este contra la .interesada í)ofia de su cutis-, el relieve del sistema nervioso;'la dureza de iás arti Francisca, sobre.que se declaré el…</t>
  </si>
  <si>
    <t>Soltyk</t>
  </si>
  <si>
    <t>…cartas de seguridad será de 2 rea quiso este disponer de la expresada cantidad , y todos marcha les; las de las licencias de que tratan los artículos loo, 106,110, ron á casa del conde Soltyk, adonde también fue Grzymala, 115, 122 y 125 del Reglamento de 20 de Febrero, se reduci quien habia sido avisado para concurrir allí. Dirigiéndose Czar rán á las dos terceras partes de la cuota actual; observándose la kowski al conde Soltyk como á gefe de la…</t>
  </si>
  <si>
    <t>Soltyki, Jablonowski y</t>
  </si>
  <si>
    <t>Jablonowski y Soltyki</t>
  </si>
  <si>
    <t>…o há proyectado; también- parece que los movimientos de empeño y diligencia de estqt proposiciones; Krzyzanowski, el la escuadra turca indican hasta aquí algún temor ¿ inquietud. 'príncipe Jablonowski y Soltyki resolvieron adquirir noticias Por todas partes:se-advierte la firme resolución del Sultán, no solo de continuar la guerra comenzada, sino de emprender otra (1) ¿Y qué diremos dé aquello de morir antes que revelar ni nueva si fuese necesario. los consocio*, ni…</t>
  </si>
  <si>
    <t>Soltykt, Stanislás</t>
  </si>
  <si>
    <t>Stanislás Soltykt</t>
  </si>
  <si>
    <t>…A. íl lánowski, el príncipe Jablonowskr, él referendarióGrzymala y ' . r el secretario Piichta; quienes lograron se asociase á ellos el sena' ; Constantinopia 28 de Junio. Á - dor conde Stanislás Soltykt, cosa/que deseaban mucho tiempo -Desde la respuesta negativa déla Puerta acerca de la pacifi -habia por razón de su opiniónyde su destino y de su experiencia, cación de la Grecia, se ven desenvolver cada día mas las-mirás aunque se hallaba en la edad demás dé…</t>
  </si>
  <si>
    <t>Somalí, Framüto</t>
  </si>
  <si>
    <t>Framüto Somalí</t>
  </si>
  <si>
    <t>…las, las cuales confirman el ex la dignidad de chantre de la catedral de Guadix i D. Erancitta traordinario temporal y desgracias que ocasionó en ellas los dias 7 Gonzalo, léztz d D. Framüto Somalí, EN LA IMPRENTA REAL.</t>
  </si>
  <si>
    <t>Sommersct, G.</t>
  </si>
  <si>
    <t>G. Sommersct</t>
  </si>
  <si>
    <t>…itivo causará una general sa los nuevos lores comisarios de la tesorería que deben reemplazar tisfacción.; pues los sugétos: que acaban.de entrar en el Gobierno ¿ Mr. Robiñson, al lord G. Sommersct y al vizconde Lowther.: gozan de la confianza pública. Ab,teniéndonos-de decir cualquie QCourür.') . ■ _ ... r ■ r.'.l ra cósa qué,pueda recordar; lo pasado y creemos poder anticipar _Cas¡ no Hay necesidad de declarar que las supuestas copias:dn nos asegurand…</t>
  </si>
  <si>
    <t>Sondes</t>
  </si>
  <si>
    <t>…ultiplicidad de objetos que la cho que la Cámara de los Lores pronunció sentencia en una acu rodeaban, y enteramente incapaz de combinar las sensaciones sación de esta especie. El lord Sondes habia conferido el curato que acababa de experimentar con las que tenia antes. de Ketteriny, en el condado de Northampton, al reverendo; Después de algún tiempo Mr. Wardrop principió á exami Mr. Fletchier *, mas por escrituras particulares debía este benefici…</t>
  </si>
  <si>
    <t>Soriano, Vicente</t>
  </si>
  <si>
    <t>Vicente Soriano</t>
  </si>
  <si>
    <t>…ana abrirá la enseñan con apercibimiento que de no hacerlo asi les parará el perjuicioza de Botánica aplicada á la Medicina en el Real establecimien to de clínica de esta corte el profesor D. Vicente Soriano. Solo que haya lugar. . . , —Por providencia del Sr. Galindo, teniente corregidor, y escrilos que hayan asistido puntualmente, y acrediten su aprovecha miento en los exámenes, que se celebrarán concluido el curso, banía de Gáramendi, se cita y emplaza á todos…</t>
  </si>
  <si>
    <t>Sotilío.csVeinte</t>
  </si>
  <si>
    <t>…5 á su criada Angelina, si viviese, y otros 23 á Catalina Monte.crVeinte y dos fanegas, 8 celemines y 6 estadales en el Paneín. Y en virtud de un despacho suplicatorio de i oidor, juez Sotilío.csVeinte y dos fanegas y 14 estadales «n la Cantera.= general de difuntos de dicha isla, que reside en la ciudad de Cinco fanegas, 8 celemines y 12 estadales en los Vallejos.ssSeií Puerto Príncipe, y providencia del supremo Consejo de laslndias," fanegas y 20 estadale…</t>
  </si>
  <si>
    <t>Sotomayor, AnaGonzalezde</t>
  </si>
  <si>
    <t>AnaGonzalezde Sotomayor</t>
  </si>
  <si>
    <t>…e resulta del expediente. i.° de Febrero de este año; cuyo caudal debe recaer en los hijos CAMBIOS DBS DIA 9. y descendientes legítimos, de siete primos hermanos de dicho D. Juan, Doña AnaGonzalezde Sotomayor , D. Juan Antonio Londres.................................................................. 84rá35 Apolinario de Sotomayor, Doña María Gabriela de Sotomayor, Paris....................................................................... 14 19 á 15 lib. Doña Elv…</t>
  </si>
  <si>
    <t>Sotomayor, Juan Marcelino González de</t>
  </si>
  <si>
    <t>Juan Marcelino González de Sotomayor</t>
  </si>
  <si>
    <t>…los estrados de esta Intendencia; para que doba, penden autos de testamentaría de los bienes que dejó el los que quieran interesarse en dicho suministro, acudan ante el presbítero D. Juan Marcelino González de Sotomayor, y en escribano Raya, donde podrán enterarse del pliego de condicio usufructo poseyó Doña María Villen hasta su fallecimiento eri nes, y demas que resulta del expediente. i.° de Febrero de este año; cuyo caudal debe recaer en los hijos CAMBIOS DBS DIA 9. y de…</t>
  </si>
  <si>
    <t>Sotomayor, María Gabriela de</t>
  </si>
  <si>
    <t>María Gabriela de Sotomayor</t>
  </si>
  <si>
    <t>…hermanos de dicho D. Juan, Doña AnaGonzalezde Sotomayor , D. Juan Antonio Londres.................................................................. 84rá35 Apolinario de Sotomayor, Doña María Gabriela de Sotomayor, Paris....................................................................... 14 19 á 15 lib. Doña Elvira Ponce de León, Doña Mariana de Zafra, Doña Cádiz...................................................................... i á i beneficio. Ana de Zafra y D.…</t>
  </si>
  <si>
    <t>Soult</t>
  </si>
  <si>
    <t>…ro y efectos llevaban también •1 mariscal Príncipe de Hohenlohe, el Príncipe Montmorenci, el muy cerca dei valor de toE) piastras fuertes, que igualmente les Príncipe de Croi y el mariscal Soult, determinando al mismo fueron robadas. En fin los griegos tomaron todos los efectos de tiempo que esta dignidad de ningún modo' sea hereditaria sino en algún valor, y hasta las provisiones de boca del bergantín: des los sugetos que fundaren un mayorazgo de io…</t>
  </si>
  <si>
    <t>Spencer</t>
  </si>
  <si>
    <t>…efectuarse. Sir-P. Burdett ha recomendado la unión, y bir sus avisos con brevedad; y acompaña la comisión el dictarmen del Ministro de marina, que coincide con el suyo. Hé aquí el lord Spencer la ha aprobado. (Thr Tima.’) __Sc dice en Lóndres que Mr. Tiernsy sera director de la mone parte de lo que dice dicho Ministro siBre el particular: , da. Algunos diarios opinan que la plaza de juez abogado se data ,,Se puede enviar un pliego á Lima y Valparaí…</t>
  </si>
  <si>
    <t>Spiagulne</t>
  </si>
  <si>
    <t>…en el agua algunas horas por ver al Rey de mas cerca, á quien contrado ni un caballo enemigo. manifiestan su afectuoso amor. Los Príncipes hereditarios de los El ayudante de campo general Spiagulne comunica con fecha dos reinos vecinos, en medio de los operarios franceses y belgas, asis a de Agosto que dos tribus de lesghis, loslesghis, los kourous- ten á la abertura de los trabajos, igualmente ventajosos á am ches y los makrakhs que habitan las cumbres…</t>
  </si>
  <si>
    <t>Squella, Jaime</t>
  </si>
  <si>
    <t>Jaime Squella</t>
  </si>
  <si>
    <t>…ico, del Consejo y Cámara de In Y para otra canongía de la iglesia catedral de Menorca , va dias, y dedicados por el editor al Excmo. Sr. marques de Zatncante por fallecimiento de D. Jaime Squella, á D. Vicente Pa- brano, teniente general de los Reales ejércitos ócc , y Secretario de'Estado y del Despacho de la Gueira de España é Indias. Unpelcudi. CAMBIOS DBI DlAray. tomo en 8.° marquida con seis estampas. Se hallará en Madrid Lóndret.................…</t>
  </si>
  <si>
    <t>Sr, Juan Antonio Martí del</t>
  </si>
  <si>
    <t>Juan Antonio Martí del Sr</t>
  </si>
  <si>
    <t>…so término de 20 dias, nero y renuncia de D Manuel Antonio Gómez, y por muerte contados desde hoy, que por último se les señala, en el juzgado de D. Francisco García y renuncia de D. Juan Antonio Martí del Sr. Alpuente, alcalde de la Real Casa y Corte, por la escri nez, á D. Juan Antonio Fcrreiro y D. Josef de la Torre. banía de Sánchez; apercibidos que pasado sin haberlo ejecutado Ies parará entero perjuicio. La Real y militar orden de nuestra Señora de la Merced…</t>
  </si>
  <si>
    <t>Sres, Antonio Mor</t>
  </si>
  <si>
    <t>Antonio Mor Sres</t>
  </si>
  <si>
    <t>…6 1.627..28maestro sastre; Feliciana Pupar; Calixto Díaz; Josef Sainz . mo D. Josef Vilart ,-dq.Cádiz............... 941.. n 2 5.. 28lendero; Joscf Manuel ,-abastecedor de carbón; D. Antonio Mor Sres. Gan y compañía, de Cádiz..... 4.186.. 31 115.. 4gón ;N. Echavarría, sirviente, y Jemas acreedores á la testamen Sres, D. Pedro Roy e , y compañía,taría del Sr. D. Podro de Mora y Lomas, para que dentro de 30 de Cádiz..................................... ioy.…</t>
  </si>
  <si>
    <t>SS</t>
  </si>
  <si>
    <t>…ia -Real casa de Caridad los bailes públicos de máscara. ríe Miranda del Castañar se cita y emplaza á todos los que se crean con derecho-á los bienes quedados por fallecimiento de Don SS. AA. siguen en esta corte con la mejor salud. Manuel Rodríguez,,natural de la villa de Monforte de Lemos, y administrador que fue de Rentas estancadas del referido Miran El Rxy nuestro Señor, á consecuencia de expediente promo da del Castañar, para que dentro…</t>
  </si>
  <si>
    <t>Sta, Esteban</t>
  </si>
  <si>
    <t>Esteban Sta</t>
  </si>
  <si>
    <t>…emplaza á los suscriptores para insertarlos en la lista.general que ha desunirse que se consideren con derecho á los bienes quedados por falleci i la obra. _ ; miento intestado de D. Esteban Sta. Marina, sargento i.° de I3 __ No habiendo acudido algunos suscriptores á las cartas del 4 a compañía, primer batallan, tercer regimiento.de la.GUardia Filósofo Ramio, después de un año largo de cerrada la suscrip Real, acaecido el dia 27 de Diciembre de4 año…</t>
  </si>
  <si>
    <t>Sta, Prudencio Hernández</t>
  </si>
  <si>
    <t>Prudencio Hernández Sta</t>
  </si>
  <si>
    <t>…ds Favorables Ijue debía producir esta au Cáceres.....;..... . D. Joscf García Carrasco é hijos. daz determinación. Parece que los persas se han replegado á los Cádiz............. D. Prudencio Hernández Sta. Gruí, monté» y rocas inmediatas a su frontera , y qiie se han atrinche Cartagena........ Sres. Ferro y Rolandi. rado en aquellas posicibliei. El rigor de' la éstácion y el mal es-</t>
  </si>
  <si>
    <t>Stan-</t>
  </si>
  <si>
    <t>…a. . ta xxx del,capitán Stonari nos dice que él reside en el pueblo de 10.487.... .400................. ............. Madrid. Kutchino,junto al rio Aspropotamos, en Tr.acia, Si el coronel Stan- *31793.,.. 400,........................... . Sevilla. hope hubiera reflexionado mas sobre esta carta de la Grecia que 2.217.... 400......... .............. Idem. dirigió al general Odisseo, hubiese quizá encontrado que el pue 14.902.... 400...................…</t>
  </si>
  <si>
    <t>Stanhape.'</t>
  </si>
  <si>
    <t>…empréstitos, . . . . \ ,a 4^qg#*. *#•«*•••#.•*••****•«•*# VaJladolid. No puedo concluir ésta materia' sin''leer otra' cita' del4 libro „ 1,141..,. 400................. Cádiz. del.coronel Stanhape.' En ana carta dfc Zante del 14 de,.Mayo ...8,751.... 40o....;............... ....... Madrid. dc-1824 dice: „ Aguardamos de un momento á otro la .ratifica 13&gt;460.... 400............................ ■ Idem. ción-del empréstito.'Esperamos también que Conduriotts y-i…</t>
  </si>
  <si>
    <t>Stanhope</t>
  </si>
  <si>
    <t>…sn» ,’pro parte con sus capitanes y-sus primados contra aquel. Finalmen porcionarla á los sugetos que gusten dedicarse á este ramo ¿ yaui- ‘ te, no !&gt;ay -nías que leer la obra aei coronel Stanhope para ver dar sobrcÍ2O0 nopales, en-los cuales se va á practicar un ensayo que este Gobierno era una planta exótica,.contraria á las cos en grande de aclimatación con aprobación de S. M., y de los tumbres, -á las preocupaciones y á la organización social de lo…</t>
  </si>
  <si>
    <t>…....... .............. Valencia. £n efecto, se ha hecho asi , .y también se lia visto el resultado. '3*535 400.............................. Madrid. Una-palabra solamente sobre el coronel Stanhope. En la car 4.644.... 400......................... . Mérida. . ta xxx del,capitán Stonari nos dice que él reside en el pueblo de 10.487.... .400................. ............. Madrid. Kutchino,junto al rio Aspropotamos, en Tr.acia, Si el coronel Stan- *31793.,…</t>
  </si>
  <si>
    <t>Stochfelth, Martin</t>
  </si>
  <si>
    <t>Martin Stochfelth</t>
  </si>
  <si>
    <t>…2*. 1 679 No consolidados.......................................... 8 á ¿. De Bruing Pontey, de Amsterdam.. 38.313.. 28 1.053..20 Sres. Vanderhuyers, de Amsterdam. 3-*45- 3 89.. 6 D. Martin Stochfelth, deHamburgo. 82.52Í..10 2.269 ANUNCIOS. D. Carlos Herris y compañía , de Se halla vacante el -partido de médico de la villa de Herrera Lóndres........................................... 179.675.. 28 4.941 del Duque, con la dotacion de 700 ducados, que sepagan…</t>
  </si>
  <si>
    <t>Stokes</t>
  </si>
  <si>
    <t>…muchas por otra ¡cuán ventajoso es para formar grandes setos en dilata Ocasiones c¡ue han tenido de montarlos. das propiedades, ya por su fácil y económica plantación , ya por El capitán Stokes, del Beagle, halló en Cap-Galland, en la lo prontamente que arraiga y prospera ! Ni son estos solos los be cima1 dé1 2 uno de los montes inmediatos al puerto, papeles toda neficios y utilidades que del cultivo del nopal saca el industrioso vía legibles que de…</t>
  </si>
  <si>
    <t>Stonari</t>
  </si>
  <si>
    <t>…esultado. '3*535 400.............................. Madrid. Una-palabra solamente sobre el coronel Stanhope. En la car 4.644.... 400......................... . Mérida. . ta xxx del,capitán Stonari nos dice que él reside en el pueblo de 10.487.... .400................. ............. Madrid. Kutchino,junto al rio Aspropotamos, en Tr.acia, Si el coronel Stan- *31793.,.. 400,........................... . Sevilla. hope hubiera reflexionado mas sobre esta ca…</t>
  </si>
  <si>
    <t>Strat-</t>
  </si>
  <si>
    <t>…as partes, y Fl 16 á las dos de la tarde salió S. M. de Royal-Lodge en nada escapa á su penetración. El nuevo orden de cosas hace '\Vindsor Park acompañado del conde de Tife y del lord Strat- rápidos progresos. ..Escriben de Odesa que han recibido alliórdenet de Petersburgo (5) Que no son etiai en todas estas reprobadas sociedad» para que la escuadra rusa en el mar Negro esté en disposición de que lo dicho antes. dar la vela á la mayor brevedad. S…</t>
  </si>
  <si>
    <t>Strong</t>
  </si>
  <si>
    <t>…uellos mozos á quienes haya tocado la suerte de sol dia de esta tarde á 87JC dados, declarados por el Ayuntamiento respectivo con la talla __Los coroneles YVilcon y Stanmerf, y ¿1 teniente Strong, lle suficiente, confirmados por la remedición de las Comisiones de garon, según dicen, ó-Constantinopla el 1.° de Agosto de vuelta revisión de agravios, si á su ingreso en el Regimiento á que se de la India. Durante su viagé han sabido que el ejército ruso s…</t>
  </si>
  <si>
    <t>Stubbs</t>
  </si>
  <si>
    <t>…in Lá pérdida del enemigo en el dia 9 fue muy considerable; tu guna incomodidad particular. La curación de la pierna hace mu vieron mas de 200 heridos. chos progresos. El Teniente general Stubbs participa desde Oporto el i4, que rOXTtJGAt. 1 el Marques de Angeja ocupaba á Villa Real de;de el 12, y que el buen es el coronel Vasconcelos, del regimiento 16.elogia Lisboa 17 de Enero. píritu de este cuerpo. El Brigadier Josef Correa de Mello escribe desde…</t>
  </si>
  <si>
    <t>Stubbs, Guillermo</t>
  </si>
  <si>
    <t>Guillermo Stubbs</t>
  </si>
  <si>
    <t>…Tajo, cuyas márgenes son fáciles de forzar Miño y Tras-Ios-Moñtes, á los mariscales de campo, marques por ei mal estado de las fortalezas que defienden sus pasos. La "de Artgéjá y D. Guillermo Stubbs, y bajo sus órdenes al briga ciudad de la Guarda , colocada al Sudoeste de Almeida , y por dier D. Josef Correa dé Mello, á los coroneles D. Josef María tanto mas al interior, ofrece de aquel lado un puesto mas á pro de Moura, D. N. Zagailtó, y á otros dos qu…</t>
  </si>
  <si>
    <t>Suales, Domingo</t>
  </si>
  <si>
    <t>Domingo Suales</t>
  </si>
  <si>
    <t>…de ¡a imprenta Real. Aza y Alvarez, para que lo deduzcan dentro del mismo, por sí Constantini, de Jure natura: et gentium, 4.®, papel 21 rea ó por medio de apoderado, ante el Sr. alcalde D. Domingo Suales, pasta »8. Ideas en marquida, papel ao rs., rústica 30. rez y por la escribanía de López de Castro, bajo apercibimiento. EN LA IMPRENTA REAL.</t>
  </si>
  <si>
    <t>Suarez</t>
  </si>
  <si>
    <t>…......... ............................ 2418 a ip. perjuicio. Cádiz........................... .................................. . 1 i á f beneficio. _En virtud de providencia del Sr. Suarez, alcalde de la Real Sevilla.................................................................. i i 4 pérdida. Casa y Corte, y por la escribanía de López de Castro; se cita y Málaga.................................:..................... 4 beneficio emplaza, por…</t>
  </si>
  <si>
    <t>Suarez, Fernando</t>
  </si>
  <si>
    <t>Fernando Suarez</t>
  </si>
  <si>
    <t>…s Carretas, pero ninguna ha perecido—En'el valle de Solana!/ algunos pue á 8 rs. en pasta. blos dé'la ribera dé Fiscal (diócesis de Barbastro',' en Aragón) ca —Se éita y emplaza á D. Fernando Suarez de la Vega, teniente yó el día a^j pór esp3cióud¿ «iñco cuartos dé hora una gran llu coronel de los Reales ejércitos, para que en el término de 30 via de piedras,.algunas mucho mayores que huevos, qué'asoló dias, contados desde esta publicación , se presenten…</t>
  </si>
  <si>
    <t>Sucre</t>
  </si>
  <si>
    <t>…fes á la Dirección, para que con su que nombre nuevo comandante del ejército auxiliar del Perú, en rectificación se eleven á S. M. por el Ministerio de Hacienda. atención á que el general Sucre desempeña cargos de importancia 16/. En los establecimientos reservados, cuyas minas no se en el gobierno de Bolivar. En su virtud ha dado S. E. este man laboreen por cuenta de la Real Hacienda , la Dirección general do al general de división jacinto Lara. (f…</t>
  </si>
  <si>
    <t>Suecia, Gustavo de</t>
  </si>
  <si>
    <t>Gustavo de Suecia</t>
  </si>
  <si>
    <t>…tros establecimientos, _Entre las promociones que se han hecho últimamente en el dando especiosos pretextos para acusarnos! -£De qué sirven esas ejército austríaco, se cita la del príncipe Gustavo de Suecia al escenas tumultuosas donde no hay gloria ni dignidad, y que no grado de coronel supernumerario jde un regimiento de infan pueden tener otro resultado que los sinsabores amargos de los tería. discípulo», el profundo dolor de los maestros, y á tvee» el des _E…</t>
  </si>
  <si>
    <t>SueiLérida, Manuel</t>
  </si>
  <si>
    <t>Manuel SueiLérida</t>
  </si>
  <si>
    <t>…te á las Igualada. Trigo, cuartera 64 á 72 : centeno idem 52: ceba Covachuelas. da, idem 32: vino, carga 54: aguardiente, idem 300 á 230. _ Salustio traducido al castellano por el caballero Manuel SueiLérida. Trigo, cuartera 56 á 60: cebada 24 a z6: avena 30 ro. Van añadidas las cuatro elegantes y gravísimas oraciones á 32: maiz 34 á 36: arroz, arroba 32 á 34: vino, cántaro xo á que pronunció Cicerón contra Catilinai traducidas igualmente á 12: aceite, arroba 28…</t>
  </si>
  <si>
    <t>Sulr.m, Capitán</t>
  </si>
  <si>
    <t>Capitán Sulr.m</t>
  </si>
  <si>
    <t>…supresión de El paseo de la Rambla, recientemente concluido, es un los genízaros todo ha cambiado de aspecto en aquella capital. El monumento que dará siempre honor á este Exctno. Sr. Capitán Sulr.m ha dado orden al patriarca griego para que mande poner general, que como regidor de este ayuntamiento , y encargado Ja escuela filosófica de Ruraztesme bajo el misino pie que tenia con D. Ramón Fontuúy de la comisión de obras públicas, em antes de la revoluci…</t>
  </si>
  <si>
    <t>Suma, Juan Meri</t>
  </si>
  <si>
    <t>Juan Meri Suma</t>
  </si>
  <si>
    <t>…ad» dicho término se venderán en pública subasta al mejor postor. En la librería de Sojo, calle de Carretas, se halla de venta la — Se solicita saber el pueblo de la residencia de D. Juan Meri Suma t¡teológica del angélico Dr. Sto. Tomas en siete tomos no, que en el año de 15 se hallaba de comerciante en Panamá; en 4.0 mayor: edición de Madrid del año 1797. Esta edición ha •y se suplica comuniquen el aviso á D. Josef Manuel de Betan"merecido el aprecio…</t>
  </si>
  <si>
    <t>Sureda, Bartolomé</t>
  </si>
  <si>
    <t>Bartolomé Sureda</t>
  </si>
  <si>
    <t>…hizo en la parte occidental del Cabo, delincación aplicada a las artes y á la construcción de máquinas, y poco después pasó De-la-Lande al Este para satisfacer otro ob á cargo de D. Bartolomé Sureda. jeto de sus designios. Habíasele indicado, como igualmente in Usando de la palabra artes en d sentido general que está re dispensable para ia ciencia, el esqueleto de un hipopótamo, y á cibido, se entenderá que no queda excluida la primera de ellas, efecto d…</t>
  </si>
  <si>
    <t>Sus</t>
  </si>
  <si>
    <t>…Se ha depuesto de orden del Gran Señor al inspector de ví extraordinariamente, y ofrecen ya la mas halagüeña perspectiva. veres; se le ha desterrado de Constantinopla , y se le ha conde Sus asientos están con abundancia, sólidamente construidos; y nado ademas á pagar una multa exorbitante por haberse descui seis de ellos tienen respaldo de hierro de diferentes dibujos. dado en el cumplimiento de su obligación. Adornan el centro del paseo dos glo…</t>
  </si>
  <si>
    <t>Szweykowski</t>
  </si>
  <si>
    <t>…o se paralizasen , por .ningún partido las medidas que se tomasen para este efecto,", se resolvió El Rey nuestro Señor, conformándote can el parecer de que el conde Moszynski y el coronel Szweykowski concertasen V. SS. y del Contador general de Valores, ha renido'.á bien fi entre sí el modo como había de introducirse la sociedad en el jar en 4400 rs. vn. á servicio por gracia de colocar el escudo de expresado cuerpo. . . / . armas Reales en establecimient…</t>
  </si>
  <si>
    <t>T, Joscf</t>
  </si>
  <si>
    <t>Joscf T</t>
  </si>
  <si>
    <t>…ontienen máximas con catedral de Orense: para una ración de la santa iglesia metropoli trarias á nuestra Santa Religión y á las buenas costumbres, y tana de Sevilla, por muerte-de D. Joscf T*var, á D. Diego Igualada, por las cuales deberia ser su lectura muy perjudicial. F.s fácil medio racionero de-la misma: para una canongía de ia catedral calcular los beneficios que producirá- semejante empresa. En de Jaén, por la de D.-Diego Andrés de Teruel,…</t>
  </si>
  <si>
    <t>Ta-, P.</t>
  </si>
  <si>
    <t>P. Ta-</t>
  </si>
  <si>
    <t>…rincipios debían ceder á vista del interes co San Petenburgo a6 de Enero. nocido de aquellos niños y de la familia á que pertenecen. Los El Emperador, por un rescripto dirigido al príncipe P. Ta- libros presentan pocos ejemplos de padres privados de la tutela poukhine, presidente del consejo del imperio, ha manifestado á de sus hijos; sin embargo aun en los tiempos en que las costum esta noble corporación lo muy satisfecho que ha quedado con la bres e…</t>
  </si>
  <si>
    <t>Tabernero, Felipe</t>
  </si>
  <si>
    <t>Felipe Tabernero</t>
  </si>
  <si>
    <t>…la ración que percibe por meses en mara Tevár: para una media ración de la misma, por el de D.Válen- vedís. Hay varias comunidades y establecimientos en el pueblo, lin Sorzano, á D. Felipe Tabernero: .para la dignidad de chantre de los que probablemente alguno le servirá de agregado. Los de la iglesia colegial de Talavera , en el arzobispado de Toledo, pretendientes dirigirán sus solicitudes al secretario capitularen por muerte de D. josef Ramón Romeral,…</t>
  </si>
  <si>
    <t>Tablada, Agustín de Aguiiar</t>
  </si>
  <si>
    <t>Agustín de Aguiiar Tablada</t>
  </si>
  <si>
    <t>…já contestó: ,, Reconozco muy bien gantín Relámpago, de guerra, españoles, sus comandantes los ,,en este rasgo el carácter nacional de los franceses. Cónsul, añatenientes de navio D. Agustín de Aguiiar Tablada y D. Agustín ,,dió, soy vuestro amieo, y lo seré siempre.” Al salir de palacio Bocalan, procedentes del Ferrol en 6 dias con gD fusiles. fu e saludado con nueve cañonazos. — Grandes admiraciones y elogios vemos estampados continua Eiassounna Dghies, Ministro del Bajá, dió…</t>
  </si>
  <si>
    <t>Taboada, Felipe Gil de</t>
  </si>
  <si>
    <t>Felipe Gil de Taboada</t>
  </si>
  <si>
    <t>…Velasco, Juan Sebastian del C17 Logroño. Trigo 27 &amp; 29; cebada y * 9, vino 12 á 14: acei- no, Fr. Melchor Cano, el P. Alfonso Salmerón, D. Bernardo te 52 4 36. .1. : de Va ¡buena, D. Felipe Gil de Taboada. , . ífájtra. Trigo *2: cebada 12: vino 8: aceite 36. Cada cuaderno de seis retratos con el epítome de su vida, Sto. Domingo. Trigo 32 4 33: cebada ro 4 111 vino 8&lt; acei- 50 reales. , te, 3d. i Cada retrato suelto 8 reales. tolbdo Talovera. Trigo 24 i 16 cent…</t>
  </si>
  <si>
    <t>Tapia, Eugenio de</t>
  </si>
  <si>
    <t>Eugenio de Tapia</t>
  </si>
  <si>
    <t>…ador : Cartas á Sofia en prosa y verso sobre la.fisica, la química é his principal-dé la Real loteríasobre la circulación de pesosfuerte* toria natural,'traducidas del’francés por D. Eugenio de Tapia: de Zacatecas, le dice loque sigue: En contestación ai oficio que cuatro tómósen octavo ‘adornados con cuatro laminas finas. En antecede, fecha de ayer 24del corriente,dcbo decir á V. fi. que esta obra, que'ha merecido en Francia tanta aceptación , que en los…</t>
  </si>
  <si>
    <t>Taris</t>
  </si>
  <si>
    <t>…ido de barba.’-’ ( The Lieja jo de Noviembre. Courier.) El domingo próximo se publicará solemnemente en nuestras VKAMCIA. iglesias el concordato con la pastora! que el Sr. vjeario general Taris 7 de Diciembre.dé esta diócesis ha expedido al intento. Hemos dicho que se es peraba tal dia para manifestar con públicas señales la alearía que Bolsa de hoy. Cinco por. 10o, consolidados 101 fr. 30 c. causa la conclusión del concordato, y en efecto se hacen…</t>
  </si>
  <si>
    <t>Tarnowski</t>
  </si>
  <si>
    <t>…migo mas que una colina despojada de árbo mar un consejo provincial. Se le habiaencargado que colocase en les, el cual Como carecia.de agua ha sufrido extraordinariamente él al ex-coronel Tarnowski, á Carlos Dziekonski, y al antiguo por el calor. Los oficiales de la. retaguardia y sus tropas, asi como oficial polaco Iwaschkiewicz; pero como le informasen que es las que estaban encargadas de conducir la artillería, y municio taban ausentes, puso en su lu…</t>
  </si>
  <si>
    <t>Tatischcff</t>
  </si>
  <si>
    <t>…r sus Reales manos. para nosotros después que por ella se ha derramado la sangre de SS. AA. siguen en esta corte con la mejor salud. nuestros hermanos!” _ De Viena escriben que el caballero Tatischcff, Embajador de CAMBIOS Olí DIA 21. Rusia en aquella corte, ha conseguido una licencia para pasar á Lóndres........................-............................................. 3Ó} á la suya, quedando de Encargado de Negocios Mr.de Maierndorff. París..........…</t>
  </si>
  <si>
    <t>Tauled, Francisco</t>
  </si>
  <si>
    <t>Francisco Tauled</t>
  </si>
  <si>
    <t>…a que con el auxilio del Omnipotente y taban de saquear, sus columnas encontraron á su llegada al ca la gracia del Profeta podamos defender nuestros incontestables pitán ilimitado D. Francisco Tauled con algunos caballos, que se derechos contra la injusticia de los demas. puso en defensa, de cuyas resultas fue hecho prisionero dicho ca ,,En lo sucesivo recibiréis instrucciones circunstanciadas de pitán y tres hombres, de los cuales fueron pasados por las…</t>
  </si>
  <si>
    <t>Tchevkine</t>
  </si>
  <si>
    <t>…todos, y el mismas partes beligerantes que para los intereses de los súbditos teniente general desarmó con sus propias manos á Hassan-Khan. de S. M. que comercian con la Plata. El teniente Tchevkine, deI estado mayor general de la guardia, ,, En cuanto á las medidas especiales propuestas en la exposi éncontró en un subterráneo al comandante de la fortaleza Sou- ción para el alivio parcial de los que comercian con Buenosvan-Kouli-Khan. Aires, aun durante…</t>
  </si>
  <si>
    <t>Te</t>
  </si>
  <si>
    <t>…ebilidad ú otro criminal mo tivo no corresponda al honor aragonés, ni á los deberes del des El Diario Mercantil dt Cádiz contiene los artículos siguíentes; tino que el Rey nuestro Señor Te ha confiado, estad seguros, que su Real Acuerdo y Real sala del crimen tienen puestos sus Alumbrados. ojo* sobre vuestra conducta y operaciones. Zaragoza y Setiembre Mr. Peclet, profesor de fisica y química aplicadas á (as artes, 20 de i8¿7.c=De acuerdo de es…</t>
  </si>
  <si>
    <t>Tejad, Josef Perez de</t>
  </si>
  <si>
    <t>Josef Perez de Tejad</t>
  </si>
  <si>
    <t>…on .tardanza inmensa ., volúmen un plano geográfico del condádo &lt;le Ledestna, con todos #&gt;No es falta de invención:y aun de cordura!” sus pueblos y alquerías, formado por el. Lie. D. Josef Perez de Tejad», vecino de su villa capital: la perspectiva del magnífico edi Barí. Lconard. de Arginsolá. ficio del gran museo del Prado, va inserta &gt;«n el artículo Madrid-, un plan? de lo que pudiera ser á poca costa la gran plazuela de cambios raí día 14. Oriénte del Rea…</t>
  </si>
  <si>
    <t>Tejada, Francisco Crespo de</t>
  </si>
  <si>
    <t>Francisco Crespo de Tejada</t>
  </si>
  <si>
    <t>…er de piedra también , materia mas noble y duradera les parará el perjuicio que haya lugar. que el barro cocido, de que son las de las otras puertas menores, _ Se cita y emplaza á D. Francisco Crespo de Tejada , D. Víc lastimadas y reparadas á veces por su fragilidad. La arduídad de tor López, y Doña Antonia García , para que comparezcan en esta obra compite con el zelo de sus ilustres emprendedores. El el juzgado del Sr.Galindo, teniente corregidor de esta villa,…</t>
  </si>
  <si>
    <t>Teodoro</t>
  </si>
  <si>
    <t>…char toda la seda. Esta mortandad de gusanos en el capu llo se atribuye al calor artificial con que se quiso favorecer á los Los suscriptores á las Recreaciones filosóficas del P. D. Teodoro del país en su embojo por haber sobrevenido un tiempo fresco. de Almeida acudirán á recogerel tomo 2.°yel 3.0, y adelantar el Ademas del sugeto que en dicha ciudad ha hecho este ensayo importe del 4.0, que está imprimiéndose. Continúa abierta la sus y observa…</t>
  </si>
  <si>
    <t>Testa</t>
  </si>
  <si>
    <t>…rdenal Albany. ha expuesto al público su cadáver con un cartel que decía asi: F. Capaccini Substituto. ,,Ei llamado Mustafá, hombre peligroso ,en lugar de usanteVista de la Curia. D. Testa. nerse en los límites de^su estado y vivir honestamente, no escu F. Labizzarl. chaba sino á su mala índole, ni se ocupaba mas que en trastor Lugar del Sello. nar el orden público, y en suscitar alborotos en el pueblo, pri Registrada en la Secretaría de los Br…</t>
  </si>
  <si>
    <t>Thyn-</t>
  </si>
  <si>
    <t>…ece que el lord Ponsomby llegó á Buenos-Aires por el rio, inrereses individuales, y ordinariamente á nadie se dontenta.'En de la Pialará bordo del, JÉniiger, de 38 , su capitán el lord Thyn-, efecto los partidarios de los cuerpos numerosos nó verán con' ne. Esta nave se detuvo.diez días en Maldonado esperando los buenos ojos la desmembración de los tribunales actuales, mien pliegos que debia enviarle el lord, quien á lo que se cree está tras que…</t>
  </si>
  <si>
    <t>Tinoco, Juan</t>
  </si>
  <si>
    <t>Juan Tinoco</t>
  </si>
  <si>
    <t>…es de oficiales CAUSIOS DBi DÍA 26. subalternos á recoger la Certificación de su purificación. Igual mente lo harán con el propio objeto los parientes ó albaceas de Lóndrea S4l- , D. Juan Tinoco, subteniente graduado de teniente que fue de in Parts.....•...................... ................... 14 19 a 15 libras. válidos de está corte, mediante á haber; fallecido el interesado.»'■ EN LA IMPRENTA REAL.</t>
  </si>
  <si>
    <t>Tira, Josef</t>
  </si>
  <si>
    <t>Josef Tira</t>
  </si>
  <si>
    <t>…las casas rós, 13. Lorenzo Millana, D. Manuel Tobia , D. Josef Travancapitulares un frugal refresco, y por la noche una cena ,costeado co, D. Ignacio Lorente, D. Ramón Rodríguez, D. Josef Tira por el corregidor é individuos de ayuntamiento, comandante, do, D. Josef María del Arroyo, D. Fernando Rubio y D. Josef oficiales y capellán del batallón; i que asistieron todas las per Martínez. sonas invitadas para la función , remando en todos los actos la…</t>
  </si>
  <si>
    <t>Tobia, Manuel</t>
  </si>
  <si>
    <t>Manuel Tobia</t>
  </si>
  <si>
    <t>…ar y regular, ayuntamiento y D. Josef María Cortea, D. Josef Rodríguez, D. Ildefonso Quipersonas de primera distinción. Por la tarde se tuvo en las casas rós, 13. Lorenzo Millana, D. Manuel Tobia , D. Josef Travancapitulares un frugal refresco, y por la noche una cena ,costeado co, D. Ignacio Lorente, D. Ramón Rodríguez, D. Josef Tira por el corregidor é individuos de ayuntamiento, comandante, do, D. Josef María del Arroyo, D. Fernando Rubio y D. Jose…</t>
  </si>
  <si>
    <t>Toccafondi, Juan Bautista</t>
  </si>
  <si>
    <t>Juan Bautista Toccafondi</t>
  </si>
  <si>
    <t>…y pasó á Roma, su patria, de donde nuará. ) volvió á España hace unos diez años. Si alguna persona tuviese noticia de su paradero , ó existiese él mismo, se servirá noticiar* lo á D. Juan Bautista Toccafondi, empleado en la Nunciatura Se abre suscripción ¿ unos Diálogos filosóficos sobre lot apostólica de estos reinos, quien tiene que instruirle de asuntos puntos mas interesantas á la religión jr á ia sociedad, que en el que le interesan. EN LA IMPRENTA REAL.</t>
  </si>
  <si>
    <t>Todo</t>
  </si>
  <si>
    <t>…nes y rentas de los mayorazgos á que estuviesen anejas, sin pas menos tenían que pelear acaso con griegos que con ingleses. que hiciesen constar con certificación de la Contaduría general Todo en fin parece anunciar una crisis que debe producir un re de Valores de mi Real Hacienda haber satisfecho las que adeu sultado decisivo en la cuestión de los negocios de la Grecia. daren, ó estar libres de este derecho, ó haber obtenido espera ( Gaceta de Aug…</t>
  </si>
  <si>
    <t>Tolstoy</t>
  </si>
  <si>
    <t>…ro FonteEl 13 de este mes se. ha dignado S. M. el Emperador encar nay, secretario de la embajada francesa en San Petersburgo, por gar por la orden del dia al general de infantería conde Tolstoy 1, los singulares merecimientos de ambos. la dirección del estado mayor general tíasta el regreso del barón Asimismo se ha dignado S. M. condecorar con la cruz de ca de Diebitsck, ausente por negocios del servicio. balleros de la Real orden americana de Isabe…</t>
  </si>
  <si>
    <t>…l consejo de gabinete qu; lo lo cierto es que estos rumores son prematuros. se en vien navios de primer orden para el mismo destino. Un gran El 1de este mes llegó á esta ciudad el conde Tolstoy , agre bajel va á salir muy en breve para el Mediterráneo con el objeto gado á la embajada rusa de Constantinopla, quien viene de esta de traer íes enfermos y heridos. Los propietarios de buques aguar capital. (Gazette de Frunce.') dan de un dia á otro la pub…</t>
  </si>
  <si>
    <t>Tomas</t>
  </si>
  <si>
    <t>…tenia al de 28. de la justa causa de la Nación, cupo en el primer extracto de la En el pueblo de Candeda, en Galicia, provincia de Orense, de este dja á Doña Martina Saez, hija de,D. Tomas, capitán vive actualmente el presbítero D. Josef García* Ada edad de 105 del regimiento infantería de Cádiz, muerto en el campo del años. Conserva cabal el uso de todos sus sentidos: celebra misa. honor. diariamente, y reza el oficio divino sin. anteojos: va…</t>
  </si>
  <si>
    <t>…sorteados los números siguientes: y en Cádiz, i la traducción de los Salmos en verso y prosa con no 16, 46, 58, 77 y $6. tas é ilustraciones, que se publioóen el año ,de 1819 por D. Tomas El premio de 1500 rs. concedido en todas las extracciones á González Carvajal, aunque anticiparon el importe de la primera las huérfana: de militares y patriotas que murieron en defensa entrega, no acudieron a,su tiempo, ni en todo el que. ha pasado de la justa…</t>
  </si>
  <si>
    <t>Tomas, María Clara</t>
  </si>
  <si>
    <t>María Clara Tomas</t>
  </si>
  <si>
    <t>…es sirviese de texto. penden autos eutre D. Nicolás Masleu y Masieii , capitán del re Está adornada con sus correspondientes láminas finas, para gimiento provincial de Toledo, con Doña María Clara Tomas, facilitar la inteligencia de las descripciones: un tomo en 8.° Se viuda del coronel D. Pedro Manuel de Rosales, coronel y sar hallará á 14 rs. en pasta y 12 en rústica, en Madrid en la libre gento mayor que fue del regimiento de dragones de Pavía , co ría de…</t>
  </si>
  <si>
    <t>Tomligiosas</t>
  </si>
  <si>
    <t>…os regis Antes de ayer entró en este puerto, procedente de la Habana tros del Consejo de Estado los estatutos de 66 congregaciones re en 30 días, la goleta americana Mary Hoby\ su capitán Tomligiosas de mugeres. Jafet dijo que el 23 del pasado habló sobre Cayo Hueso con el El mismo número publica otros dos decretos de S. M. por Sr. Laborda, que seguía bloqueándolo con tres fragatas. los cuales autoriza definitivamente el establecimiento de otras dos _ En…</t>
  </si>
  <si>
    <t>Tommasini</t>
  </si>
  <si>
    <t>…gica, la razón y la experiencia con» 1 firman mas y mas cada día! La inflamación nunca varía en Sts AVISO. esencia, soto sí en su intensidad , como lo ha demostrado clara mente el profesor Tommasini; y esta intensidad es diferente se La villa de Atdeanueva y la de Rincón de Soto, -con varios gún las causas que han dado lugar i ella, según el tejido de loa hacendados de los mas principales de la de Calahorra, tienen con órganos que ocupa, el temperamento,…</t>
  </si>
  <si>
    <t>Tor, Félix</t>
  </si>
  <si>
    <t>Félix Tor</t>
  </si>
  <si>
    <t>…iosos Los suscriptores í la nueva Versión castellana de las santas al torbellino político en aquella época peligrosa de la vida en Escrituras hecha de orden del Rex Ntro. Sr., por D. Félix Tor que, á menos que una educación sólida y fuerte haya afianzado res Amat, dignidad de la santa iglesia de Barcelona, que no ha *n ellos los hábitos del bien , y no haya dejado que se desenvuel yan acudido á recoger el Apéndice al diccionario de notas, se ser va…</t>
  </si>
  <si>
    <t>Torneux</t>
  </si>
  <si>
    <t>…................................... •} idem. (abre las ceremonias con que la Iglesia le administra , escritas en Jíurci a................................... 1 daño. francés por el Sr. Torneux, y traducidas al castellano: un tomo Barcelona á pesos fuertes............................... 1 i beneficios en 8.°, á 8 rs., en pasta.=El Vampiro, Novela aUibuida á lord Zaragoza............................................... ............. 1 idem. Biron, á'4…</t>
  </si>
  <si>
    <t>Toron, Juan</t>
  </si>
  <si>
    <t>Juan Toron</t>
  </si>
  <si>
    <t>…........... D. Fermin de Elizalde. presente Abrii) un cuaderno en el mismo tamaño y nota que la Lira de Apolo de los años anteriores, á fin de que pueda formarZaragoza............ D. Juan Toron. juego. Cada entrega será por lo menos de 12 láminas de música, y contendrá una ó dos piezas vocales ó instrumentales. No sien do factible fijar las páginas de cada cuaderno , se ofrece á tos sus ANUNCIOS. criptores , que los tres de cada trimestre , contendr…</t>
  </si>
  <si>
    <t>Torre, Manuel Chantre y</t>
  </si>
  <si>
    <t>Manuel Chantre y Torre</t>
  </si>
  <si>
    <t>…, cama y servicio en el importe de ]fi» efectos en el momento de su entrega. hospital. Cualquiera sacerdote que desee esta colocación puede CAMBIOS DMl DIA l8. dirigir memorial al Sr. D. Manuel Chantre y Torre, administra Lóndres.............................................................. S4f 4 *• dor de dicho Real hospital; teniendo entendido que se dará ,1a París................................................................ 1419 a 15. preferencia al que adema…</t>
  </si>
  <si>
    <t>Torres, Josef de</t>
  </si>
  <si>
    <t>Josef de Torres</t>
  </si>
  <si>
    <t>…incesante trabajo. Sin embarga, es su aplicación particular en ciertas enfermedades y circunstancias. tas mismas investigaciones los han convencido de que á pesar de 'Escrita por D. Josef de Torres, médico director que fue de di la soberana protección que se digna dispensarles S. M., á pesar chos baños; Se vende á 6 rs. en la librería de Cuesta , frente á San de la que están mereciendo á la Real academia de la. Historia, Felipe el Real. que los favorece…</t>
  </si>
  <si>
    <t>Torres, Juan Esteban Lozano de</t>
  </si>
  <si>
    <t>Juan Esteban Lozano de Torres</t>
  </si>
  <si>
    <t>…do S. M., Obligaciones de la ciudad 1545. Acciones del banco 2007 f* 5° en atención á los distinguidos méritos y servicios del consejero c. Empréstito Real de España 63. de Estado D. Juan Esteban Lozano de Torres, á sus padeci _E1 Rey ha llegado esta mañana de S. Cloud, é inmediata mientos durante la época del gobierno revolucionario, y á la mente ha pasado á ver los productos de la industria francesa, constante lealtad con que le ha servido, concederle título de Cas…</t>
  </si>
  <si>
    <t>Tosca, Tomas Vicente</t>
  </si>
  <si>
    <t>Tomas Vicente Tosca</t>
  </si>
  <si>
    <t>…Avila, la tarde de hoy, salieron sorteados los números siguientes: El Padre Fr. Josef de Sigüenza, D. Diego Cóvarrubias y Leiva, ‘ 66,75, 5* » 85 y 65. . ' . Juan Utbina, el Padre D. Tomas Vicente Tosca. El premio de 2500 rs. concedido en todas las extracciones a 9.0 D. Hugo de Moneada, El Cardenal Silíceo, Bartolomé las huérfanas de militares y patriotas que murieron en defensa de Carranza , D. Antonio Cóvarrubias y Leiva, Antonio Perez, de la justa causa d…</t>
  </si>
  <si>
    <t>Tostado, Alonso</t>
  </si>
  <si>
    <t>Alonso Tostado</t>
  </si>
  <si>
    <t>…estos errores, Calcografía de la imprenta Real. en que .no podía incurrir su ilustración; también ha procurado y cuidará evitarlos, confiando al mismo profesor la completa di 6.a D. Alonso Tostado, Luis Vives, D. Diego Hurtado de rección de sus plantíos, la compañía del Guadalquivir, á quien Mendoza } D. Gerónimo de Zurita, D. Diego Saavedra Fajardo, no faltan experiencias de la ignorancia rutinaria de un capataz D. Alvaro Navia Osorio. y de la intelig…</t>
  </si>
  <si>
    <t>Tournier-Sarlovese</t>
  </si>
  <si>
    <t>…) para tomar el tante , reducido á las actas-de los gobiernos del Magdalena y hábito de esta orden. , Guayaquil, confiriendo.el poder dictatorial á Bolivar, el único, —El teniente general Tournier-Sarlovese, que ha muerto últi según su expresión, que puede salvarlos de! naufragio en que zo mamente, ha dejado en su testamento una suma de ao3 francos zobran. ¡ Arbitrio extremo en que está consignada su completa á la caballería francesa. El ínteres de este capital,…</t>
  </si>
  <si>
    <t>Trapiclia, Francisco Javier</t>
  </si>
  <si>
    <t>Francisco Javier Trapiclia</t>
  </si>
  <si>
    <t>…cien caballos de tiro.” ■ ' Francisco Javier Morales de los Ríos; para la de la Baronía de L:_Sé duda de la nqticia publicada dos dias há por los periódicos Castellón del Duque, á D. Francisco Javier Trapiclia; y para la sobre la derrota que sufrieron los holandeses en la isla de Java , de Planes, á D. Antonio Toribio Cordon. , fl i.° de Octubre.-Parece que esta noticia se funda en una,cqúi- Y en atención á los muchos y distinguidos méritos y servi. vocación de fec…</t>
  </si>
  <si>
    <t>Travancapitulares, Josef</t>
  </si>
  <si>
    <t>Josef Travancapitulares</t>
  </si>
  <si>
    <t>…tamiento y D. Josef María Cortea, D. Josef Rodríguez, D. Ildefonso Quipersonas de primera distinción. Por la tarde se tuvo en las casas rós, 13. Lorenzo Millana, D. Manuel Tobia , D. Josef Travancapitulares un frugal refresco, y por la noche una cena ,costeado co, D. Ignacio Lorente, D. Ramón Rodríguez, D. Josef Tira por el corregidor é individuos de ayuntamiento, comandante, do, D. Josef María del Arroyo, D. Fernando Rubio y D. Josef oficiales y capellán del ba…</t>
  </si>
  <si>
    <t>Trench</t>
  </si>
  <si>
    <t>…a propuesto; muchos aplausos, particularmente cuando dijo que ninguna sim pero se creyó que era mejor tratar la cuestión con indiferencia. patía existía entre los sentimientos del coronel Trench y los su(Times.') 'os. Como las explicaciones de Mr. Peel habian hecho inútiles —El lord King hizo ayer tarde á los Ministros varias preguntas, Ías contestaciones á los puntos principales de la acusación, se li relativas á la necesidad de llenar lo mas pronto…</t>
  </si>
  <si>
    <t>Trieste</t>
  </si>
  <si>
    <t>…obierno de S. M. como un vasallo fiel. (5) sido adjudicados. V. tory. {Me parece que sois Piti&amp;ta ¡ (6) ¿V. tory. Asi es. ITALIA. V. tory. ¿Es decir un amigo de Mr. dePerceval, de lord Trieste n de Julio. Londonderry, y de lord Liverpool? Las cartas particulares de Ancón» hablan de la matanza de AT. tory. Es cierto. los griegos y francos que se hallaban en Esmirna en el mes últi V. tory. {Pues cómo componéis el ser admirador de loa mo. Según añaden…</t>
  </si>
  <si>
    <t>Trillas</t>
  </si>
  <si>
    <t>…dignó S. M. aplicar indultos y gracias apareciendo como principales ejecutores el citado''Llovet .y el ti particulares á varios oficiales con licencia ilimitada y á diferen tulado coronel Trillas. Poner en libertad los presos por las ante tes personas que se presentaban, ó bien recurriesen solicitando riores sediciones, atentar contra la vida de Us autoridades y la piedad de S. M.: y se dieron salvoconductos, entreoíros, á otras personas , apoderarse…</t>
  </si>
  <si>
    <t>Trincado, Josef Vega y</t>
  </si>
  <si>
    <t>Josef Vega y Trincado</t>
  </si>
  <si>
    <t>…ropia forma que la anterior, D Benito Blas Garoz: para tina canongía de la iglesia catedral quedando subsistente el remate por otro año mas, y el postor) de León, por promoción de D. Josef Vega y Trincado, á Don igualmente que tu fiador,con la obligación de cumplirlo si pasase Diego Gamo; y para otra de la de Zamora, por la de D. Ma aquel término del dia i:°de Mayo, sin manifestar su voluntad nuel Miranda á U dignidad de prior y canónigo de la misma, de desist…</t>
  </si>
  <si>
    <t>Tro, Juan</t>
  </si>
  <si>
    <t>Juan Tro</t>
  </si>
  <si>
    <t>…a, costeada por varias perso tenidos por D. Matías Alonso, D. Josef Adaro, D. Mariano nas. beneméritas,y bardada por. las religiosas agustinas de este Batanero, D. Joaquín Freiré, D. Juan Tro, D. Manuel More convento, con el lema de Batallón de Voluntarios Realistas de no, D. Antonio Olivares, D. Francisco Fidalgo, D. Josef Mi Agreda, siempre Jleles £Dksji al Rer. Se celebró la ceremo randa , D. Isac Nuñez, D. Luis Gutiérrez, D. Joaquín Cometo, ni…</t>
  </si>
  <si>
    <t>Truji, Ramón</t>
  </si>
  <si>
    <t>Ramón Truji</t>
  </si>
  <si>
    <t>…ue son lu —'Tratados de las hernias y de heridas de cabeza, por Augusto ces, ni lo que es civilizaacionni barbarie; gente acostumbrada í Amadeo Richter, traducidos del francés por D. Ramón Truji— ganar su vida al servicio de quien la compra, que no grita sino lio. Se hallarán estas dos obras , únicas que hay en español de porque la hacen gritar, y que semejante á aquellos instrumentos aquel célebre escritor aleman, en Madrid, librería de Sanz, calle…</t>
  </si>
  <si>
    <t>Tschvtschevadzeff</t>
  </si>
  <si>
    <t>…a su escolta. El Reis-effendi parte tuvimos 18 muertos, y el sentimiento de perder al capiran contestó que los Embajadores europeos nada tenian que temer, Podloutskv, y al alférez príncipe Tschvtschevadzeff , ambos del •que habia tiempo que no se hacia uso de las sieie Torres, y que regimiento de granaderos de Georgia, que también murieron; y sobreviniese lo que sobreviniese estaba resuelta la Puerta á n‘o heridos los capitanes Litvnoff y Vretoff, el alférez Lav…</t>
  </si>
  <si>
    <t>Ttiaire-bey</t>
  </si>
  <si>
    <t>…gora y Chsngiari , con d unión de la tarde, que fue tan concurrida, aunque destinada úni mando deja orilla asiática del Eósforo. camente para los hombres: como tampoco la comunión general Ttiaire-bey , qqe ,eya patrono-bey, ha. sido promovido al á;.que concurrió una multitud de hombres y mugeres; y siempre grado de bajá de.:dos colas y de seraikicr de la armada en el tendrán presente á los apóstoles de la verdad que nos la han. des puesto de Ibrahim bajá…</t>
  </si>
  <si>
    <t>Turiego, Manuel</t>
  </si>
  <si>
    <t>Manuel Turiego</t>
  </si>
  <si>
    <t>…que (ebn&gt; motivó del Talfacimíento la.metropolitana de.Sevilla, vacante por muerte de D. Bernardo de S¿' A: R. él Principé Federico,: Duque de Yorffc, hérmano Osorio y Moscoso, á D. Manuel Turiego , arcediano titular de de S. M: el Rey deí Re-ino-Unidoí d» la Gran-Brét¿ña.élrlan« SegQvia , y nombrar para esta resultará-D- Pascual Madruga: da, se vista la corté deluto dursntetiuevc diisy que han dé para.una canongia de la catedral de Sto. Domingo de ia.…</t>
  </si>
  <si>
    <t>Turlan, Josef María de</t>
  </si>
  <si>
    <t>Josef María de Turlan</t>
  </si>
  <si>
    <t>…pueblo. Ambas plazas se han de principiar á fin de que la hagan constar al cirujano mayor de los Reales ¿ servir el 29 de Setiembre próximo. Los pretendientes se dirigi ejércitos D. Josef María de Turlan, en cuyo poder existen los rán al ayuntamiento de dicha villa. correspondientes diplomas. __El Sr. Diez de Prado, teniente corregidor de esta villa, á ins tancia de uno de los acreedores á Jos bienes proindi visos pertene No habiendo tenido efecto el primer r…</t>
  </si>
  <si>
    <t>…terceptó toda salida á un gran número de individuos Cámara D. Bartolomé Piñera, D. Agustin Frutos, D. Marcelo que se habían detenido demasiado por salvar sus bienes. Hasta Reboto, D. Josef María de Turlan , D. Pedro Castelló , y Don ahora van sacados de entre los escombros mas de yo cadáveres. Manuel Damian Perez como secretario con voto; quedando su E! príncipe apenas tuvo tiempo de salvarse por una puerta fal primidas las particulares de cada una de dichas f…</t>
  </si>
  <si>
    <t>TURQUIA.tado, Secretario de Es</t>
  </si>
  <si>
    <t>Secretario de Es TURQUIA.tado</t>
  </si>
  <si>
    <t>…Luis López Ballesteros. ¡lecimiento de los causantes. El Secretario del Consejo supremo dé la Guerra me dice en NOTICIAS EXTKANGERÁS. oficio de 7 del presente mes lo siguiente: El Sr. Secretario de Es TURQUIA.tado jr del Despacho dé la Guerra con iecha de to de Agosto último me dijo lo siguiente: Enterado el Rey nuestro Señor de ■Srrtirna 18 de Agosto. la .última acordada deiConsejo supremo de la Guerra , fecha en El Sultán ha mandado trasportar al serrallo gran cantid…</t>
  </si>
  <si>
    <t>Tutor, Joaquín</t>
  </si>
  <si>
    <t>Joaquín Tutor</t>
  </si>
  <si>
    <t>…Gítiova y Albion, y la con Por Reales órdenes de 9 de Agosto y 24 de Octubre últimos, ducta de mis cólegas'los almirantes Heyden y Rigny es digna del se ha dignado S. M conceder á D. Joaquín Tutor privilegio ex mayor elogio. Esté combate sangriento y destructor duró con clusivo por cinco años para que pueda traer á Madrid en 40 ho igual furia por espacio de cuatro horas consecutivas. Es muy di ras los pescados frescos del mar Cantábrico y del Mediterrá…</t>
  </si>
  <si>
    <t>Tuy</t>
  </si>
  <si>
    <t>…fanega 38-. centeno 26: maiz 24-. vino, ar ción,. í las nueve y.media de la mañana. roba 2o¡ aguardiente 44¡ aceite 54. , __ Ignorándose el paradero de los herederos de la difunta Doña Tuy. Trigo, fanega 31 á 54.' centeno 30; maíz 36: vino, Blasa Vergara y Calvo, viuda de D. Juan Peón y Arroyo, con arroba 8 í 9. tador por S. M. de cuentas de esta villa, se les cita y emplaza Granada (provincia de).-.Granada. Trigo, fanega 28 á para.que en el té…</t>
  </si>
  <si>
    <t>Ugalde.crEn, Catalina Germán y</t>
  </si>
  <si>
    <t>Catalina Germán y Ugalde.crEn</t>
  </si>
  <si>
    <t>…nombre, y solo contienen lo mas fácil y no lo Mallorca.............. D. Martin Mayoll.=En Palma. de mas gusto del maestro Rossini, ha determinado reimprimir Menorca............... Doña Catalina Germán y Ugalde.crEn las piezas mas selectas de dicho periódico, y al mismo tiempo Mahon. publicar las cavatinas, arias, dúos &amp;c. de las óperas últimamen Pamplona............ Viuda de Ribed é hijo mayor. te ejecutadas en Italia, y que se ejecuten en lo sucesivo, de los Santiago..…</t>
  </si>
  <si>
    <t>Ugarte, Fernando</t>
  </si>
  <si>
    <t>Fernando Ugarte</t>
  </si>
  <si>
    <t>…derecho de su padre por donde acomete el re\ea-Clase de propiedeui latina premio D. Pedro Fernandez Mendo enemigo, y hacia donde miran entrambos, el pie izquierdo, en za , accésit D. Fernando Ugarte. Clase de Retórica y poéticapre que se sostiene, equilibrándose sobre los dedos del otro, que man mio D. Manuel Girón , que ademas manifestó mucha destreza en tiene apartado para mejor cubrir el objeto de su defensa. Incli la escritura, accésit D. Josef Ignac…</t>
  </si>
  <si>
    <t>Ulloa, Antonio de</t>
  </si>
  <si>
    <t>Antonio de Ulloa</t>
  </si>
  <si>
    <t>…, D. Martin Bautista de Lanu¡alberjas y guisante* 8 49. &gt; . za, el conde de Lemos, el maestro Vicente Espinel, D. Jorge santaxdm—Cabezón de la Sal. Trigo, fanega 43: aluvias Juan, D. Antonio de Ulloa. 40: maiz añ. 17. D. Pablo de Santa María, el P. Diego Lainez, Fr. Gesozia.—Alfaro. Trigo 28: cebada £: vino,cántara 9I ¡acei- -rónimoGracun, D. Josef-de!Campillo, el Cardenal D. Fian te, arroba 36. cisco de Mendoza, D. Alfonso de Cartagena. , Calahorra. Trig…</t>
  </si>
  <si>
    <t>Uminski</t>
  </si>
  <si>
    <t>…onor, que emplearé todos mis esfuerzos pa á una sesión el teniente coronel de Pradzynski, en la cual fue ra restablecer mi desventurada cuanto muy cara patria; que por recibido el general Uminski. Mas habiendo ido poco después á su libertad é independencia no solo sacrificaré mis bienes, sino Varsovia Szczaniecki, se le manifestó que se habia disuelto aque la vida misma'; que jamas descubriré ni revelaré á nadie los se lla asociación, y que debia hace…</t>
  </si>
  <si>
    <t>…reorganizar otra nueva socie municado 3 C'szewski la idea que tenia sobre el particular , re dad secreta. dactó este un proyecto de organización, seaun el cual la socie Cuando el general Uminski trabajaba en establecer en Vardad de los Templarios debia conservar sus cuatro grados existen sovia la sociedad patriótica , MicHnxki va no estaba allí; pero tes. En el primero se recomendaba al candidato el amor del pró Inbiéndnle común.cado Lukasinski cuant…</t>
  </si>
  <si>
    <t>Uno</t>
  </si>
  <si>
    <t>…ski recibieron para la formación de los concejos Con fecha io de;Junio próximo dije al Decano del Consejo no tuvieron efecto. Real lo que copio: limo. Sr.: Enterado el REy„nue»tro Señor Uno de estos concejos se formó en Wilna por dirección de por .el oficio de V. I. de 23 de Mayo último del1 descontento que Romer, y luego que se aumentó el número de sus individuos se se advierte en los pueblos del partido de Ocaña , con motivo de dividió en dos,…</t>
  </si>
  <si>
    <t>Uraga, Josef</t>
  </si>
  <si>
    <t>Josef Uraga</t>
  </si>
  <si>
    <t>…itud de estos in para el arcedianato de Varonceli, dignidad de la iglesia catedral sectos , por cuanto nuestra habitación está sobre la orilla del mar. de Orense, por promoción de D. Josef Uraga al obispado de „La primera semana de Agosto la empleamos en preparar el Guadix, á D. Santos Majada. terreno’sobre que debemos construir. Con el salmón pescado en El Diario Mercantil de Cádiz trae el siguiente artículo sobra el pequefio arroyuelo, tenemos un a…</t>
  </si>
  <si>
    <t>Urbille</t>
  </si>
  <si>
    <t>…pero como tió sé véfide á un precio tan crecido como ante ciembre-ai puerto Jackson la expedición francesa que manda él riormente, ha habido Un gran déficit en el tesoro del bajá. capitán Urbille, destinada á hacer algunos.descubrimientos. ■ - El-general colombiano Paez dírigió'el 3 de Mayo último una — Hace unos cuantos diasque se vio en Londres aparecer repen proclama á los habitantes de Venezuela, llena toda de adulacio tinamente un nuevo catruage…</t>
  </si>
  <si>
    <t>Urbína, Felipe de</t>
  </si>
  <si>
    <t>Felipe de Urbína</t>
  </si>
  <si>
    <t>…s naves que se ha Luis Manes, á D. Antonio Aznar, alcalde del crimen mas llen detenidas ¿n el arsenal por vientos contrarios, y para dar antiguo de la misma; y para esta resulta á D. Felipe de Urbína también socorro a Jqsequipages y bajeles que se hallen en la rada y Daoiz. ' á peligro de perecer. La fuerza que le hará mover, será equivalen- Para la vara de alcalde mayor de la villa de Euñol , á Don . te á la de cien caballos de tiro.” ■ ' Francisco Javie…</t>
  </si>
  <si>
    <t>Urdaneta</t>
  </si>
  <si>
    <t>…amilia , de que guarnecen á Caracas: los 200 restantes de este cuerpo están en 1* perecieron 22 personas en la Vender: En Abril de 814, siendo ciudad de Aíaracaibo, mandada por el general Urdaneta, de aquel presidente del Gobierno interino, me llamó á su gabine pendiente del gobierno de Bogotá. El batallón de Bravos del Apu te , y ofreció el título de Duque, :oo9 francos de renta y el re, cuya fuerza era de ¡;oo hombres, salió de Caracas con el co gTad…</t>
  </si>
  <si>
    <t>…ellos tomarían los nuevos Estados el vi gor que necesitan para su prosperidad; pero no mereció con testación, de modo que á no hallarse de. gobernador en aquella ANUNCIOS. laza el general Urdaneta, con 200 soldados del batallón de S oayacá, no hubiera sido sufocada la conmoción popular que Carta plan* de la Ría de Guayaquil, que comprende desde el hubo para adherirse á Venezuela , de la cual depende ya toda la fio de Tumbez .é isla-del Muerto, hasta la…</t>
  </si>
  <si>
    <t>Urguiano, Victoria</t>
  </si>
  <si>
    <t>Victoria Urguiano</t>
  </si>
  <si>
    <t>…s, la mugeres que — Por providencia del Consejo supremo de la Guerra y su sala «estuviesen en posesión de este título antes de la presentación de de justicia , se cita y emplaza á Doña Victoria Urguiano, viuda ,,!a ley, y que tengan ademas el de impresor, ejercido por 10 de D. Tadeo Manuel Delgado y sus hijos, para que en el térmi «años, sin haber sufrido alguna condena por ninguno deles dos no de un mes comparezcan en el expresado tribunal por medio de proc…</t>
  </si>
  <si>
    <t>Urionagoctodas, Josef de</t>
  </si>
  <si>
    <t>Josef de Urionagoctodas</t>
  </si>
  <si>
    <t>…lar estas tan ab _ El Sr. corregidor de esta M. H. villa ha señalado para cele surdas como inicuas calumnias ignoran que tengo en mi poder brar junta de acreedores á Jos bienes de D. Josef de Urionagoctodas las cartas que han dirigido á Mr. de Rigny reclamando na, vecino y del comercio de esta corte, el dia 22 del presento con instancia su mediación como un beneficio inesperado.” mes á las nueve en punto de su mañana en las casas Consistoria les. Lo que se hace…</t>
  </si>
  <si>
    <t>Urralde, Dionisio López de</t>
  </si>
  <si>
    <t>Dionisio López de Urralde</t>
  </si>
  <si>
    <t>….................................. 8 ídem. ron ásus continuadas operaciones, resultando la espontánea presentacion, acogiéndose al Real indulto, de los subtenientes ilnni- ; fados D. Dionisio López de Urralde y D. Martin Urlarte, y el; ANUNCIOS. paisano Josef de Oluno, ante el alcalde de Ochandiano, la del subteniente,' también ilimitado, D. Dionisio de Bcsabe á los ar Arte de hacerse querer de su marido. Esta obra del célebre mados de Ceanutri, y el de igual clase D. Josef de Elorri…</t>
  </si>
  <si>
    <t>Ussei, Joaquín Guerau de Arellano y</t>
  </si>
  <si>
    <t>Joaquín Guerau de Arellano y Ussei</t>
  </si>
  <si>
    <t>…$,tan socavando hasta los cimientos1. ¡Pien la villa de Monovar á D, Josef María Roalcs: para la de la san, ó dicen que piensan, ponerlo en libertad por losmedios villa de Buñol á D. Joaquín Guerau de Arellano y Ussei: para mas propios para quitársela, si no la tuviera bien arraigada en la de la Puebla deValbona á D. Pedro Josef Abad y Escudero; el corazón de sus fieles vasallos! Descontentos de su actual .situa y para la de la villa de Belchite, en Aragón, á D. Fermín Ber…</t>
  </si>
  <si>
    <t>Üzbero, Ramón</t>
  </si>
  <si>
    <t>Ramón Üzbero</t>
  </si>
  <si>
    <t>…r, saldrá de Burdeos á fines de Setiem Angel Guerra y Morello, En geometría y trigonometría plana bre próximo, bajo el mando del capitán Cormjer, para un viage D. Venancio Portal, D. Ramón Üzbero , D. Joaquín Bahamon- al rededor del mundo, por el Perú, los inares de la China, Ben de y D. Aniceto Sánchez. En trigonometría, esférica D. Josef gala y vuelta á Francia. Teniendo ya la mayor parte de su car Martínez. En cosmografía el mismo Martínez y D. Ant…</t>
  </si>
  <si>
    <t>Va</t>
  </si>
  <si>
    <t>…ual observancia de la referida Bula: qué asi es mi voluntad; para ello, añade: ,/J.ódo cuanto tenga relación con estos nego y que al traslado impreso de esta mi Cédula, firmado de D. Va cios será tratado extensamente en la sesión próxima, cuando no lentín de Pinilla, mi Escribano de Cámara y de Gobierno del lo.pueda ser en la actual; y en fin cuando logre el país tener un mi. Consejo , se le dé la misma fe y crédito que á su original. Da Min…</t>
  </si>
  <si>
    <t>…da intervención ó mediación amistosa, como dicho Supremo Tribunal. dicen , en favor de los griegos , en virtud del tratado concluido Dios guarde &amp;c. Madrid n de Setiembre de 1827.=D. Va entre Inglaterra, Francia y Rusia, y que jamas daría oídos á lentín de Pinilla. ninguna proposición de esta naturaleza. El reis-effendi se ha explicado en los términos mas enérgicos con los interpretes de NOTICIAS EXTRANGERAS. las embajadas europeas. (Gaceta…</t>
  </si>
  <si>
    <t>Vadbolsky</t>
  </si>
  <si>
    <t>…ner este buque en el mar. El vicealmirante Guisa, ae disponía-í darle un ataque, despachó inmediatamente al ma gefe de las fuerzas navales del Perú, debe enarbolar su pabellón yor general Vadbolsky con el regimiento de infantería de Ti- en esta fragata. flis, dos de cosacos del mar Negro, y seis cañones de la compa — Sugetos fidedignos escriben de Cartagena que el ejército reuni ñía núm. 3 del Don, con la orden de que llegase á Ourdabad el do por el Lib…</t>
  </si>
  <si>
    <t>Val, Marques de</t>
  </si>
  <si>
    <t>Marques de Val</t>
  </si>
  <si>
    <t>…ra que le corresponde. . .. señalado para la Junta general de los accionistas del mismo Ban Habiendo acreditado la experiencia, que muchos accionistas co, que presidirá el Exento. Sr. Marques de Val verde como pri acuden á sacar papeleta para la asistencia á la Junta, después de mer individuo de la de Gobierno, el jueves 19 de Abril próxi cerrado el término de la admisión de acciones y poderes, se re mo á las nueve de la mañana, en la casa propia del mis…</t>
  </si>
  <si>
    <t>Valcárcel, Isabel</t>
  </si>
  <si>
    <t>Isabel Valcárcel</t>
  </si>
  <si>
    <t>…Olor» &gt;n. 13.786.. 2 2 379- 4 CAMBIOS . OBI DIA I/. D. Juan Luis Caters, de Gante- I4.O48.. 17 386..10 Londres................. ............ ••••••'....................... S6!»*- Doña Isabel Valcárcel, viuda de Pan*........................ -............................... . &gt;5 9- D. Román, de id..................... 11.763.. i a 3»3-i6 Cádiz,,................................................................. Par.,,. Sres. Boisier y Savardin, de Mi rSevilla.…</t>
  </si>
  <si>
    <t>Valdemoro, Felipe López</t>
  </si>
  <si>
    <t>Felipe López Valdemoro</t>
  </si>
  <si>
    <t>…e falta de su elevación , y el a reo.ó cas de ig dias se presenten á los síndicos de la dimisión de bienes caron inmenso que debe cerrarla, son obra tan grande, que está de aquel, D. Felipe López Valdemoro, D. Manuel Bretón, abo calculada en la cantidad de 15 á 16$) pies cúbicos la piedra que gados del ilustre colegio de esta dicha corte, y D. Juan Sánchez habrá de consumir; sin contar el crecido número de estatuas, Salcedo, vecino y delcomercio de la misma; qu…</t>
  </si>
  <si>
    <t>Valdés, Suarez de</t>
  </si>
  <si>
    <t>Suarez de Valdés</t>
  </si>
  <si>
    <t>…Que esta medida ó combina sin haberlo asi verificado, les parará el perjuicio que haya lugar. ción sirva para aumentar ó disminuir la eficacia de la idea que —Por providencia del Sr. Suarez de Valdés, ministro del Con emiten las palabras, las frases, ó los períodos, nadie podrá ne sejo Real, Juez interventor de la casa y estados del Excmo. Se garlo , pues que la prueba'está en el hecho mismo. La palabra ñor conde de Altamira, marques de Astorga , refrenda…</t>
  </si>
  <si>
    <t>Valen, Arzobispo de</t>
  </si>
  <si>
    <t>Arzobispo de Valen</t>
  </si>
  <si>
    <t>…opone para los . Respuesta y reflexiones sobre las cartas de D. Roque Leal y trasportes un suelo pantanoso como una superficie áspera, que Castro, acerca de la representación del Sr. Arzobispo de Valen ni el casco del ganado puede soportar, ni los carruages resis cia á las cortes, por el R. P. Fr. Juan de S. Andrés, d.íimdor tir. En las calzadas se emplea la piedra muy machacada y de general de Carmelitas descalzos. Se'vende en Madrid en la libre igual cons…</t>
  </si>
  <si>
    <t>Valencia, Arzobispo de</t>
  </si>
  <si>
    <t>Arzobispo de Valencia</t>
  </si>
  <si>
    <t>…eta á los consejos de guerra, hallándose Los suwriptprcs á la vida de Sta. Catalina de Genova . dedi el ejército en territorjo enemigo, cualquier persona acusada de cada »1 Excmo. Sr. Arzobispo de Valencia, puesta-en espáñol: crimen ó delito contra la seguridad dei ejército ó de los milita- por el doctor D. Luis Monfort, presbítero,: podránacudirá re íes que le componen. s ; coger el primer tomo á la librería de Cuesta, frente 4 las Gova-, Podrá apelarse de los…</t>
  </si>
  <si>
    <t>Valentín</t>
  </si>
  <si>
    <t>…Se asegura que ha acordado el cumplimiento de ambas, y que al efecto se co Mr. Ribeaupierre Se detendrá aquí cuatro ó cinco dias, que des munique &amp;c. Madrid 7 de Febrero de 1827.= D. Valentín de tinará, para recibir á los bo^árdós. Inmediatamente fue á visitar Pinilla. le el Principe; cosa contritiá á la etiqueta que se sigue en estos principados, y que hasta iíiÓri no se había visto. {L'EtoUe.jjComisionados ó corresponsales de! Banco, en quienes…</t>
  </si>
  <si>
    <t>…sitiado en la colegial de Covarrubias, en el arzobispado de Burgos, vacan cierto modo, y con un ejército debilitado por los frecuentes tes por promoción de D; Joaquín Bustamante, D. Valentín. Bercombates que ha sufrido. nal y D: Miguel Olaya, á D. Manuel Martínez Baroja, Don Las cartas de Trieste del 14 de Enero anuncian, con referen Francisco Antonid Carrera y‘ D. Sebastian Martínez Llorenteí cia á otras de Zante del i:°, que el almirante Miauli…</t>
  </si>
  <si>
    <t>Valenzucla, Joan Miguel</t>
  </si>
  <si>
    <t>Joan Miguel Valenzucla</t>
  </si>
  <si>
    <t>…reponerá su pueblo de suplica á fin de qué acudan en Sevilla él licenciado D. Anto las antiguas pérdidas, y establecer laí mejoras de la adminis nio Sánchez Pascual, ó en Ecija á D. Joan Miguel Valenzucla. EN LA IMPRENTA REAL.</t>
  </si>
  <si>
    <t>Valiente, Rafael Martinez de</t>
  </si>
  <si>
    <t>Rafael Martinez de Valiente</t>
  </si>
  <si>
    <t>…laridad en sus movimientos, Memorias premiadas.zzEtonomífl. Título de socio de mérito los ponen sin duda. *1 .nivel de los cuerpos, pías veteranos.- Des de esta clase al de número D. Rafael Martinez de Valiente, por pués, de mas .de tres horas seguidas de fuego y, evoluciones , se fue la memoria é invento de un nuevo aparato clarificador prara el retirando la columna hasta el campamento, que estaba á media vino, con su plano y otros escritos y observaciones agrohómi…</t>
  </si>
  <si>
    <t>Valladares, Josef María</t>
  </si>
  <si>
    <t>Josef María Valladares</t>
  </si>
  <si>
    <t>…ua salina de Ceston3 , conservada moza, A D. Pedro Pertierra y Aivarez: para otra de la de tula- herméticamente, y renovada con frecuencia, cuyas aplicaciones, manes por muerte de D. Josef María Valladares, á D. Juan Jo ya sola , ya combinada con la anterior, son útilísimas en varias sef Sopueria: para una ración de la misma, por la de D. Lorenzo dolencias. Mancebo de Torres, al emigrado de América D. Pedro Nolasco Los enfermos que deseen recibir «1 beneficio d…</t>
  </si>
  <si>
    <t>Vallarino, Bruno</t>
  </si>
  <si>
    <t>Bruno Vallarino</t>
  </si>
  <si>
    <t>…Jesús, por Atmeller, 12 rs. de S. Ildefonso. Estampa que representa el origen de la pintura, 8 rs. (jy con* El Rey nuestro Señor en premio de los méritos y servicios timará.) del Sr. D. Bruno Vallarino, Ministro togado del supremo Con sejo de Indias, y para darle un público testimonio de que está sa __Aphorismorum Hifpocratis libri ocio, et presagiorum ejúsdtra, libri tres. Esta edición de los ocho libros de los Aforismos detisfecho de ellos, se ha servido…</t>
  </si>
  <si>
    <t>Valle, Francisco Torrecilla</t>
  </si>
  <si>
    <t>Francisco Torrecilla Valle</t>
  </si>
  <si>
    <t>…no agotar sus tesoros ni su ejército: pi Observaciones de todo gatero de oraciones, corregidas y aumen de que le proteja la Francia enviándole oficiales de todas armas, tadas por D. Francisco Torrecilla Valle; en que se explican con é impida que la escuadra turca pase á Alejandría. Por poco que toda claridad y distinción los principios y modos de oraciones estuviese asegurado de este protectorado, retiraría tus tropas de pertenecientes á las primeras clases da la…</t>
  </si>
  <si>
    <t>Vallejo, Isidora</t>
  </si>
  <si>
    <t>Isidora Vallejo</t>
  </si>
  <si>
    <t>…de hoja, —Habiéndose declarado nula la agregación de bienes raíces que ó primera calidad, á los precios siguientes: hizo á una vinculación D. Alejandro de Madinaiseitra, viudo de Doña Isidora Vallejo, vecina que fue de esta corte, y natu En Madrid. En la Carolina.' ral de Ja villa de Oñate; y debiendo recaer los mismos bienes Rs. vn. arroba. Rs. vn. arroba. libremente en las personas que haya lugar en derecho, se llama á los que lo tengan á los propios bi…</t>
  </si>
  <si>
    <t>Vallejo, Juan Francisco Amor y</t>
  </si>
  <si>
    <t>Juan Francisco Amor y Vallejo</t>
  </si>
  <si>
    <t>…laza, y as do i pique los demas buques. censo de D. Miguel Cano, D. Mannet Vivanco y D. Francisco Carta. de Zante del gde Enero dicen también, que hallándose dé Paula Rodríguez, á D. Juan Francisco Amor y Vallejo . Don' Ibrahim-bajá atrincherado entre las fortalezas de Modon y Na- Juan del Olmo, D. Josef Benito Rodríguez, D. Juan Merino varino, fue atacado por el ejército combinado de Colocotroni, Estefanía, D. Juan Rojas, D. Urbano Fr.as y D. Toribío Ma— Nikitas, Gen…</t>
  </si>
  <si>
    <t>Valles, Francisco</t>
  </si>
  <si>
    <t>Francisco Valles</t>
  </si>
  <si>
    <t>…de un capataz D. Alvaro Navia Osorio. y de la inteligencia científica de un agrónomo. 7.0 D. Luis de Requesens:, D. Bartolomé Leonardo de Argensola, D. Juan de Palafox y Mendoza, D. Francisco Valles, XBALBS LOTBKIAI. D. Juan de Ribera, el maestro Fr. Luis Ponce de León. '• En la extracción de la Real lotería primitiva, celebrada en 8.°' D. Diego Mesía y Guarnan, El maestro Juan de Avila, la tarde de hoy, salieron sorteados los números siguientes: El Padr…</t>
  </si>
  <si>
    <t>Van-Daalen</t>
  </si>
  <si>
    <t>…oficiales y solda —La semana anterior entró en el puerto de Sheerness el navio de dos de á caballo, y 1,005 desmontados. Todo su costo es de guerra el Waterloo, de 74 cañones , su capitán Van-Daalen , de 340 ,899 libras por año; de manera que teniendo cinco veces mas la marina del Rey de los Países-Bajos.—Este buque trae á su fuerza que las tropas de la casa del Rey-, no cuestan la cuarta bordo el segundo batallón de las tropas de la expedición de J11- p…</t>
  </si>
  <si>
    <t>Várela, Manuel Fernandez</t>
  </si>
  <si>
    <t>Manuel Fernandez Várela</t>
  </si>
  <si>
    <t>….................................... 30,200. El Rey Ntro. Sr. en atención á las particulares circunstan A la-misma, para que por medio de las diputaciones de cias que concurren en D. Manuel Fernandez Várela, Comisario barrio ó del modo que mejor le parezca socorra las Apostólico general de la Sta. Cruzada , y al discreto zelócón que familias menesterosas! que estime atendibles con predesempeña las altas funciones de su destino , se ha servido con ^ferencia......…</t>
  </si>
  <si>
    <t>Vargas</t>
  </si>
  <si>
    <t>…a la suscripción hasta el 28 de Febrero,, ex parará el perjuicio que:haya lugar.; ! r. cepto en Valencia que se cerrará el 15 del mismo Marzo: época — En virtud de providencia del Sr. Vargas, asesor general de la en. que se tendrán ya en dicha ciudad los nombres de’tódos los Guardia Real y su juzgado privativo, se cita y emplaza á los suscriptores para insertarlos en la lista.general que ha desunirse que se consideren con derecho á los bienes que…</t>
  </si>
  <si>
    <t>VARIEDADES</t>
  </si>
  <si>
    <t>…re de un ata 23,728.... 400.................... ....... Sevilla. que de apoplegía. Ha sido depositado su cuerpo en la capilla llueva llamada de los Griegos, fundada en 1632 por el coronel VARIEDADES. Pablo Emilio Pozzo di Borgo. (Idem.) _ El Observador austríaco de 27 de Octubre previene al público ESTADÍSTICA JDDICIAI. que esté con cuidado porque se ha establecido un taller de nove las en los principados de Moldavia y Valaquia , y particularmen Notas pa…</t>
  </si>
  <si>
    <t>Varsovia</t>
  </si>
  <si>
    <t>…el reino de Polonia ; y aunque la mayor parte de »OlONIA. los adeptos tenian poca consideración, sin embargo hubo algunos que se distinguieron por su zrlo y actividad. El antiguo teniente Varsovia 21 de Junio. coronel Diobogoiski , enviado por Lukasmski á Kalisch para Continúa (l informe de la comí ¡ion de fesquita. que propagase aqui la sociedad, fue escuchado favorablemente Después de las juntas que tuvieron los Templarios, y de que p r algunos, habi…</t>
  </si>
  <si>
    <t>Vasconcellos</t>
  </si>
  <si>
    <t>…82; y pasando por otros para avanzar sobre Tras-los-Montes, y da parte del reconoci ▼arios grados fue promovido al cargo de comandante en gefe en miento que habia mandado hacer el coronel Vasconcellos, del Febrero de 1795, retirándose de este servicio en 1809, para el jó.° de infantería, sobre Villacha y Mesonfrio por algunas da que se le volvió á llamar en Mayo de 1811. sus tropas y milicias de Maya, Feria y Oporto, las cuales se por Lá nación llorará sin…</t>
  </si>
  <si>
    <t>Vasconcelos</t>
  </si>
  <si>
    <t>…e 200 heridos. chos progresos. El Teniente general Stubbs participa desde Oporto el i4, que rOXTtJGAt. 1 el Marques de Angeja ocupaba á Villa Real de;de el 12, y que el buen es el coronel Vasconcelos, del regimiento 16.elogia Lisboa 17 de Enero. píritu de este cuerpo. El Brigadier Josef Correa de Mello escribe desde Villa Ponca Por el Ministerio de la Guerra se ha expedido la orden siguiente. de Aguiar al Teniente general Stubbs, con fecha del ti , que la…</t>
  </si>
  <si>
    <t>Vayo, Estanislao de Kosca</t>
  </si>
  <si>
    <t>Estanislao de Kosca Vayo</t>
  </si>
  <si>
    <t>…es necesario dar mayoír extensión á este Vqyleano, 6 la exaltación de las pasiones •. novela original, soberbio espectáculo , y el que no venga a complacerse en los compuesta por D. Estanislao de Kosca Vayo, socio honorario adelahtatÁienfos de la industria española que se vaya, á vivir coa de la Real Sociedad Económica de Amigos del País de Valencia: los cafres; y lo digo por pocas personas que se han desdeñado de dos volúmenes en 16°, adornados con dos láminas…</t>
  </si>
  <si>
    <t>Vázquez, María</t>
  </si>
  <si>
    <t>María Vázquez</t>
  </si>
  <si>
    <t>…eremos siempre con el detenimiento y circunsr puesto en cabeza de García Vázquez. Los herederos y descen ccion que el ínteres único del acierto cxig«, y que el calor de dientes de Doña María Vázquez, última poseedora del censo im Ki parcialidades desconoce. Proponiéndonos, pues, comunicar puesto sobré las casas qué se tomaron i García Vázquez, su pa al público las noticias que tendremos por mas seguras, sin res dre , en cabeza de este; y Doña Ana, Doña R…</t>
  </si>
  <si>
    <t>Vázquez, Vicente Josef</t>
  </si>
  <si>
    <t>Vicente Josef Vázquez</t>
  </si>
  <si>
    <t>…arar por punto general, que desde ahora en adelante solo Segovia............. D. Dionisio González. puedan usar del uniforme señalado á los Regimientos 'de la Sevilla..:.,;.;..... Sr. D. Vicente Josef Vázquez. Guardia, después que se hayan separado de ellos , los que ha y ah Soria......'.......... D. Josef Martin. sido Coroneles ó Tenientes Coroneles efectivos de los mismos, Toledo.....¿........ D. Manuel Fernando de Solana. debiendo los demas llevar el que les es…</t>
  </si>
  <si>
    <t>Vbutibr</t>
  </si>
  <si>
    <t>…esta.época hasta el 30 de schiUr-en Sirá ¿-pinito dermorir'íd§ íresáítas de los sablazosque Setiemblre pasado han sido, de 19.585,932 dolars 50.céntimas. le'6ifi el que ve titula coronel Vbutibr.1 Los del.trimestre corriente calculados en. 6 millones , dan con las, Id»itÍ2-kU Diciembre. El cuerpo del .ejército tur o que se había suitias ya percibidas un total de 25.500© de dolars por todo el separado del bloqueó de Aleñas, tomó con' tiempo los’deífil…</t>
  </si>
  <si>
    <t>Vclaz</t>
  </si>
  <si>
    <t>…sados: se hallarán de venta en Madrid en la .librería P. Veronés, y grabado por L. Henriquez, 40 rs. de Rodríguez, calle de Carretas. La Coronación de María Santísima, pintado por D. Vclaz— __Se halla vacante la cátedra de humanidades en el Real semi quez , y grabado por Massard , 14 rs. nario de nobles de Vergara, que por Real orden ha de proveerse Jesucristo muerto, pintado por A. Cano, y grabado por por rigorosa Oposición, que se ha de hacer…</t>
  </si>
  <si>
    <t>Vclazquez</t>
  </si>
  <si>
    <t>de ocales, siendo asi que en estos ha resultado cerca de la cuar De Marte, pintado por D. Vclazquez, y grabado por LeVita parte de ocales, es decir, que los del país dan mas de triplica Uain,a8rs. da cantidad de ocales ó seda inferior que los de la China : «¡° La Tomas Moro, gran Canciller de Inglaterra, pintado por Titeda tina es mas fina, mas fuerte y mas…</t>
  </si>
  <si>
    <t>Ve-</t>
  </si>
  <si>
    <t>…que se le han creído afines; del afrodisisrno Ribera , 14 rs. ó histeromanía-, de la flegmasía aguda de los ovarios, y trompas; En pliego de marca imperial. De Esopo, pintado por D. Ve- en fin,, de la hidropesía de estos órganos yde la hidroínetra y f¡lazcjuez , y grabado por M. Esquivel, 24 rs. ^onsetra. En Jos pormenores de estas .difíciles materias ,^e verán De Menipo, pintado por D. Velazqucz, y grabado por M. establecidos unos principio…</t>
  </si>
  <si>
    <t>Veen, Hermenegildo Miranda y</t>
  </si>
  <si>
    <t>Hermenegildo Miranda y Veen</t>
  </si>
  <si>
    <t>…é haber formado el minis Benito Lázaro: para Ja de Sotomayor á D. Andrés Leandro Re terio , del que era gefe, habló por la última vez en la Cámara vuelta : para la de Santillana á D. Hermenegildo Miranda y Veen el mes de Junio, y fue á morir á Chiswick, en el mismo larde: para la de .Villarrubia de los Ojos á D. Isaac Bachiller: mes y en la misma habitación que.Mr. Fox; ambos á la edad de para la de Ecija á D. Fernando López y Villen: para la de Agui 57 años. jar de…</t>
  </si>
  <si>
    <t>Vega, Josef</t>
  </si>
  <si>
    <t>Josef Vega</t>
  </si>
  <si>
    <t>…en este de la de Lugo, por ascenso de D Antonio Cidron y Bernal'á la caso exténder las fianzas dadas en el primer año á los restantes abadía de la colegial de Arbas del Puerto, á D. Josef Vega y como sé estipulará terminantemente en las respectivas escrituras Trincado: para una ración de fa santa iglesia primada de Talé- ó procederse, si oportunamente desistiesen del remate, á otra do, por muerte de D. Josef Sánchez, á D. Antonio Sanche? nueva suba…</t>
  </si>
  <si>
    <t>Velasco, Julián de</t>
  </si>
  <si>
    <t>Julián de Velasco</t>
  </si>
  <si>
    <t>…entud. Sacada de las obras que escribió en francés el céle Al de la villa de Vaga..................................................... 600. bre Berguin, y puesta en castellano por D. Julián de Velasco: Al de la villa de Velga.................................................... 600. las cristianas y morales máximas y los consejos evangélicos for Al de U villa de Capellades............................................. 600. man el todo de esta obra, que por l…</t>
  </si>
  <si>
    <t>Velasco, Manuel de</t>
  </si>
  <si>
    <t>Manuel de Velasco</t>
  </si>
  <si>
    <t>…...........j...............; ¡4 pérdida cuela de S. Isidoro, por haberlo establecido allí á sus expensa» Deuda coixsolidada: con ínteres—.................. aó valor.- . su curador D. Manuel de Velasco , que premió á las tres mas Intereses de vales...................................—; 3}. : adelantadas con Un lapicero de plata. Algunas niñas de la -es Vales-consolidados.....;.— ..............'......ó.;-.1..:,-244 i 25. •■ .cuela de S. Leandro agradaron'sobr…</t>
  </si>
  <si>
    <t>Velasco, MayorrrAntonio Florencio de</t>
  </si>
  <si>
    <t>MayorrrAntonio Florencio de Velasco</t>
  </si>
  <si>
    <t>…a Reveragua............. Chums........................... Piaraonte................ ¿i9 18 Suma total. 3*39 4 Madrid 31 de Diciembre de i826.=V.° B.°__Valcárcel.rrPor ausencia del Sr. MayorrrAntonio Florencio de Velasco.= Los refe ridos alcances serán entreoídos 4‘los sugetos que en debida forma justifiquen ser legítimos herederos, ó á las personas á quienes es tos nombren por sús apoderados para el percibo de ellos; en la inteligencia de que después de bien examinados por e…</t>
  </si>
  <si>
    <t>Velasco, Pedro Fernandez de</t>
  </si>
  <si>
    <t>Pedro Fernandez de Velasco</t>
  </si>
  <si>
    <t>…acei- -rónimoGracun, D. Josef-de!Campillo, el Cardenal D. Fian te, arroba 36. cisco de Mendoza, D. Alfonso de Cartagena. , Calahorra. Trigo 32 : cebada 9: vino 12.1 aceite 40. 18. D. Pedro Fernandez de Velasco, Juan Sebastian del C17 Logroño. Trigo 27 &amp; 29; cebada y * 9, vino 12 á 14: acei- no, Fr. Melchor Cano, el P. Alfonso Salmerón, D. Bernardo te 52 4 36. .1. : de Va ¡buena, D. Felipe Gil de Taboada. , . ífájtra. Trigo *2: cebada 12: vino 8: aceite 36. Cada cua…</t>
  </si>
  <si>
    <t>Velazqucz</t>
  </si>
  <si>
    <t>…grabado de los destilos leucorraicos; del cáncer de la matriz/y de la por L. Croutelle, 14 rs. glándula mammaría; del histerismo y de.su desconveniencia, De un Enano, pintado por D. Velazqucz , y grabado por F.' con otras afecciones que se le han creído afines; del afrodisisrno Ribera , 14 rs. ó histeromanía-, de la flegmasía aguda de los ovarios, y trompas; En pliego de marca imperial. De Esopo, pintado por D. Ve- en fin,, de la hidropesía de est…</t>
  </si>
  <si>
    <t>Velazquez</t>
  </si>
  <si>
    <t>…ca imperial. D Diego Velazquez retratando de la derecha. ! á la Infanta Doña Margarita, hija de Felipe iv, pintado por .Canción católica, en honor de nuestro Sa'ntísimo Padre León D. Velazquez , y grabada por P. Audouin, 36 rs. xti, y de su potestad suprema en la Iglesia, con motivo del Ju S. Gregorio Magno, pintado por J. Ribera, y grabado por bileo del Año Santo-, por D. Gil de Alpanseque y Musí. Se ven B. Ametller, 36 rs. de en la librería de Vi…</t>
  </si>
  <si>
    <t>…lo sean, lo insertamos aquí, persuadidos En pliego de marca imperial. Baco coronando i los Borra que no será desagradable á jos españoles que quieran de verdad á chos, pintado por D. Velazquez, y grabado por M. Carmena, 34 «• ‘ , / 7 7,rV J .su patria. „En carta de Tortosa fecha 10 del pasado se nos dice por el El Charlatán ó Sacamuelas, pintado por T. Rocían», y gra Sr. D. Antonio Sanz lo siguiente: bado por M.Carmona, 34 rs. ,,Incluyo á V. la pas…</t>
  </si>
  <si>
    <t>…a, mas fuerte y mas hermosa que la dél país, cianó, y grabado por F. Muntañer, 28 rs. y aun mas productiva , porque no tiene que mermar en el blan El Niño de Vallecas, pintado por D. Velazquez, y grabado queo: 6.° Al tiempo de hilar los capullos de los gusanos de la por B. Vázquez, )4 rs. China se ha advertido que no estaban interiormente perfecciona Un Sugeto desconocido, pintado por D. Velazquez, y graba dos ó concluidos, parte por haber muerto e…</t>
  </si>
  <si>
    <t>Velazquez, Diego</t>
  </si>
  <si>
    <t>Diego Velazquez</t>
  </si>
  <si>
    <t>…este año, se saca á oposición la cátedra de materia médica, Francisco Pizarro. vacante en dicho establecimiento por impurificación de D. Fran 12. Josef Ribera, Pablo de Céspedes, D. Diego Velazquez cisco Perez. Los profesores veterinarios que deseen obtener esta de Silva, Alonso Cano, Bartolomé deMurillo, Juan de Herrera. cátedra, podrán presentarse á firmar la oposición hasta el 27 de 13. D. Iñigo López de Mendoza, Juan Gines de Sepítlveda, este mes in…</t>
  </si>
  <si>
    <t>Ven</t>
  </si>
  <si>
    <t>…gusto Monarca. vencí que el combate debia ser serio y encarnizado para ambas partes, atendiendo á que á mas de sus buques dispuestos en el Habiendo cedido en favor del Rey nuestro Señor D. Ven cemro de la mencionada barra, habían colocado cinco piezas de tura Ruiz Huidobra, coronel retirado de infantería, y 24.0 es artillería gruesa á las partes de poniente y levante, sostenidas cribano mayor del ayuntamiento de Sevilla, diez créditos contra sus ba…</t>
  </si>
  <si>
    <t>Ventura, Joaquín</t>
  </si>
  <si>
    <t>Joaquín Ventura</t>
  </si>
  <si>
    <t>…irle. Ñipóles en la iglesia de la Real archicofradía de S. Josef, cuyo ,,Separados los americanos por su situación de la sociedad eu instituto es vestir á los desnudos ; por el P. D. Joaquín Ventura, ropea, y rotos los vínculos que los unían por sus hábitos, su9 teatino. Se hallará á 2 rs. en la librería de Novillo, calle de la usos, su lenguage y sus sentimientos con los españoles, solo van Concepción Gerónima, de Perez, calle de Carretas, y de Villa, á…</t>
  </si>
  <si>
    <t>Vera, Pedro Isidoro de</t>
  </si>
  <si>
    <t>Pedro Isidoro de Vera</t>
  </si>
  <si>
    <t>…mplea de poco tiempo acá en la composición de cierto tortillo; y para una media ración de la de Córdoba, por el de color amarillo para el estampado de las telas. Aunque este mine- D. Pedro Isidoro de Vera, á D. Diego Espinar. cal se halla en mucha abundancia en la Siberia, todavía no ha Asimismo ha sido servido S. M. nombrar á D. Fr. Antonio llegado i ser un artículo de comercio. Deseando el doctor Ha- Sánchez Matas, Obispo de la Paz en el Perú , para la abadí…</t>
  </si>
  <si>
    <t>Vercon, Alfonso Chalumeati de</t>
  </si>
  <si>
    <t>Alfonso Chalumeati de Vercon</t>
  </si>
  <si>
    <t>…storia de la Reforma protestante en In glaterra é Irlanda &amp;c., obra de D. Guillermo Cobbet, traduci Calahorra. Al reverendo Obispo de esta diócesis da del ingles al castellano por D. Alfonso Chalumeati de Vercon destino á los expósitos de la misma............. 50,000. neuil, obra que los editores de la Biblioteca de Religión han re A la casa de expósitos de la provincia de Guipúzcoa. 10,000. comendado á sus suscriptores en el tomo ix de dicha colección, se A la del S…</t>
  </si>
  <si>
    <t>Verneui, Alfonso de</t>
  </si>
  <si>
    <t>Alfonso de Verneui</t>
  </si>
  <si>
    <t>…tablecimiento nace ahora, y naturalmente debe glaterra é Irlanda por VVilliam Cohbeit, traducida al castellano crecer con rapidez y adquirir las fuerzas que le son propias. Re por D. Alfonso de Verneui!, individuo de las Reales academias unida en él la gran cantidad de objetos que son de su instituto, Española y de la Historia &amp;c. , acudirán á las librerías en que se como máquinas, instrumentos y herramientas, ya en grande, ya hayan suscrito á recoger la se…</t>
  </si>
  <si>
    <t>Verneuil, A. Chalumeau de</t>
  </si>
  <si>
    <t>A. Chalumeau de Verneuil</t>
  </si>
  <si>
    <t>…sirven para las provisiones de la capital. Obra escrita en ingles por sir Wiíliam Cobbett, traducida al — Un soldado francés que habia hecha las últimas guerras de castellano por D. A. Chalumeau de Verneuil 5rc, y dedicada al Rtisia habia enterrado un pequeño tesoro á la entrada de una Sermo. Sr. Infante D. Francisco de Paula Antonio. aldea sobre el Wilna, prometiéndose encontrarlo con seguridad Siempre son acreedores al reconocimiento de los hombres lo» á su vu…</t>
  </si>
  <si>
    <t>Veroskine</t>
  </si>
  <si>
    <t>…ow*. Verifi aqui de hoy á mañana á este Principe. SS. MM. llegarán sobre có esta ceremonia el Príncipe D. Galitzyne, gobernador militar; el 2 5habiendo asistido á ella el teniente general Veroskine, coman El barón de Munch-Bellinghausen , Ministro presidente de dante de la plaza; el ayudante de campo general Khrapovitsky, la Dieta , llegó el 1 5 á está capital desde Bohemia. Se aguarda de comandante de la tercera división de granaderos, y de la división…</t>
  </si>
  <si>
    <t>Vi</t>
  </si>
  <si>
    <t>…ases y oficinas, separadas enteramente de las que estaban en S. M.', que las juntas-genérales de otoño se celebren en esta cor ejercicio; y gracias á la infatigable diligencia del coronel D. Vi te, dándose principio á lhs‘sesiones, según práctica, el dia 5 de cente María Rodrigo, inspector de la casa, se concluye esta Octubre próximo: lo que' se avisa á todos los dueños de ganado grande obra con admirable celeridad y economía en menos de merino tras…</t>
  </si>
  <si>
    <t>Vi, Patricio Julián</t>
  </si>
  <si>
    <t>Patricio Julián Vi</t>
  </si>
  <si>
    <t>…s; estas obras Francisco Sardina, arcipreste de Cifuentes; y para una ración de deben estar prohibidas á un gran número de lectores, y sin em la catedral de Osma, por promoción de D. Patricio Julián Vi bargo, la celebridad de sus autores,-la curiosidad tan natura! de vas, á D. Alejandro García. conocer lo que se ha oido alabar como una obra clásica, excitan vivamente á buscarlas y á leerlas. Y ¿qué podrá esperarse de aquellos imprudentes jóvenes qua Varias…</t>
  </si>
  <si>
    <t>Víc</t>
  </si>
  <si>
    <t>…adra rusa. conde de Mercy, el barón de Pont, consejero de la cancillería La llegada de la escuadra rusa, aunque se compone de ocho de Estado, y el barón Carlos de Sieber. S. A. el príncipe Víc navios de 74, de ocho fragatas y una corbeta , no ha producido tor, su hijo, ha llegado á Carlsbad. la menor inquietud: no se tiene ningún rezelo con respecto á es tas fuerzas navales en el Mediterráneo, porque el público estaba PAISES-RAJOS. convencido de qu…</t>
  </si>
  <si>
    <t>…as noble y duradera les parará el perjuicio que haya lugar. que el barro cocido, de que son las de las otras puertas menores, _ Se cita y emplaza á D. Francisco Crespo de Tejada , D. Víc lastimadas y reparadas á veces por su fragilidad. La arduídad de tor López, y Doña Antonia García , para que comparezcan en esta obra compite con el zelo de sus ilustres emprendedores. El el juzgado del Sr.Galindo, teniente corregidor de esta villa, por largo…</t>
  </si>
  <si>
    <t>Vicente</t>
  </si>
  <si>
    <t>…Coroneles efectivos de los mismos, Toledo.....¿........ D. Manuel Fernando de Solana. debiendo los demas llevar el que les está señalado como retirados. Valencia........... Sres. D. Vicente y D. Josef González. Lo que de Real orden &amp;cc. Madrid 3 de Febrero de 1827.= Valládolii....... D. Josef Sigler de Biutamarite. Zambrano. Vitoria............ Sres. Balmastda y Marcó. Zambra.:..:.:.... D. Mánuel Herrero Pantigoso.Circular del Consejo Real, insertando ama Real orde…</t>
  </si>
  <si>
    <t>….s fácil medio racionero de-la misma: para una canongía de ia catedral calcular los beneficios que producirá- semejante empresa. En de Jaén, por la de D.-Diego Andrés de Teruel, a D. Vicente efecto, hay una infinidad de obras «preciables por la belleza Chacón y Robledo, prebendado de la de Avila: para otra de la del estilo y por lo sublime de sus pensamiento*, cuyo mérito es de Cuenca, por muerte de'D. Juan Antonio Ramírez, á D- Vi ta como oscure…</t>
  </si>
  <si>
    <t>…a que tenga alguna noticia de ella, ó su fallecimiento, se servirá avisarlo en la vicaría eclesiástica de esta villa al notario Números. Premios. Admi nist raciones. mayor de ella D. Vicente de la Llave, en el término de seis meses, que ha señalado al efecto el Sr. teniente vicario, á quien ha ocurrido el Josef Obiol, solicitando se le declare viudo de la 6,835.... 16000....................... ..... Madrid. Teresa Aisa. 1,832.... 8000............…</t>
  </si>
  <si>
    <t>Vidal, Joaquin Valle y</t>
  </si>
  <si>
    <t>Joaquin Valle y Vidal</t>
  </si>
  <si>
    <t>…ba de aceite á 20 rv, « cómo Casa y Corte, á pedimento de Doña Rasa Valle y Aleu, viuda .vale,cí'ca de 71 cq Gaitropol &gt; Ambos pueblos son .puertos de -y heredera usufructuaria de D. Joaquin Valle y Vidal, «obre pa* mar ¿ y, en el último han entrado el mu de Octubre, cinco de 8735 rs. y aq.mrs,, que repita-contra los bienes de la t«buque&gt; en )a»tre. ¡No pudieran extender y tmp|í¡a^*l cajbotage .lamentaria del D. Jaime Costa y Espié!; apercibidos que da no yira…</t>
  </si>
  <si>
    <t>Vidal, Juan Rafi y</t>
  </si>
  <si>
    <t>Juan Rafi y Vidal</t>
  </si>
  <si>
    <t>…o llamamiento qu; la frir todo el peso de su Real indignación. ¿ Pues qué esperáis A H? Real piedad acaba de hacerles. «Pretendéis resistir abiertamente á vuestro Rey, cuyo nombre D. Juan Rafi y Vidal y su segundo , que mandaban ur.a par estáis invocando! ;Podría hacer mas el revolucionario mas exal tida numerosa, reunida en el campo de Tarragona, se han scpitado! Oid la voz del mismo Dios, que os manda obedecer al r*do también, poniéndose á disposición de…</t>
  </si>
  <si>
    <t>Vidal, Vicente Alberti y</t>
  </si>
  <si>
    <t>Vicente Alberti y Vidal</t>
  </si>
  <si>
    <t>…as raíces, comunmente corrido bien pronto la misma suerte que los que le habian pre oscuras y peregrinas, son significativas en las respectivas lenguas cedido. . originarias: por. D. Vicente Alberti y Vidal: dos tomos en 4.0, No seria muy dificil averiguar la causa de la poca duración componiendo de 800 á 900 páginas de buen papel y letra , á 21 de estos sistemas médicos: yo creo que consiste en que se ha que ^«alcs tomo por suscripción á la rústica._Una obra de…</t>
  </si>
  <si>
    <t>Viguera</t>
  </si>
  <si>
    <t>…bién algunas en la confianza de que estarán ya de dictino, en su palestra médica, hácia el año 1730, y en estos dias mostradas las ventajas prometidas, me parece oportuno y aun el profesor Viguera en su fisiología y patología de la muger nos necesario presentar al público español estas cuatro reflexiones, en dice que y¡t años pasados hizo algunos apuntes sobrejos mismos las que haciéndose una sucinta análisis de las mismas obras que principios; y al fi…</t>
  </si>
  <si>
    <t>Viguerá, Baltasar de</t>
  </si>
  <si>
    <t>Baltasar de Viguerá</t>
  </si>
  <si>
    <t>…por gracia de un ejemplar en cada una. , M. Alegre, 16 rs. —c El a.° tornó de la Fitología y Patología de la Jfiuger,, por Retratoi. Dos de Antonio Wandich y el Mariscal de Turc- D. Baltasar de Viguerá, deí Real colegio de medicina,¿de.,esta, na, pintado por A. Wandichny.grabado por F. Selma, 28 rs. corte, se halla de venta con el primero) en las- librerías de la De un Asiático, pintado porTiciano, y grabado por Esquí- viuda de Cruz, de Martínez, de Fernand…</t>
  </si>
  <si>
    <t>Vigueta, Baltasar de</t>
  </si>
  <si>
    <t>Baltasar de Vigueta</t>
  </si>
  <si>
    <t>…rústica. SS. MM. y AA. siguen sin novedad en su importante salud —El 4.0 tomo y último por ahora de la Fisiología y Patología en el Real Sitio de S. Ildefonso. de la tnttger, por D. Baltasar de Vigueta , del Real colegio de __ No habiendo surtido el efecto que era de esperar la Real or Medicina de esta corte, se hallará con los anteriores en las li den de 14 de Octubre de 1819, en la que S. M. se dignó man brerías de Hurtado y Fernandez, calle de las Carret…</t>
  </si>
  <si>
    <t>Viguri, Pedro Josef de</t>
  </si>
  <si>
    <t>Pedro Josef de Viguri</t>
  </si>
  <si>
    <t>…me Sin embargo: dirá alguno, durante la época misma de un murió Los sugetos que puedan informar se servirán avisarlo á, nuevo estilo, esto es, mientras dura su moda, ¡no tendremos D. Pedro Josef de Viguri, calle de Relatores, núm. y, cuart. i.°, principios y reglas artísticas y filosóficas por donde discernir y en Madrid. • juzgar del mérito de cada autor de por sí, ó debemos confun 4-Por providencia del Sr. León, del consejo de S. M , juez con dirlos á todos…</t>
  </si>
  <si>
    <t>Vilart, Josef</t>
  </si>
  <si>
    <t>Josef Vilart</t>
  </si>
  <si>
    <t>…López, músico que fue de la Real capilla;,Abril, . de Adadnd.................................. 59.194.. 16 1.627..28maestro sastre; Feliciana Pupar; Calixto Díaz; Josef Sainz . mo D. Josef Vilart ,-dq.Cádiz............... 941.. n 2 5.. 28lendero; Joscf Manuel ,-abastecedor de carbón; D. Antonio Mor Sres. Gan y compañía, de Cádiz..... 4.186.. 31 115.. 4gón ;N. Echavarría, sirviente, y Jemas acreedores á la testamen Sres, D. Pedro Roy e , y compañía,tar…</t>
  </si>
  <si>
    <t>Villa, Eustasio de</t>
  </si>
  <si>
    <t>Eustasio de Villa</t>
  </si>
  <si>
    <t>…a ANUNCIOS. Europa, y en que muchos aficionados rayan á la altura de pro fesores en la tjecucion como en el discernimiento científico de la* Lecciones de Gramática castellana, por D. Eustasio de Villa» obras. En el teatro y en las academias particulares tiene hoy Ma señor y Acuña , profesor de ciencias exactas en esta corte , se drid un tribunal filarmónico demasiado ilustrado para que el au gunda edición _Lecciones de Geografía según el estado actual de t…</t>
  </si>
  <si>
    <t>Villa, Francisco</t>
  </si>
  <si>
    <t>Francisco Villa</t>
  </si>
  <si>
    <t>624 ta Iba n 4 D. Florencio García Colmenero: para la de Oro tara á 12.130.... 500....................... Madrid. D. Francisco Villa verde y Rey: para la de Arroyo del Puerco' 190....* 500........... Mataró 4 D. Manuel Alejo Izquierdo: para la de Salas de los Infantes á 9.149.... 500........... Madrid. D. Hilario Garcés: para la de Vega de Valcárcel á D. Fernando 3,788'.'..." 500..Y......Í…</t>
  </si>
  <si>
    <t>Villa, Juan</t>
  </si>
  <si>
    <t>Juan Villa</t>
  </si>
  <si>
    <t>…xtracciones ¿ reales. Las personas que quieran hacer postura acudan á la escri las huérfanas de militares y patriotas que murieron en defensa banía del, propio juzgado al cargo de D. Juan Villa, calle del de la justa causa de la Nación, cupo en suerte del primer extrac Burro, núm. 34, donde se les instruirá de lo necesario para que to de la de este dia á Raimunda Gómez, hija del patriota Ma- puedan verificarlo con el debido conocimiento., que se les…</t>
  </si>
  <si>
    <t>VillaA, Ramón de</t>
  </si>
  <si>
    <t>Ramón de VillaA</t>
  </si>
  <si>
    <t>…d... 330. Véndese en la Imprenta Real á 15 rs. en papel, ¡ó en rústica y Al presidente de la Real junta del de Almería............. 800. 20 en pasta; y en Búrgos en la librería de D. Ramón de VillaA los administradores del de Ntra. Sra. del Pilar de nueva con el aumento de 2 rs. en cada tomoí Granada...............................................••...................... 320. — El Misántropo enmendado, novela moral, escrita por Mr. Al rector del Mayor de…</t>
  </si>
  <si>
    <t>Villafranca, Antonio</t>
  </si>
  <si>
    <t>Antonio Villafranca</t>
  </si>
  <si>
    <t>…D. Esteban Chaix, y por sus pro natural. gresos en el ingles, accésit D. Máximo Ortiz de Zárate. Clase de Tal es por mayor su disposición y actitud. Por todos puntos baile premio D. Antonio Villafranca, accésit D. Amalio Ai- presentan una composición elegante, contrastada , animada. El frente, la espalda, los varios perfiles de los lados ofrecen por ilon. VARIEDADES. donde quiera correspondencia de líneas, armonía de parles, va riedad y belleza de composici…</t>
  </si>
  <si>
    <t>Villalpando, Cristóbal Pió Funes de</t>
  </si>
  <si>
    <t>Cristóbal Pió Funes de Villalpando</t>
  </si>
  <si>
    <t>…de esta emanación han de juzgar en cada caso todos- món Pelaez y Belt-ran ConsoIet; todos criados que fueron delsus individuos; puesto que todos son hombres, y ninguno de Exento. Sr. D. Cristóbal Pió Funes de Villalpando, conde de ellos tiene derecho sobre los otros. Atsrés, 9 sus herederos, se presentarán por sí ó por sus-apode' Cerremos esta cáfila interminable de errores anárquicos, anun rados, á D. Joaquín Luna, presbíterp, testamentario de dicho ciando la verdad, á cuya…</t>
  </si>
  <si>
    <t>Villanova, Tomas</t>
  </si>
  <si>
    <t>Tomas Villanova</t>
  </si>
  <si>
    <t>…ordenados in cipio á Ja enseñanza de la Zoología en el Real Gabinete de His sacris, y los demas han recibido las órdenes menores. En el se toria natural por su catedrático el Dr. D. Tomas Villanova, minario pequeño se preparan ocho jóvenes para entrar en el Es médico de Cámara de S. M., y de número de su Real Familia; tado eclesiástico; el uno es ya subdiácono, y otros tres están el que continuará las lecciones todos los martes, jueves y sábados tonsura…</t>
  </si>
  <si>
    <t>Villanueva, Josfef</t>
  </si>
  <si>
    <t>Josfef Villanueva</t>
  </si>
  <si>
    <t>…es además la medalla de sobresaliente á la que lo lla por los socios de número,, y presidiendo.sü director el señor fue en qada una de las clases, y ademas la señalada por el cate D. Josfef Villanueva yrA'réva!o, se'abrió la sesión del primer drático D. Josef Lucio Perez , á la que solo era sobresaliente en día por el discurso inaugural que leyó el censor Dr. D. Miguel las labores femeniles, habiendo agregado otra'el curador de'este María del Olmo y Herrér…</t>
  </si>
  <si>
    <t>Villegas, Fracisco Quevedo y</t>
  </si>
  <si>
    <t>Fracisco Quevedo y Villegas</t>
  </si>
  <si>
    <t>…a merindad ("de Du 2.0 El Cardenal Gil Albornoz, Gonzalo Fernandez de Cór ran go) el dia 13 del presente mes, formará una de la* épocas doba^ El Gran Duque de Alba, Arias Montano, D. Fracisco Quevedo y Villegas , D. Juan de berreras. . .mas dolorosas en los triste* acontecimiento» de' este p»is. Entre dos y tres horas de su táride una extraordinaria y singular pe 3. ® Hernán Cortés, Garcilaso de la Vega, D. Alonso de drisca, acompañada rfé'fuértés vientos y violento…</t>
  </si>
  <si>
    <t>Villen, Fernando López y</t>
  </si>
  <si>
    <t>Fernando López y Villen</t>
  </si>
  <si>
    <t>…ue á morir á Chiswick, en el mismo larde: para la de .Villarrubia de los Ojos á D. Isaac Bachiller: mes y en la misma habitación que.Mr. Fox; ambos á la edad de para la de Ecija á D. Fernando López y Villen: para la de Agui 57 años. jar de Córdoba i D. Juan Vila y Cedrón: para la de Granadi FRANCIA. lla á D. Bonifacio'López Mateos: para la de Estremera á Don Félix María de Guerra; y para la de S. Lorenzo de la Parrilla á París za de Agesto. “D. Manuel'Muñoz y Lu…</t>
  </si>
  <si>
    <t>Villen, María</t>
  </si>
  <si>
    <t>María Villen</t>
  </si>
  <si>
    <t>…resarse en dicho suministro, acudan ante el presbítero D. Juan Marcelino González de Sotomayor, y en escribano Raya, donde podrán enterarse del pliego de condicio usufructo poseyó Doña María Villen hasta su fallecimiento eri nes, y demas que resulta del expediente. i.° de Febrero de este año; cuyo caudal debe recaer en los hijos CAMBIOS DBS DIA 9. y descendientes legítimos, de siete primos hermanos de dicho D. Juan, Doña AnaGonzalezde Sotomayor , D. Jua…</t>
  </si>
  <si>
    <t>Villena, Josef Ignacio</t>
  </si>
  <si>
    <t>Josef Ignacio Villena</t>
  </si>
  <si>
    <t>…lla izquierda, y tendida Cañizal, premiado también en las clases.de geografía , cronología, la otra pierna, en cuyo muslo está herido; animado á un tiem francés y lógica , accésit D. Josef Ignacio Villena. Clase de etimo po y temeroso por el arrojo de su defensor, amenaza débilmente logía latina y castellana, premio D. Lorenzo Benitet, accésit con la lanza, que tiene en la izquierda, al polaco, y con la de D. Ambrosio Garcés de Marsilta. Clase de sintaxis id.,…</t>
  </si>
  <si>
    <t>VílMa, Ignacio Mtrtinez de</t>
  </si>
  <si>
    <t>Ignacio Mtrtinez de VílMa</t>
  </si>
  <si>
    <t>…e concurrentes, la elevan á la grandeza con que suelen hacerse ép las mayores poblaciones, y no la h'»-» necrología, cen indigna del augusto objeto á que fue consagrada. EI.Excmo, Sr. D. Ignacio Mtrtinez de VílMa, del Consejo Madrid 29 de Junio, de Estad.» de S. M., y gobernador d I Consejo Real, falleció el dia 11 de Mayo último en el Real Sitio de Aranjuez, á los 78 Una idea, que por desgracia ha cundido con no poco efecto, añes meno5 21 dias de edad, y á los 49 de…</t>
  </si>
  <si>
    <t>VilUmil, Cayetano Fernandez</t>
  </si>
  <si>
    <t>Cayetano Fernandez VilUmil</t>
  </si>
  <si>
    <t>…Puerto-Rico; debiendo veri de. Dióse principio por un papel alusivo , al objeto que leyó el ficarse lo mismo todos los meses, salvo cualquiera desgracia; á primer maestre director D. Cayetano Fernandez VilUmil. Fue cuyo efecto se halla prevenida con Cuatro buques, núms. i.°, 2.°, ron examinados en aritmética D. Josef María de la Quintana, 3.0 y 4.0, que periódicamente harán psteser vicio, siendo del D. Maximino García Alvarez, D. Mariano Carballeira, D. Jo mejor an…</t>
  </si>
  <si>
    <t>Viniegra, Leandro J. de</t>
  </si>
  <si>
    <t>Leandro J. de Viniegra</t>
  </si>
  <si>
    <t>…o Monarquía. Dígnese V. M. acoger propicio el sincero homenag* de su adhesión fidelísima , y descansando sobre clamor inextingui cedente de Manila, en 129 dias, de la propiedad de D. Leandro J. de Viniegra. Conduce 120 cajas y 7-798 vayonescon 19.70Ó ble de la universalidad de sus vasallos , siga imperturbable sus pa arrobas de azúcar; 231 cajas de añil; aoo fardos de algodón des ternales cuidados, hasta cicatrizar las profundas llagas conque tiempos tan aciago…</t>
  </si>
  <si>
    <t>Violicci</t>
  </si>
  <si>
    <t>dejan de dársela las cartas de Ancona. El capitán Violicci, que de hombre la gloria de haber reconocido lealmentc los derechos llegó de Cálamos en ocho dias, ya había anunciado la carestía imprescriptibles de la parte numerosa de esta nación, que no ha que se experimentaba en la plaza, y que no podía resistir mucho q…</t>
  </si>
  <si>
    <t>Viseo, Conceiro de</t>
  </si>
  <si>
    <t>Conceiro de Viseo</t>
  </si>
  <si>
    <t>…ho salida heridos levemente por parte de nuestras tropas. Entre los norario Juan Carlos de Saldaba Oliveifa y Daun. El R,. Obispo prisioneros cogidos á los disidentes se halla el capitán Conceiro de Viseo, Par del reino, Ministro y Secretario de Estado de lo* del i4;de infantería; y el sargento de brigada que sublevó el 7.0 Negocios del reino, lo tendrá asi entendido, y lo comunicará.4 de cazadores.fue muerto. En. aquel mismo dia se presentaron al quien corres…</t>
  </si>
  <si>
    <t>Viso, Manuel del</t>
  </si>
  <si>
    <t>Manuel del Viso</t>
  </si>
  <si>
    <t>…días de V. M. Cuando el tirano Josef Quiñones Iruela: para la de Ansejoá D: Manuel Martí de la Europa intentó usurpar el trono de S. Fernando , hicieron nez: para la de Crecente i D. Manuel del Viso: para la de Vi—'. pagar bien caro á sus agentes su sacrilego atentado; pero cuando JLifranca del Vierzo á D Juan Crisóstomo Ceinos: para la de. un Nieto de S. Luis envió sus ejércitos libertadores, los hijos de hs poblaciones de Sierramorena , su capital la C…</t>
  </si>
  <si>
    <t>Vítor</t>
  </si>
  <si>
    <t>…Fl tribunal de comercio :ó consulado de la corte de Paris ha presentó en 27 del anterior á la de los -Diputados por el Minis tomado providencias para asegurar á los acreedores de D. Vítor tro de Marina. Es de esperar que pase igualmente en esta Cáma Ouvrard r proveedor que fue dei ejército .francés en España, el ra, y no nos ofrezca motivo para volver, á,pablar del asunto. reintegro de sus créditos por suministros hechos al referido ejér ,REAL…</t>
  </si>
  <si>
    <t>ViUafnnca.Clase, Amonio</t>
  </si>
  <si>
    <t>Amonio ViUafnnca.Clase</t>
  </si>
  <si>
    <t>…Ripalda premio D. Leandro Mateo y respira inflama los afectos de las almas nobles de todos los países D. Tomas Arauz. Clase deFleuri premio D. Pascual Salazar, accésit y tiempos. D. Amonio ViUafnnca.Clase de dibujo premio D. Josef Rojo del El anciano padre, caído sobre la rodilla izquierda, y tendida Cañizal, premiado también en las clases.de geografía , cronología, la otra pierna, en cuyo muslo está herido; animado á un tiem francés y lógica , accésit D. Jose…</t>
  </si>
  <si>
    <t>Vivanco, Mannet</t>
  </si>
  <si>
    <t>Mannet Vivanco</t>
  </si>
  <si>
    <t>…le ha apresado dos fragatas y tres bricks, y dispersádole ó echa tonio Liras, D. Angel Elias González y D. Félix Plaza, y as do i pique los demas buques. censo de D. Miguel Cano, D. Mannet Vivanco y D. Francisco Carta. de Zante del gde Enero dicen también, que hallándose dé Paula Rodríguez, á D. Juan Francisco Amor y Vallejo . Don' Ibrahim-bajá atrincherado entre las fortalezas de Modon y Na- Juan del Olmo, D. Josef Benito Rodríguez, D. Juan Merino varino, fue atacado por…</t>
  </si>
  <si>
    <t>Vivas, Patricio Julián</t>
  </si>
  <si>
    <t>Patricio Julián Vivas</t>
  </si>
  <si>
    <t>…n dolor que los rebeldes ocupan aun to para una canongía de la de Badajoz, por el deD. Vicente Julián dos los distritos, y que cuando se les arroja de una comarca Cid de Ribera, á D. Patricio Julián Vivas; y para una me vuelven á parecer en otra con mayores fuerzas. Es claro que no dia ración de la de Calahorra, por el de D. Andrés Corral, á llegará á sofocarse la insurrección con algunas ligeras escaramu D. Faustino Marroquin. zas, con algunos ataques parcial…</t>
  </si>
  <si>
    <t>Vives, Francisco Dionisio</t>
  </si>
  <si>
    <t>Francisco Dionisio Vives</t>
  </si>
  <si>
    <t>…nstitutos de lat lenguas, de das artes, de las ciencias, Alentado con tan poderosos auxilios el Sr. capítan general de la iluítracion Europea?; adornadas de-edificios y monumentos D. Francisco Dionisio Vives, concibió el proyecto, y lo anun de la opulencia y generosidad española], ly -próxima á terminar ció al terminar los brillantes exámenes de las alumnas en Di en solos, tres siglos- l*irtmen’s» carrera de la civilización: la Amé ciembre pasado, de extender el…</t>
  </si>
  <si>
    <t>Voinoff</t>
  </si>
  <si>
    <t>…is, los Drakos, los Fontamaras &amp;c., hombres todos de dánté dél cuerpo de la Guá'rdía, en lugar del ayudante’de campo ideas aristocráticas, las cuales acomodan muy poco al Gobierno general Voinoff, que ha sido elegido gefe del fP cuerpo de in plebeyo de la Grecia. Esto basta para explicar la inversión de fantería. esta miserable parte del empréstito que llegó á Nápoles de Ro manía, , . 1 ESPAÑA. •' Lis dos terceras partes se destinaban siempre para la…</t>
  </si>
  <si>
    <t>Voljensky</t>
  </si>
  <si>
    <t>…miento de infantería mente. de Schirvan , dos piezas de artillería y una compañía de cosacos, „Desde este dia principia una nueva época en el sistema mi i las órdenes del teniente coronel Voljensky, se puso en marcha litar de la Grecia. Si todos siguen comportándose en lo sucesivo el 16 de Abril para ir á.reconocer á Sardar-Abbach, nueva forta como lo han hecho hoy, sin duda se levantará el sitio del Acró leza persiana, situada á 20 verstas de Eutchmiaz…</t>
  </si>
  <si>
    <t>Volta</t>
  </si>
  <si>
    <t>…todos los hombres, con todos ¡Cuál será el hombro ¡lustrado y amante de las ciencias que sin excepción ninguna, omnem mansuetudinem ad omnes /tomines. no tenga noticia del célebre profesor Volta, uno de aquellos Si ellos no obedecen, obedeced vosotros. Acaso con esto solo hombres cuya patria es todo el mundo civilizado? Como todo lograreis la paz,' pues como dice el adagio español, si uno no cuanto es relativo á personas de esta clase no puede menos…</t>
  </si>
  <si>
    <t>Voronzow</t>
  </si>
  <si>
    <t>…cio imperial; pero pasa todos los dias á visitar á ción , no se han entregado por no haberlas pagado. SS. MM. La Puerta ha participado á la embajada inglesa que estando El general conde Voronzow, gobernador de Odessa, llegó el prohibida la venta de pólvora , cartuchos y balas por los euro día 3 á esta capital. peos , si se hallasen en poder de los ingleses estos artículos serian-, El Observador de Trieste anuncia que se habia visto una es de buena pr…</t>
  </si>
  <si>
    <t>Vretoff</t>
  </si>
  <si>
    <t>…osición de Smirna ha sido objeto de un convenio entre gró rechazar al enemigo, y recobrar á su capitán moribundo. los comandantes de marina y los cónsules ingleses y rusos, con El capitán Vretoff, que se habia precipitado sobre los ene «1 consentimiento del bajá Hassan, por medio del cual se reco migos con los tiradores, también fue herido gravemente al frennocerá como neutral esta ciudad en todos casos y para todas las te de sus soldados, á quienes a…</t>
  </si>
  <si>
    <t>VVard, Dudley y</t>
  </si>
  <si>
    <t>Dudley y VVard</t>
  </si>
  <si>
    <t>…egidor y sus dependientes, que nisterio de Negocios extrangeras; Mr. Robinson será Par y Mi estaban escoltados por una compañía de zapadores-bombero», nistro de las Colonias, y al lord Dudley y VVard se le encargará que también se hablan reunido espontáneamente para rendirle el sello privado. Nada encontramos que vituperar en estos nom este homenage. El camino de Nancy y las calles por donde pasó bramientos. " S. A. estaban llenas de un inmenso gentío que…</t>
  </si>
  <si>
    <t>VVellington</t>
  </si>
  <si>
    <t>…iar á S. M. esta triste ocurrencia, el mistnoMr.Canning,ó algún amigo suyo? ¿Será un tory (realis y el segundo para participarla á Mr. Canning. Tememos que se ta) como Mr. Peel, ó lord VVellington, á quien se tiene por del mejante aviso cause alguna impresión demasiado fuerte en el áni partida mixto? En el primer caso, la Inglaterra se hará mas li mo del honorable Ministro, todavía enfermo, bien sea por la beral, y se apartará enteramente de la Santa A…</t>
  </si>
  <si>
    <t>VVitte, Antonia' de</t>
  </si>
  <si>
    <t>Antonia' de VVitte</t>
  </si>
  <si>
    <t>…del mismo pie que la de Ingla qué á Vi S. en 18 de Noviembre del año-último, acordada en el terra y la de Rusia, va á aumentarse con cinco buques, de los expediente promovido por Doña Antonia' de VVitte, viuda del cuales tres han sido armados en Brest; el Conqtierant, de 80 ca coronel de caballería D. Manuel de Acuña, por la quej. jr por ñones, sóbre el cual enarbolará sin duda su pabellón Mr. de un rasgo de su innata rectitud y sabiduría, ,,teniendo S. M. p…</t>
  </si>
  <si>
    <t>VVolkonski, Sergio</t>
  </si>
  <si>
    <t>Sergio VVolkonski</t>
  </si>
  <si>
    <t>…as pertenecientes á la So individuos de la sociedad rusa; solo resulta qué Bestujeff remitió ciedad patriótica ceder á las sugestiones pérfidas de un espíritu una carta en 1825 al príncipe Sergio VVolkonski para que la revolucionario, y tomar parte directa o indirectamente en las dirigiese í Czarkowski, en la cual trataba de inspirarle confian tramas formadas contra el Soberano y el Estado, sobre astas za; sin embargo han declarado uno y otro que nunca habia lle…</t>
  </si>
  <si>
    <t>VVoronow</t>
  </si>
  <si>
    <t>…articular á su Una decisión de S. M. fecha el 5 de este mes confirma la sen Consejo Supremo de la Guerra, quien en acordada de ró de Ju tencia dada contra el alférez Andrejew y el teniente VVoronow nio próximo pasado, expuso lo que juzgó conveniente; y con de las guarniciones de Omsk y de Zomsk , la cual los condena, formándose S. M. con su dictamen, se ha servido resolver: por haberse entregado á juegos de suerte prohibidos, y por haber 1.® Que las pro…</t>
  </si>
  <si>
    <t>VVoronzotf</t>
  </si>
  <si>
    <t>…ella , y que los Intendentes de Provincia primera orden. Se dice que en tal caso tomará el mando de las abonen y pasen en cuentas de Propios, á falta de otros fondos, y tropas el conde VVoronzotf, que debe ilegar á ICischsnew desde con calidad de reintegro en la forma posible , lo» gastos de im Petersburgo. primir y circular á los pueblos por veredas, segur, se ha ejecuta RUSIA. do hasta aquí, las soberanas resoluciones y superioies determina A. Peter…</t>
  </si>
  <si>
    <t>Washington</t>
  </si>
  <si>
    <t>…Istria, á quien se es otro, vió que su intervención no podia servir de ninguna utili pera con impaciencia, tendrá mucho que trabajar para deshacer dad 4 y se volvió á Methana._Él capitán Washington , diputa estos partidos y establecer algún orden. Aun no se há presenta do por la comisión filhelena de la América septentrional, ha do como ultimátum el tratado de 6 de Julio por los Embajado muerto de resultas de las heridas que recibió en los últimos dis r…</t>
  </si>
  <si>
    <t>…on el objeta de suministrarle nue adecuadas á cualquiera manufactura. (ídem.) vos datos acerca del estado de la agricultura. Añade que viajan taEl Observador austríaco dice que el coronel Washington ha también otros agrónomos ingleses con el fin de impugnar las ob muerto etf Nápoles de Romanía de resultas de las heridas que servaciones de Mr. Jacob; de manera que se agtíarda una lucha recibió en las últimas revuéltas. muy animada en las dos Cámaras para…</t>
  </si>
  <si>
    <t>…diario de Nueva-Yorck del 13 de Octubre se lee el si consecuencias de una negativa á la mediación de las Potencias guiente artículo: aliadas. „ Anunciamos días atrás la muerte del teniente Washington. Creemos sin embargo que la batalla debe atribuirse á causas Una carta de un oficial americano, escrita desde Esmirna al edi accidentales, y á la indisciplina de la escuadra otomana. Si asi tor del Middleton Sentine!, dice lo siguiente acerca de la muerte fue…</t>
  </si>
  <si>
    <t>Welesléy</t>
  </si>
  <si>
    <t>…-igualmente los diezmos laicos que en tan viles-medios. Yo habré'tal vez aplaudido con ligereza la ad el principado de Cataluña perciben los legos como bienes ecle ministración de lord Welesléy; pero lo he hecho por bien de !la siásticos secularizados, sin que sirva de obstáculo el que por es patria- No me pesa de haber manifestado que deseaba una conci tas mismas.rentas paguen el catastro, debiendo Hacerse la exac liación; solo-me dirijo costra la…</t>
  </si>
  <si>
    <t>Weljaminowa</t>
  </si>
  <si>
    <t>…ch , se. hanom- Jablonav'ski y los dos, primeros, .no habiendo tenido después brado comandante del cuerpo de ejército de la Siberia ai teniente ninguna otra especie de relaciones. general Weljaminowa; dándole al mismo tiempo el cargo de f, Durante ¡a larga, conferencia .que acaba de referirse dejó el gobernador general de la Siberia occidental. .ptíncipe YVolkanski hablar á Pestel, y solo se contentó, con ha __Una tempestad que hubo el 4 del corriente hiz…</t>
  </si>
  <si>
    <t>Wellesley, Cirios</t>
  </si>
  <si>
    <t>Cirios Wellesley</t>
  </si>
  <si>
    <t>…ata........................... 20,3; 6. 14.» *8- 2,865. el de Douro, los condes Eldon y YVestmorland, el vizconde Principado citerior........... J3.438- 9.671- 1.373- Castlereagh, lord Cirios Wellesley, Mr. Arbuthnot y su esposa, Capitanata.......................... 13.336. 8,929. 2,124. sir Carlos y lady Isabel Stuart, el coronel sir Felipe Roche y Tierra de Barí.................. 18,884. 10,884. i.3°5- lord Astley. Tierra de Otranto............. 15.943- 9…</t>
  </si>
  <si>
    <t>Westmorland</t>
  </si>
  <si>
    <t>…e los que nos hicieron llegar al mas alto dido consultar aun sus papeles: mas el hecho es que recibió la grado de gloria y prosperidadi hemos visto formarse la tempes dimisión del lord Westmorland en la noche del 11 de Abril, la tad tan anticipadamente que nos ha dado tiempo para conjurar del duque de Wcllington el 12 á las diez y media de la mañana* la: hemos hecho presentes nuistros tristes temores; empero la y un poco después la del lord Bexley. La…</t>
  </si>
  <si>
    <t>Wieble</t>
  </si>
  <si>
    <t>…rdeos: toda la ribera del se la rompió tres pulgadas mas arriba del tobillo. Inmediata fio presenta un espectáculo muy lastimoso. Felizmente la auto mente reconoció la fractura el doctor Wieble, y aplicó los re ridad encargada de la vigilancia pública no ha permanecido pa medios acostumbrados. Después llegaron los doctores Grafe y siva en estas circunstancias, sino que ha proporcionado socorros Ufeland, y todos tees reunidos dieron los partes adjunt…</t>
  </si>
  <si>
    <t>William, Clan</t>
  </si>
  <si>
    <t>Clan William</t>
  </si>
  <si>
    <t>…representaciones en el teatro Real, y en seguida pasará á Dresde, ocasión semejante. (Courrier de la Meuse.) Leipzig v Francfort. Bruselas 3 8 de Julio. El Ministro de Inglaterra lord Clan William, ha recibido- J orden para pasar á Copenhague en calidad de Ministro, de don La población en la provincia de Namur ha dado en 1826 de el conde Fitzgerald vendrá á ocupar el puesto que deja va por resultado 6,501 nacidos, 3,814 muertos, y 1553 matrimo cante. n…</t>
  </si>
  <si>
    <t>William, Fitz</t>
  </si>
  <si>
    <t>Fitz William</t>
  </si>
  <si>
    <t>…sobre la propuesta de sir F. Bur- disfrutan todos los beneficios de la Constitución británica. _ „ dett, ha producido mas disgusto en los hombres moderados que El lord Gorbord, el conde Fitz William, el conde de MoHey y en los violentos de ambos partidos. Los que se lamentan de este el marques de Butte presentaron peticiones en favor de los cató resultado son aquellas personas que desean' que la Irlahdá halle licos. en su unión con la Inglaterra el centr…</t>
  </si>
  <si>
    <t>Wirmbs, Bartolomé</t>
  </si>
  <si>
    <t>Bartolomé Wirmbs</t>
  </si>
  <si>
    <t>…feridas fincas al propietario del billete ganancioso ¿ su presen _ Suscripción de la¡ obra instrumental titulada la Flora ele lat tación en ia Dirección general. óperas de Russim. D. Bartolomé Wirmbs (director del ¡estable cimiento degrabado y .estampado de música, puesto bajo la.pro AVISO. tección de la Real Sociedad económica matritense) deseando con Habiéndose concluido la contrata que se había hecho por la tinuar proporcionando.-á los profesores y . a…</t>
  </si>
  <si>
    <t>Wolkonski</t>
  </si>
  <si>
    <t>…ción en la primera plaza. ... ber: que ningún polaco había manchado sus manos todavía con Id La presencia de la columna deb mayor Vander en sangre de sus Soberanos. Interrogado el príncipe Wolkonski so el distrito Probolings, ha tenido hasta ahora el mejor'««litado; breestás circunstancias ha contestado asi: ,,Me parece que cuan ha estado observando los movimientos del enemigo,'yIpocos do fui á Kiiow por Setiembre en 182.4, se n&gt;e dió esa carta al dias a…</t>
  </si>
  <si>
    <t>GACETA DE MADRID. MARTES 14 DE AGOSTO DE 1827. NOTICIAS EXTRANGERAS. conocido en casa del príncipe Wolkonski condujo á ella á Ja blonowski. Enterado Wolkonski de lo que se iba á tratar seña XtJSIA. ló para el día siguiente la entrevista que este debía tener con Odessa de Julia. Pestel El príncipe Jablonowski se pu-sentó á la hora señalada; tí* cartas de Constantinop…</t>
  </si>
  <si>
    <t>Wor-</t>
  </si>
  <si>
    <t>…vín ha modo, ganando Maiewski algún tiempo, hizo nuevos esfuerzos levado el ancla esta mañana, después de haber sido reforzada para reunir la dicha suma; desde luego se dirigió ál conde Wor- por un navio de línea y dos fragatas: la escuadra continúa su celi, quien le llevó á su casa con pretexto de comunicarle asun viage para el Sund. tos particulares concernientes á la sociedad rusa. Worcell que Algunos oficiales de marina que han podido visitar…</t>
  </si>
  <si>
    <t>Wrangel</t>
  </si>
  <si>
    <t>…tener una entrevista con el intér dido por el almirantazgo con un buen cargamento ¡i Xamtchatka prete del Internuncio, y corre la voz de que la Puerta desea en salió) de Rusia el barón Wrangel el :." de Setiembre de 18:5, tenderse con las Potencias mediadoras. Los Embajadores de In dobló) el cabo de ¿lomos, y llegó al punto de su destino por el glaterra y Francia han despachado correos á sus cortes. mes de Junio de 1826 al mismo tiempo que la fraga…</t>
  </si>
  <si>
    <t>Wurtcmberg, Pablo de</t>
  </si>
  <si>
    <t>Pablo de Wurtcmberg</t>
  </si>
  <si>
    <t>…ror de eito* nífios, ieampaftsfñi jclp —¿Entre loe vlageros que últimamente 'Kan llegado I esta .espiral administradora , dcMiiÑÍoii jr de otra» persona» empleadas 6» t; bailan el-príncipe Pablo de Wurtcmberg, Mr. Eynard y Mr. el establecimiento, S. M. ha dicho examinando iut diferentes Nvrder Haevin, Ministros de los Países-Bajos en Turin. De un obras: Y--bien, hijos míos. ¿os tntnttneis tuesto? A cuy* ex- momento á otro se espera al conde Capo de Istria. (Cuirró…</t>
  </si>
  <si>
    <t>Wurtemberg, Alejandro de</t>
  </si>
  <si>
    <t>Alejandro de Wurtemberg</t>
  </si>
  <si>
    <t>…. __ Hoy ha recibido el Rey con el ceremonial de costumbre á ' El Emperador acaba de dirigir un rescripto á S. A. R. el Monseñor Lambrusch.ni, Nuncio de S. S. cerca de esta corte. duque Alejandro de Wurtemberg, director en gefe de caminos y __El 26 debe salir para Londres el lord Granville. Se asegura canales, manifestándole lo muy satisfecho que se halla de las que no habiendo prestado S. E. juramento en el nuevo Parla bbras que, según el informe presentado, se ha…</t>
  </si>
  <si>
    <t>Wurtemberg, Fernando de</t>
  </si>
  <si>
    <t>Fernando de Wurtemberg</t>
  </si>
  <si>
    <t>…nados para los Dardaneios , y les aconseja casamiento del Príncipe de Metternich, con la asistencia de S. A. R. esperen noticias ulteriores acerca del estado de Constanlinopla. el duque Fernando de Wurtemberg, cuñado del Príncipe, y de su augusta esposa la Duquesa. INGLATERRA. .Ha pasado por aquí un correo que salió de Consrantinopla el Ldndres 14 de Noviembre. 25 de Octubre, que conduce el tratado concluido por mediación de Mr. de Ribeaupierre, permitiendo al pab…</t>
  </si>
  <si>
    <t>X, Gregorio</t>
  </si>
  <si>
    <t>Gregorio X</t>
  </si>
  <si>
    <t>…IOS. casa, y libre de contribución. Se admitirán memoriales hasta el Los suscriptores al Compendio del año Cristiano , 15 tomos en 20 de Setiembre, dirigiéndolos francos de portea D. Gregorio X2.°, con 365 estampas, acudirán á la librería de Escribano, ca Viñegra, procurador síndico general del concejo de Labraza. EN LA IMPRENTA REAL.</t>
  </si>
  <si>
    <t>Yán-</t>
  </si>
  <si>
    <t>…ente reducida á ce 2100 soldados indígenos.” (Ficho du Midi.) nizas en la noche del.5 al 6.de Setiembre. Los edificios de la uni — El Malacca Observtr publica el parte del célebre general Yán- versidad y de los tribunales^ el museo, la casa de la ciudad, la gvn-Chun en que participaba ál Emperador de la China las vic antigua catedral, y casi todos los edificios públicos no son ya torias conseguidas sobre los rebeldes. Según este documento pa mas qu…</t>
  </si>
  <si>
    <t>Yañez, Bernardo</t>
  </si>
  <si>
    <t>Bernardo Yañez</t>
  </si>
  <si>
    <t>…....... 8 ídem. nuestro Señor nombrar para una canongía de la iglesia colegial de Junquera de Ambía, en el obispado de Orense, vacante por muerte de D. Antonio Santos Gutiérrez, á D. Bernardo Yañez: ANUNCIOS. para otra de la de Ubeda, en el obispado de Jaén, por promo Manual de Señoritas, ó Arte para aprender cuantas habilida ción de D-Gabriel Armenteros, á D. Juan Aranda: para una des realzan el verdadero y sólido mérito de las jóvenes bien edu ración…</t>
  </si>
  <si>
    <t>Yanguas, Lorenzo</t>
  </si>
  <si>
    <t>Lorenzo Yanguas</t>
  </si>
  <si>
    <t>…e la Prusia. F.sy del Interventor general del ejército, ha tenido á bien declarar tamos convencidos de que este paso contribuirá mucho á hacer que la pensión d» 4$ rs. concedida á D. Lorenzo Yanguas como al Sultán mas flexible. Independientemente de esta circunstancia, empleado impurificado, debe abonarse desde la fecha de la Real la perplejidad en que se halla la Puerta desde los acontecimien orden en que se le acordó esta gracia, y no desde el dia en q…</t>
  </si>
  <si>
    <t>Yángücs, Josef</t>
  </si>
  <si>
    <t>Josef Yángücs</t>
  </si>
  <si>
    <t>…anuel Mártin el término de 30 dias. Crespo; y. para la canongía de lá misma, que* también obtuvo él _Por providencia del Sr. Galindo, teniente primero de corregi propio Romeral, á D. Josef Yángücs. &lt; dor de esta heroica villa , y por la escribanía de Seco, se ha se ñalado-para junta de acreedores á los bienes de D. Francisco El Rey nuestro Señor ha tenido á bien admitir el donativo Turrens, del comercio de la misma, el día 25 de Noviembre pró que'en be…</t>
  </si>
  <si>
    <t>Yerimoloff</t>
  </si>
  <si>
    <t>…leído también unas observacio 'del ejército del CáuCaso al ayudante de campo general Paskef- nes redactadas en la comisión de los magnates sobre e! segundo vitch, reemplazando al general Yerimoloff i.°, y encargándole nuncium relativo á la hacienda. 'al mismo tiempo la dirección suprema del orden civil en la pro — El Observador austríaco se burla- de las noticias políticas publi vincia ,de, Georgia y en el gobier.no de Astracán: gobernador cadas por la…</t>
  </si>
  <si>
    <t>Yermo</t>
  </si>
  <si>
    <t>…“ Se creía ‘en Smirna que la escuadra egipcia, cuya salida sa Noticias del ejército de la Georgia del gi Octubre. retarda demasiado, aguardaba tiempo favorable, á fin de poder El general Yermo!'ff ha establecido su cuartel general cerca hacer el viage con menos peligro. El bajá d¿ Egipto manda com de Haldan, en la provincia de Schekine. prar mucha madera con el objeto de edificar una nueva ciudad Abbas-Mirza está acampado á Cinco verstes (cerca de…</t>
  </si>
  <si>
    <t>Yermólo</t>
  </si>
  <si>
    <t>…e aquí á París, será de La campaña w ha interrumpido por tanto, y no tendrá re unas 140 leguas: 20 mas de la distancia que hay por tierra. sultado* hasta la primavera. Entonces el general Yermólo ff dis Ningún obstáculo, por grande que se presente, debe entorpecer la pondrá tin duda ciertas operaciones con objeto de destruir las ejecución-de esta grande obra. Los Gobiernos de Carlsrulie yde fuerzas que le opongan, á no ser que el Schach haya conseguid…</t>
  </si>
  <si>
    <t>Yermoloff</t>
  </si>
  <si>
    <t>…dad que padece el Duque de Yorck ha tomado un que habrán-llegado á Haldan, provincia de Schekino, cuartel .carácter alarmante, por cuyo motivo sir Astley Cooper partió general del conde Yermoloff, para pedir una suspensión de ar anoche para Windsor, á fin de participar á S. M. la noticia de mas. Se aseguraba en Tiráis que entre otras condiciones que se que la salud de S. A. R. se halla en este momento en peligro in añadirían al antiguo tratado de Guli…</t>
  </si>
  <si>
    <t>…n de Ritos. Los pareceres —. Las cartas de comercio de la Georgia anuncian que habian están divididos, según se dice, sobre el resultado probable de llegado al cuartel general del conde Yermoloff unos agentes del estas negociaciones. Parece que la principal dificultad estriba en Se lia h, con el objeto de tratar provisionalmente de una suspen el establecimiento del colegio filosófico de los Paiscs-Bajos, al que sión de hostilidades entre la Rusia y la…</t>
  </si>
  <si>
    <t>…, y llenado de satisfacción á los inteligentes. biendo quedado sin destinó.------------------ --- ...... _ ..... Eiipriincro, de graipdiroension, representa el momento en que \ El general Yermoloff era -amado de la.tropas, y temido de Marco Antonio l&gt;á hecho llevar sóbrela tribuna,del Foro ei las tribus del Cáucaso. r E* de temer que la noticia de,su deposi cuerpo de Julio César, asesinado en medio del senado, y cuya ción- descontente.ú lósAinos, y anim…</t>
  </si>
  <si>
    <t>YermoloíF</t>
  </si>
  <si>
    <t>Burdett opina que cite ct un derecho mas que han adquirido los general YermoloíF, de modo que la próxima campaña tendrá católicos: en seguida divaga en consideraciones generales, pre grandes resultados. gunta sí hay probabilidad de que los católicos podrán soportar ..Escriben de Constantinopla con fecha del 4 de Febrero que la siempre con…</t>
  </si>
  <si>
    <t>YVellingpresa</t>
  </si>
  <si>
    <t>…irla, y que Lord Liverpool se.halla casi en el mismo estado que ayer. dió su.consentimiento á este matrimonio con la condición ¡ex ái¿Et Cóurier acusa ál Times por.haber dicho que lord YVellingpresa de que Madama Lowiez nunca aspirarla á los honores de ton ñttrigabajptsa ser-primer Ministro-,.cuya imputación es muy una Gran Duquesa de Rusia. contraria á la.conducta que ha observado el Duque en todo el — Las comunicaciones cop lo interior de Rusia,.que el…</t>
  </si>
  <si>
    <t>YVolkonski</t>
  </si>
  <si>
    <t>…en arquitectura, han contribuido dftleómpedido juntarse con Pestel la multitud de gentes que ha á que esta fiesta fuese de las mas brillantes, terminándose con bia., le 1 llevó el príncipe YVolkonski, al dia siguiente á su casa. varios artificios de fuego, que se colocaron á los bordes.de.lí isla jS.ih embargo, donada trataron sino de lo que les habia impedi de Krestowski. ' do^ verse el dia anterior., .y á poco rato ¡(¡‘despidieron el príncipe •—Habiendo…</t>
  </si>
  <si>
    <t>Zacares, Francisco</t>
  </si>
  <si>
    <t>Francisco Zacares</t>
  </si>
  <si>
    <t>…al momento en que va á realzarse , á pesar de to He dado cuenta al Rey nuestro Señor de un expediente pro das las protestaciones del divan. No hay esperanza en Constan movido por D. Francisco Zacares, Cabo primero graduado de tinopla de que la Puerta quiera admitir las condiciones definiti 'Teniente del regimiento provincial de Sigüenza , en solicitud de vas que se le presentarán , aunque parece que algunos agentes \)tie se le abone la diferencia del prem…</t>
  </si>
  <si>
    <t>Zaentrevista</t>
  </si>
  <si>
    <t>…que resultan del informe, y á los demas que se descubriesen en el - ; La;declaración deMurawieff, respecto de lo quepa» eu esta curso del proceso, y nombrando presidente de él al conde Zaentrevista, difiere de lo que acaba de referirse, en que sostiene en moyski, por haberlo sido de la comisión de pesquisa , como tam ella haber dicho á Moszynski que „tí petar dé que la iociedad bién los demás empleados indispensables en el tribunal: y el se polaca hubie…</t>
  </si>
  <si>
    <t>Zafra, Antonio Saiz de</t>
  </si>
  <si>
    <t>Antonio Saiz de Zafra</t>
  </si>
  <si>
    <t>…¡Por qué vuestras comisiones no tienen en Sira El Rey nuestro Señor, en consideración á los méritos y ser un hombre digno de confianza? En esta isla se hallarán excelen vicios de D. Antonio Saiz de Zafra, Intendente de Provincia, y tes granos del mar Negro, muy superiores á los que nos vienen de D. Blas Josef de Martos, alcalde mayor de Jerez de la Fron de Ancoua. {Pilote.') tera , se ha servido concederles la cruz supernumeraria de la Real RUSIA. y distingui…</t>
  </si>
  <si>
    <t>Zafra, Mariana de</t>
  </si>
  <si>
    <t>Mariana de Zafra</t>
  </si>
  <si>
    <t>…Apolinario de Sotomayor, Doña María Gabriela de Sotomayor, Paris....................................................................... 14 19 á 15 lib. Doña Elvira Ponce de León, Doña Mariana de Zafra, Doña Cádiz...................................................................... i á i beneficio. Ana de Zafra y D. Juan de Rojas y Porras , difuntos, vecino» Sevilla.-................................................................. 4 á ■} pérdida. que fuer…</t>
  </si>
  <si>
    <t>Zagailtó, N.</t>
  </si>
  <si>
    <t>N. Zagailtó</t>
  </si>
  <si>
    <t>…a , colocada al Sudoeste de Almeida , y por dier D. Josef Correa dé Mello, á los coroneles D. Josef María tanto mas al interior, ofrece de aquel lado un puesto mas á pro de Moura, D. N. Zagailtó, y á otros dos que comandan cuerpos pósito para defender á Lisboa. Está situada al pie de la sierra de sueltos: en la de Beira á los mariscales de campo; conde de Vi— Estrella, cercada de murallas de sillería con varios torreones, y llaflor y D. Juan de Silve…</t>
  </si>
  <si>
    <t>Zaido, Agustín Simón de</t>
  </si>
  <si>
    <t>Agustín Simón de Zaido</t>
  </si>
  <si>
    <t>…efecto el primer remate del suministro cientes á la testamentaría de Doña Joaquina Serra y Castaño, de pan, cebada y paja para las tropas y caballería estantes y muger que fue de D. Agustín Simón de Zaido, ha señalado para transeúntes en el distrito de esta capitanía general de Castilla la celebración de junta de aquellos el dia 22 del corriente alas ocho Nueva, que comprende las provincias de Madrid, Toledo, Cuen y media de su mañana, en la posada de dicho se…</t>
  </si>
  <si>
    <t>Zaldibar, Antonio Fernando de Echanóbe y</t>
  </si>
  <si>
    <t>Antonio Fernando de Echanóbe y Zaldibar</t>
  </si>
  <si>
    <t>…rmas, y vejar los pueblos; porque estaría en contradic El Timo. Sr. Arzobispo ha expedido la siguiente pastoral: ción con la piedad, justicia y magestad Real. Y si el Rey nues Nos D. D. Antonio Fernando de Echanóbe y Zaldibar por la tro Señor tuviese que comunicar órdenes reservadas, nó le faltan gracia de Dios y de la Santa Sede Apostólica Arzobispo de'la vasallos (¡ales que las ejecutarían puntualmente entre los capita Santa. Metropolitana Iglesia de Tarragona, Primado de las.Es…</t>
  </si>
  <si>
    <t>Zaragoza</t>
  </si>
  <si>
    <t>…l Sr. Torneux, y traducidas al castellano: un tomo Barcelona á pesos fuertes............................... 1 i beneficios en 8.°, á 8 rs., en pasta.=El Vampiro, Novela aUibuida á lord Zaragoza............................................... ............. 1 idem. Biron, á'4 rs., en rústica. Se hallarán ambos en la librería de Bilbao............................................................... 2 idem. Cuesta, frente á las Covachuelas. Coruña........…</t>
  </si>
  <si>
    <t>Zarate, Joaquín Ortiz de</t>
  </si>
  <si>
    <t>Joaquín Ortiz de Zarate</t>
  </si>
  <si>
    <t>…ado, promovido en la Intendencia general 'del ejér suerte de la Grecia. cito sobre que se fijase la cantidad que por vía de pensión ali Idem 2 de Octubre. menticia debia disfrutar D. Joaquín Ortiz de Zarate, que fue Teniente Coronel de Ingenieros, impurificado en segunda instan La Puerta va perdiendo la confianza, y parece cada día me cia , respecto á que no se expresaba cuál fuese, marcándose úni nos inflexible. Aunqueprocura disimular todo temor, es muy ex cam…</t>
  </si>
  <si>
    <t>Zárate, Máximo Ortiz de</t>
  </si>
  <si>
    <t>Máximo Ortiz de Zárate</t>
  </si>
  <si>
    <t>…á la música, accésit Don nas y los brazos. Ambas figuras son de tamaño y medio del Pedro Girón. Música premio D. Esteban Chaix, y por sus pro natural. gresos en el ingles, accésit D. Máximo Ortiz de Zárate. Clase de Tal es por mayor su disposición y actitud. Por todos puntos baile premio D. Antonio Villafranca, accésit D. Amalio Ai- presentan una composición elegante, contrastada , animada. El frente, la espalda, los varios perfiles de los lados ofrecen por ilo…</t>
  </si>
  <si>
    <t>Zavala, Lorenzo</t>
  </si>
  <si>
    <t>Lorenzo Zavala</t>
  </si>
  <si>
    <t>…estas leyes.” tos desistimientos un cargo muy serio hecho ante el senado, el Ei discurso de sir.Francisco Burdett ha durado mas de cua cual aun no se había aclarado, fie dice que D. Lorenzo Zavala tro horas. .(de: Yucatán) seria nombrado ministro de relaciones extrangeras rmANCiA. en lugar de Camacho, que se halla de comisión enLóndres. __Escriben de los Estados-Unidos que el mensage del presidente París 8 de Marzo. de aquel congreso había gustado much…</t>
  </si>
  <si>
    <t>Zea, Francisco</t>
  </si>
  <si>
    <t>Francisco Zea</t>
  </si>
  <si>
    <t>…dida. Agricultura de 22 de Octubre de 1801, y de 5 de Abril de 1804, Valencia..........................-.............................. i beneficio, cuyos artículos había hecho ver.D. Francisco Zea á la fundado» Míurcta.................................... •—•—. if pérdida. ra de los jardines de la Malmaison, á cuyas instancias se había Barcelona á pesos fuertes................................. i4 beneficio. pedido de América dicho rebaño, que llegó en u…</t>
  </si>
  <si>
    <t>Zernig</t>
  </si>
  <si>
    <t>…aconsejándoles obren con al que asistieron el Emperador, la Emperatriz madre y el gran prudencia en sus negocios.’’ Duque heredero, asi como también los individuos del Consejo —El general Zernig, cuñado del conde de Guilieminot, Emba del imperio, los generales, la corte, el cuerpo diplomático, y jador de S. M. cerca de la Puerta Otomana, llegó ayer de Cons gran número de personas de distinción. Por la noche estuvo la tantinopla. ciudad iluminada. __L…</t>
  </si>
  <si>
    <t>Zorefecto, Josef</t>
  </si>
  <si>
    <t>Josef Zorefecto</t>
  </si>
  <si>
    <t>…siguiente: del Consejo Real á D. Vicente Borja y D. Rafael Paz y Fuer „ La muerte de Mr. Canning no lia' producido en la City el tes: para otra plaza dé alcalde de Casa y Corte i D. Josef Zorefecto que hubiera causado si el estado de su salud no hubiese he* irílla : para otra de oidor de la audiencia de Galicia á D. Miguel cho perder ayer toda esperanza. ’Vigil de Quiñonfcsi para otra de oidor juez de Apelaciones de la Al principio se agitó la bolsa de…</t>
  </si>
  <si>
    <t>Zorrilla, Francisco de Rojas</t>
  </si>
  <si>
    <t>Francisco de Rojas Zorrilla</t>
  </si>
  <si>
    <t>…do y ennoblecido en los últimos el importe del 8.°, que se halla en prensa. Contiene este cuader tiempos , procurando mas cuidadosamente su número , y corri no 7.0 dos comedias de D. Francisco de Rojas Zorrilla ; García giendo la,| languidez y el prosaísmo , con que le usaron los anti del Castañar, y Donde hay agravios , no hay celos. Estas dos co guos poetas. Es entre todos el que requiere mas estudio , y por medias se han representado siempre con mucho aplauso en…</t>
  </si>
  <si>
    <t>Züloaga, María Luisa de</t>
  </si>
  <si>
    <t>María Luisa de Züloaga</t>
  </si>
  <si>
    <t>…obernador militar y político de la ciudad de Tarragona de 17 ele Noviembre último, se llama y emplaza á tómfres...................................................... ........ 86|. Doña María Luisa de Züloaga , D. Resurrección y D. Ramón París...............................¿.................................. ,S 9\.m dé Lili, viuda e fiíjos. de D. josef de Lili, conde de ¿Viacha , pai Cádiz....................................................... $ pérdida. ra que po…</t>
  </si>
  <si>
    <t>Zuloagar, María Pascuala der</t>
  </si>
  <si>
    <t>María Pascuala der Zuloagar</t>
  </si>
  <si>
    <t>…u división, enarbolar su pabellón etl á Doña. María Antonia de Witte, sea extensivo á Doña Alaría el navio en que va, y después de haber efectuado todo esto vol Africa Psrreño y á Doña María Pascuala der Zuloagar,' y forme verse á'Sm ¡roa. en lo.sucesivo regla general y uniforme para todas las viudas y __La flota turco-egipcia, que hacia mitcho tiempo estaba andahuérfanas de militares que juraron ai:intruso ó siguieron su par di en Naíarino, saltó) al fiti de este pue…</t>
  </si>
  <si>
    <t>Zurita, Gerónimo de</t>
  </si>
  <si>
    <t>Gerónimo de Zurita</t>
  </si>
  <si>
    <t>…itarlos, confiando al mismo profesor la completa di 6.a D. Alonso Tostado, Luis Vives, D. Diego Hurtado de rección de sus plantíos, la compañía del Guadalquivir, á quien Mendoza } D. Gerónimo de Zurita, D. Diego Saavedra Fajardo, no faltan experiencias de la ignorancia rutinaria de un capataz D. Alvaro Navia Osorio. y de la inteligencia científica de un agrónomo. 7.0 D. Luis de Requesens:, D. Bartolomé Leonardo de Argensola, D. Juan de Palafox y Mendoza, D.…</t>
  </si>
  <si>
    <t>Fuentes oficiales y criterio de elaboración · 1827</t>
  </si>
  <si>
    <t>159 archivos · 627 páginas · enlaces al facsímil oficial</t>
  </si>
  <si>
    <t>Archivo</t>
  </si>
  <si>
    <t>Páginas PDF</t>
  </si>
  <si>
    <t>Registros del índice</t>
  </si>
  <si>
    <t>Facsímil completo</t>
  </si>
  <si>
    <t>GMD-1827-1.pdf</t>
  </si>
  <si>
    <t>GMD-1827-2.pdf</t>
  </si>
  <si>
    <t>GMD-1827-3.pdf</t>
  </si>
  <si>
    <t>GMD-1827-4.pdf</t>
  </si>
  <si>
    <t>GMD-1827-5.pdf</t>
  </si>
  <si>
    <t>GMD-1827-6.pdf</t>
  </si>
  <si>
    <t>GMD-1827-7.pdf</t>
  </si>
  <si>
    <t>GMD-1827-8.pdf</t>
  </si>
  <si>
    <t>GMD-1827-9.pdf</t>
  </si>
  <si>
    <t>GMD-1827-10.pdf</t>
  </si>
  <si>
    <t>GMD-1827-11.pdf</t>
  </si>
  <si>
    <t>GMD-1827-12.pdf</t>
  </si>
  <si>
    <t>GMD-1827-13.pdf</t>
  </si>
  <si>
    <t>GMD-1827-14.pdf</t>
  </si>
  <si>
    <t>GMD-1827-15.pdf</t>
  </si>
  <si>
    <t>GMD-1827-16.pdf</t>
  </si>
  <si>
    <t>GMD-1827-17.pdf</t>
  </si>
  <si>
    <t>GMD-1827-18.pdf</t>
  </si>
  <si>
    <t>GMD-1827-19.pdf</t>
  </si>
  <si>
    <t>GMD-1827-20.pdf</t>
  </si>
  <si>
    <t>GMD-1827-21.pdf</t>
  </si>
  <si>
    <t>GMD-1827-22.pdf</t>
  </si>
  <si>
    <t>GMD-1827-23.pdf</t>
  </si>
  <si>
    <t>GMD-1827-24.pdf</t>
  </si>
  <si>
    <t>GMD-1827-25.pdf</t>
  </si>
  <si>
    <t>GMD-1827-26.pdf</t>
  </si>
  <si>
    <t>GMD-1827-27.pdf</t>
  </si>
  <si>
    <t>GMD-1827-28.pdf</t>
  </si>
  <si>
    <t>GMD-1827-29.pdf</t>
  </si>
  <si>
    <t>GMD-1827-30.pdf</t>
  </si>
  <si>
    <t>GMD-1827-31.pdf</t>
  </si>
  <si>
    <t>GMD-1827-32.pdf</t>
  </si>
  <si>
    <t>GMD-1827-33.pdf</t>
  </si>
  <si>
    <t>GMD-1827-34.pdf</t>
  </si>
  <si>
    <t>GMD-1827-35.pdf</t>
  </si>
  <si>
    <t>GMD-1827-36.pdf</t>
  </si>
  <si>
    <t>GMD-1827-37.pdf</t>
  </si>
  <si>
    <t>GMD-1827-38.pdf</t>
  </si>
  <si>
    <t>GMD-1827-39.pdf</t>
  </si>
  <si>
    <t>GMD-1827-40.pdf</t>
  </si>
  <si>
    <t>GMD-1827-41.pdf</t>
  </si>
  <si>
    <t>GMD-1827-42.pdf</t>
  </si>
  <si>
    <t>GMD-1827-43.pdf</t>
  </si>
  <si>
    <t>GMD-1827-44.pdf</t>
  </si>
  <si>
    <t>GMD-1827-45.pdf</t>
  </si>
  <si>
    <t>GMD-1827-46.pdf</t>
  </si>
  <si>
    <t>GMD-1827-47.pdf</t>
  </si>
  <si>
    <t>GMD-1827-48.pdf</t>
  </si>
  <si>
    <t>GMD-1827-49.pdf</t>
  </si>
  <si>
    <t>GMD-1827-50.pdf</t>
  </si>
  <si>
    <t>GMD-1827-51.pdf</t>
  </si>
  <si>
    <t>GMD-1827-52.pdf</t>
  </si>
  <si>
    <t>GMD-1827-53.pdf</t>
  </si>
  <si>
    <t>GMD-1827-54.pdf</t>
  </si>
  <si>
    <t>GMD-1827-55.pdf</t>
  </si>
  <si>
    <t>GMD-1827-56.pdf</t>
  </si>
  <si>
    <t>GMD-1827-57.pdf</t>
  </si>
  <si>
    <t>GMD-1827-58.pdf</t>
  </si>
  <si>
    <t>GMD-1827-59.pdf</t>
  </si>
  <si>
    <t>GMD-1827-60.pdf</t>
  </si>
  <si>
    <t>GMD-1827-61.pdf</t>
  </si>
  <si>
    <t>GMD-1827-62.pdf</t>
  </si>
  <si>
    <t>GMD-1827-63.pdf</t>
  </si>
  <si>
    <t>GMD-1827-64.pdf</t>
  </si>
  <si>
    <t>GMD-1827-65.pdf</t>
  </si>
  <si>
    <t>GMD-1827-66.pdf</t>
  </si>
  <si>
    <t>GMD-1827-67.pdf</t>
  </si>
  <si>
    <t>GMD-1827-68.pdf</t>
  </si>
  <si>
    <t>GMD-1827-69.pdf</t>
  </si>
  <si>
    <t>GMD-1827-70.pdf</t>
  </si>
  <si>
    <t>GMD-1827-71.pdf</t>
  </si>
  <si>
    <t>GMD-1827-72.pdf</t>
  </si>
  <si>
    <t>GMD-1827-73.pdf</t>
  </si>
  <si>
    <t>GMD-1827-74.pdf</t>
  </si>
  <si>
    <t>GMD-1827-75.pdf</t>
  </si>
  <si>
    <t>GMD-1827-76.pdf</t>
  </si>
  <si>
    <t>GMD-1827-77.pdf</t>
  </si>
  <si>
    <t>GMD-1827-78.pdf</t>
  </si>
  <si>
    <t>GMD-1827-79.pdf</t>
  </si>
  <si>
    <t>GMD-1827-80.pdf</t>
  </si>
  <si>
    <t>GMD-1827-81.pdf</t>
  </si>
  <si>
    <t>GMD-1827-82.pdf</t>
  </si>
  <si>
    <t>GMD-1827-83.pdf</t>
  </si>
  <si>
    <t>GMD-1827-84.pdf</t>
  </si>
  <si>
    <t>GMD-1827-85.pdf</t>
  </si>
  <si>
    <t>GMD-1827-86.pdf</t>
  </si>
  <si>
    <t>GMD-1827-87.pdf</t>
  </si>
  <si>
    <t>GMD-1827-88.pdf</t>
  </si>
  <si>
    <t>GMD-1827-89.pdf</t>
  </si>
  <si>
    <t>GMD-1827-90.pdf</t>
  </si>
  <si>
    <t>GMD-1827-91.pdf</t>
  </si>
  <si>
    <t>GMD-1827-92.pdf</t>
  </si>
  <si>
    <t>GMD-1827-93.pdf</t>
  </si>
  <si>
    <t>GMD-1827-94.pdf</t>
  </si>
  <si>
    <t>GMD-1827-95.pdf</t>
  </si>
  <si>
    <t>GMD-1827-96.pdf</t>
  </si>
  <si>
    <t>GMD-1827-97.pdf</t>
  </si>
  <si>
    <t>GMD-1827-98.pdf</t>
  </si>
  <si>
    <t>GMD-1827-99.pdf</t>
  </si>
  <si>
    <t>GMD-1827-100.pdf</t>
  </si>
  <si>
    <t>GMD-1827-101.pdf</t>
  </si>
  <si>
    <t>GMD-1827-102.pdf</t>
  </si>
  <si>
    <t>GMD-1827-103.pdf</t>
  </si>
  <si>
    <t>GMD-1827-104.pdf</t>
  </si>
  <si>
    <t>GMD-1827-105.pdf</t>
  </si>
  <si>
    <t>GMD-1827-106.pdf</t>
  </si>
  <si>
    <t>GMD-1827-107.pdf</t>
  </si>
  <si>
    <t>GMD-1827-108.pdf</t>
  </si>
  <si>
    <t>GMD-1827-109.pdf</t>
  </si>
  <si>
    <t>GMD-1827-110.pdf</t>
  </si>
  <si>
    <t>GMD-1827-111.pdf</t>
  </si>
  <si>
    <t>GMD-1827-112.pdf</t>
  </si>
  <si>
    <t>GMD-1827-113E.pdf</t>
  </si>
  <si>
    <t>GMD-1827-114.pdf</t>
  </si>
  <si>
    <t>GMD-1827-115.pdf</t>
  </si>
  <si>
    <t>GMD-1827-116.pdf</t>
  </si>
  <si>
    <t>GMD-1827-117.pdf</t>
  </si>
  <si>
    <t>GMD-1827-118.pdf</t>
  </si>
  <si>
    <t>GMD-1827-119.pdf</t>
  </si>
  <si>
    <t>GMD-1827-120.pdf</t>
  </si>
  <si>
    <t>Gaceta de Madrid n.º 121 (extraordinaria)</t>
  </si>
  <si>
    <t>GMD-1827-121E.pdf</t>
  </si>
  <si>
    <t>GMD-1827-122.pdf</t>
  </si>
  <si>
    <t>GMD-1827-123E.pdf</t>
  </si>
  <si>
    <t>GMD-1827-124.pdf</t>
  </si>
  <si>
    <t>GMD-1827-125.pdf</t>
  </si>
  <si>
    <t>GMD-1827-126.pdf</t>
  </si>
  <si>
    <t>GMD-1827-127.pdf</t>
  </si>
  <si>
    <t>GMD-1827-128.pdf</t>
  </si>
  <si>
    <t>GMD-1827-129.pdf</t>
  </si>
  <si>
    <t>GMD-1827-130.pdf</t>
  </si>
  <si>
    <t>GMD-1827-131.pdf</t>
  </si>
  <si>
    <t>GMD-1827-132.pdf</t>
  </si>
  <si>
    <t>GMD-1827-133.pdf</t>
  </si>
  <si>
    <t>GMD-1827-134.pdf</t>
  </si>
  <si>
    <t>GMD-1827-135.pdf</t>
  </si>
  <si>
    <t>GMD-1827-136.pdf</t>
  </si>
  <si>
    <t>GMD-1827-137.pdf</t>
  </si>
  <si>
    <t>GMD-1827-138.pdf</t>
  </si>
  <si>
    <t>GMD-1827-139.pdf</t>
  </si>
  <si>
    <t>GMD-1827-140.pdf</t>
  </si>
  <si>
    <t>GMD-1827-141.pdf</t>
  </si>
  <si>
    <t>GMD-1827-142.pdf</t>
  </si>
  <si>
    <t>GMD-1827-143.pdf</t>
  </si>
  <si>
    <t>GMD-1827-144.pdf</t>
  </si>
  <si>
    <t>GMD-1827-145.pdf</t>
  </si>
  <si>
    <t>GMD-1827-146.pdf</t>
  </si>
  <si>
    <t>GMD-1827-147.pdf</t>
  </si>
  <si>
    <t>GMD-1827-148.pdf</t>
  </si>
  <si>
    <t>GMD-1827-149.pdf</t>
  </si>
  <si>
    <t>GMD-1827-150.pdf</t>
  </si>
  <si>
    <t>GMD-1827-151.pdf</t>
  </si>
  <si>
    <t>GMD-1827-152.pdf</t>
  </si>
  <si>
    <t>GMD-1827-153.pdf</t>
  </si>
  <si>
    <t>GMD-1827-154.pdf</t>
  </si>
  <si>
    <t>GMD-1827-155.pdf</t>
  </si>
  <si>
    <t>GMD-1827-156.pdf</t>
  </si>
  <si>
    <t>GMD-1827-157.pdf</t>
  </si>
  <si>
    <t>GMD-1827-158.pdf</t>
  </si>
  <si>
    <t>GMD-1827-159.pdf</t>
  </si>
  <si>
    <t>Criterios, alcance y limitaciones</t>
  </si>
  <si>
    <t>Cobertura</t>
  </si>
  <si>
    <t>Se incluyen los 159 archivos localizados en la hemeroteca oficial entre el 1 de enero y el 31 de diciembre de 1827, incluidas 3 ediciones extraordinarias.</t>
  </si>
  <si>
    <t>Cabeceras</t>
  </si>
  <si>
    <t>Gaceta de Madrid (159 archivos).</t>
  </si>
  <si>
    <t>Numeración</t>
  </si>
  <si>
    <t>La numeración y las 3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</si>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</sst>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7" displayName="IndiceOnomasticoAnual1827" ref="A6:K2639" totalsRowShown="0">
  <autoFilter ref="A6:K2639"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7" displayName="FuentesGacetaAnual1827" ref="A4:F163" totalsRowShown="0">
  <autoFilter ref="A4:F163"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1.95" customHeight="1">
      <c r="A2" s="9" t="s">
        <v>1</v>
      </c>
      <c r="B2" s="9"/>
      <c r="C2" s="9"/>
      <c r="D2" s="9"/>
      <c r="E2" s="9"/>
      <c r="F2" s="9"/>
      <c r="G2" s="9"/>
      <c r="H2" s="9"/>
      <c r="I2" s="9"/>
      <c r="J2" s="9"/>
      <c r="K2" s="9"/>
    </row>
    <row r="3" spans="1:11" ht="33.950000000000003" customHeight="1">
      <c r="A3" s="10" t="s">
        <v>2</v>
      </c>
      <c r="B3" s="10"/>
      <c r="C3" s="10"/>
      <c r="D3" s="10"/>
      <c r="E3" s="10"/>
      <c r="F3" s="10"/>
      <c r="G3" s="10"/>
      <c r="H3" s="10"/>
      <c r="I3" s="10"/>
      <c r="J3" s="10"/>
      <c r="K3" s="10"/>
    </row>
    <row r="4" spans="1:11" ht="21.95" customHeight="1">
      <c r="A4" s="11" t="s">
        <v>3</v>
      </c>
      <c r="B4" s="11"/>
      <c r="C4" s="11"/>
      <c r="D4" s="11"/>
      <c r="E4" s="11"/>
      <c r="F4" s="11"/>
      <c r="G4" s="11"/>
      <c r="H4" s="11"/>
      <c r="I4" s="11"/>
      <c r="J4" s="11"/>
      <c r="K4" s="11"/>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-26551</v>
      </c>
      <c r="F7" s="3" t="s">
        <v>19</v>
      </c>
      <c r="G7" s="3" t="s">
        <v>20</v>
      </c>
      <c r="H7" s="2" t="s">
        <v>21</v>
      </c>
      <c r="I7" s="2" t="s">
        <v>22</v>
      </c>
      <c r="J7" s="3" t="str">
        <f>HYPERLINK("https://www.boe.es/gazeta/dias/1827/04/21/pdfs/GMD-1827-48.pdf#page=3","Abrir facsímil")</f>
        <v>Abrir facsímil</v>
      </c>
      <c r="K7" s="3" t="s">
        <v>23</v>
      </c>
    </row>
    <row r="8" spans="1:11" ht="42" customHeight="1">
      <c r="A8" s="2" t="s">
        <v>24</v>
      </c>
      <c r="B8" s="2" t="s">
        <v>25</v>
      </c>
      <c r="C8" s="2" t="s">
        <v>26</v>
      </c>
      <c r="D8" s="2" t="s">
        <v>27</v>
      </c>
      <c r="E8" s="5">
        <v>-26562</v>
      </c>
      <c r="F8" s="3" t="s">
        <v>28</v>
      </c>
      <c r="G8" s="3" t="s">
        <v>29</v>
      </c>
      <c r="H8" s="2" t="s">
        <v>30</v>
      </c>
      <c r="I8" s="2" t="s">
        <v>31</v>
      </c>
      <c r="J8" s="3" t="str">
        <f>HYPERLINK("https://www.boe.es/gazeta/dias/1827/04/10/pdfs/GMD-1827-43.pdf#page=4","Abrir facsímil")</f>
        <v>Abrir facsímil</v>
      </c>
      <c r="K8" s="3" t="s">
        <v>32</v>
      </c>
    </row>
    <row r="9" spans="1:11" ht="42" customHeight="1">
      <c r="A9" s="2" t="s">
        <v>33</v>
      </c>
      <c r="B9" s="2" t="s">
        <v>34</v>
      </c>
      <c r="C9" s="2" t="s">
        <v>35</v>
      </c>
      <c r="D9" s="2" t="s">
        <v>36</v>
      </c>
      <c r="E9" s="5">
        <v>-26427</v>
      </c>
      <c r="F9" s="3" t="s">
        <v>37</v>
      </c>
      <c r="G9" s="3" t="s">
        <v>29</v>
      </c>
      <c r="H9" s="2" t="s">
        <v>21</v>
      </c>
      <c r="I9" s="2" t="s">
        <v>38</v>
      </c>
      <c r="J9" s="3" t="str">
        <f>HYPERLINK("https://www.boe.es/gazeta/dias/1827/08/23/pdfs/GMD-1827-101.pdf#page=4","Abrir facsímil")</f>
        <v>Abrir facsímil</v>
      </c>
      <c r="K9" s="3" t="s">
        <v>23</v>
      </c>
    </row>
    <row r="10" spans="1:11" ht="42" customHeight="1">
      <c r="A10" s="2" t="s">
        <v>39</v>
      </c>
      <c r="B10" s="2" t="s">
        <v>40</v>
      </c>
      <c r="C10" s="2" t="s">
        <v>35</v>
      </c>
      <c r="D10" s="2" t="s">
        <v>36</v>
      </c>
      <c r="E10" s="5">
        <v>-26371</v>
      </c>
      <c r="F10" s="3" t="s">
        <v>41</v>
      </c>
      <c r="G10" s="3" t="s">
        <v>42</v>
      </c>
      <c r="H10" s="2" t="s">
        <v>21</v>
      </c>
      <c r="I10" s="2" t="s">
        <v>43</v>
      </c>
      <c r="J10" s="3" t="str">
        <f>HYPERLINK("https://www.boe.es/gazeta/dias/1827/10/18/pdfs/GMD-1827-128.pdf#page=1","Abrir facsímil")</f>
        <v>Abrir facsímil</v>
      </c>
      <c r="K10" s="3" t="s">
        <v>23</v>
      </c>
    </row>
    <row r="11" spans="1:11" ht="42" customHeight="1">
      <c r="A11" s="2" t="s">
        <v>44</v>
      </c>
      <c r="B11" s="2" t="s">
        <v>45</v>
      </c>
      <c r="C11" s="2" t="s">
        <v>46</v>
      </c>
      <c r="D11" s="2" t="s">
        <v>27</v>
      </c>
      <c r="E11" s="5">
        <v>-26516</v>
      </c>
      <c r="F11" s="3" t="s">
        <v>47</v>
      </c>
      <c r="G11" s="3" t="s">
        <v>20</v>
      </c>
      <c r="H11" s="2" t="s">
        <v>21</v>
      </c>
      <c r="I11" s="2" t="s">
        <v>48</v>
      </c>
      <c r="J11" s="3" t="str">
        <f>HYPERLINK("https://www.boe.es/gazeta/dias/1827/05/26/pdfs/GMD-1827-63.pdf#page=3","Abrir facsímil")</f>
        <v>Abrir facsímil</v>
      </c>
      <c r="K11" s="3" t="s">
        <v>23</v>
      </c>
    </row>
    <row r="12" spans="1:11" ht="42" customHeight="1">
      <c r="A12" s="2" t="s">
        <v>49</v>
      </c>
      <c r="B12" s="2" t="s">
        <v>49</v>
      </c>
      <c r="C12" s="2" t="s">
        <v>35</v>
      </c>
      <c r="D12" s="2" t="s">
        <v>36</v>
      </c>
      <c r="E12" s="5">
        <v>-26586</v>
      </c>
      <c r="F12" s="3" t="s">
        <v>50</v>
      </c>
      <c r="G12" s="3" t="s">
        <v>51</v>
      </c>
      <c r="H12" s="2" t="s">
        <v>21</v>
      </c>
      <c r="I12" s="2" t="s">
        <v>52</v>
      </c>
      <c r="J12" s="3" t="str">
        <f>HYPERLINK("https://www.boe.es/gazeta/dias/1827/03/17/pdfs/GMD-1827-33.pdf#page=3","Abrir facsímil")</f>
        <v>Abrir facsímil</v>
      </c>
      <c r="K12" s="3" t="s">
        <v>23</v>
      </c>
    </row>
    <row r="13" spans="1:11" ht="42" customHeight="1">
      <c r="A13" s="2" t="s">
        <v>53</v>
      </c>
      <c r="B13" s="2" t="s">
        <v>54</v>
      </c>
      <c r="C13" s="2" t="s">
        <v>55</v>
      </c>
      <c r="D13" s="2" t="s">
        <v>36</v>
      </c>
      <c r="E13" s="5">
        <v>-26562</v>
      </c>
      <c r="F13" s="3" t="s">
        <v>28</v>
      </c>
      <c r="G13" s="3" t="s">
        <v>29</v>
      </c>
      <c r="H13" s="2" t="s">
        <v>21</v>
      </c>
      <c r="I13" s="2" t="s">
        <v>56</v>
      </c>
      <c r="J13" s="3" t="str">
        <f>HYPERLINK("https://www.boe.es/gazeta/dias/1827/04/10/pdfs/GMD-1827-43.pdf#page=4","Abrir facsímil")</f>
        <v>Abrir facsímil</v>
      </c>
      <c r="K13" s="3" t="s">
        <v>23</v>
      </c>
    </row>
    <row r="14" spans="1:11" ht="42" customHeight="1">
      <c r="A14" s="2" t="s">
        <v>57</v>
      </c>
      <c r="B14" s="2" t="s">
        <v>57</v>
      </c>
      <c r="C14" s="2" t="s">
        <v>17</v>
      </c>
      <c r="D14" s="2" t="s">
        <v>18</v>
      </c>
      <c r="E14" s="5">
        <v>-26639</v>
      </c>
      <c r="F14" s="3" t="s">
        <v>58</v>
      </c>
      <c r="G14" s="3" t="s">
        <v>59</v>
      </c>
      <c r="H14" s="2" t="s">
        <v>21</v>
      </c>
      <c r="I14" s="2" t="s">
        <v>60</v>
      </c>
      <c r="J14" s="3" t="str">
        <f>HYPERLINK("https://www.boe.es/gazeta/dias/1827/01/23/pdfs/GMD-1827-10.pdf#page=2","Abrir facsímil")</f>
        <v>Abrir facsímil</v>
      </c>
      <c r="K14" s="3" t="s">
        <v>23</v>
      </c>
    </row>
    <row r="15" spans="1:11" ht="42" customHeight="1">
      <c r="A15" s="2" t="s">
        <v>61</v>
      </c>
      <c r="B15" s="2" t="s">
        <v>62</v>
      </c>
      <c r="C15" s="2" t="s">
        <v>17</v>
      </c>
      <c r="D15" s="2" t="s">
        <v>18</v>
      </c>
      <c r="E15" s="5">
        <v>-26639</v>
      </c>
      <c r="F15" s="3" t="s">
        <v>58</v>
      </c>
      <c r="G15" s="3" t="s">
        <v>20</v>
      </c>
      <c r="H15" s="2" t="s">
        <v>30</v>
      </c>
      <c r="I15" s="2" t="s">
        <v>63</v>
      </c>
      <c r="J15" s="3" t="str">
        <f>HYPERLINK("https://www.boe.es/gazeta/dias/1827/01/23/pdfs/GMD-1827-10.pdf#page=3","Abrir facsímil")</f>
        <v>Abrir facsímil</v>
      </c>
      <c r="K15" s="3" t="s">
        <v>32</v>
      </c>
    </row>
    <row r="16" spans="1:11" ht="42" customHeight="1">
      <c r="A16" s="2" t="s">
        <v>64</v>
      </c>
      <c r="B16" s="2" t="s">
        <v>65</v>
      </c>
      <c r="C16" s="2" t="s">
        <v>66</v>
      </c>
      <c r="D16" s="2" t="s">
        <v>36</v>
      </c>
      <c r="E16" s="5">
        <v>-26329</v>
      </c>
      <c r="F16" s="3" t="s">
        <v>67</v>
      </c>
      <c r="G16" s="3" t="s">
        <v>20</v>
      </c>
      <c r="H16" s="2" t="s">
        <v>21</v>
      </c>
      <c r="I16" s="2" t="s">
        <v>68</v>
      </c>
      <c r="J16" s="3" t="str">
        <f>HYPERLINK("https://www.boe.es/gazeta/dias/1827/11/29/pdfs/GMD-1827-146.pdf#page=3","Abrir facsímil")</f>
        <v>Abrir facsímil</v>
      </c>
      <c r="K16" s="3" t="s">
        <v>23</v>
      </c>
    </row>
    <row r="17" spans="1:11" ht="42" customHeight="1">
      <c r="A17" s="2" t="s">
        <v>69</v>
      </c>
      <c r="B17" s="2" t="s">
        <v>70</v>
      </c>
      <c r="C17" s="2" t="s">
        <v>17</v>
      </c>
      <c r="D17" s="2" t="s">
        <v>18</v>
      </c>
      <c r="E17" s="5">
        <v>-26380</v>
      </c>
      <c r="F17" s="3" t="s">
        <v>71</v>
      </c>
      <c r="G17" s="3" t="s">
        <v>42</v>
      </c>
      <c r="H17" s="2" t="s">
        <v>21</v>
      </c>
      <c r="I17" s="2" t="s">
        <v>72</v>
      </c>
      <c r="J17" s="3" t="str">
        <f>HYPERLINK("https://www.boe.es/gazeta/dias/1827/10/09/pdfs/GMD-1827-124.pdf#page=1","Abrir facsímil")</f>
        <v>Abrir facsímil</v>
      </c>
      <c r="K17" s="3" t="s">
        <v>23</v>
      </c>
    </row>
    <row r="18" spans="1:11" ht="42" customHeight="1">
      <c r="A18" s="2" t="s">
        <v>73</v>
      </c>
      <c r="B18" s="2" t="s">
        <v>74</v>
      </c>
      <c r="C18" s="2" t="s">
        <v>17</v>
      </c>
      <c r="D18" s="2" t="s">
        <v>18</v>
      </c>
      <c r="E18" s="5">
        <v>-26455</v>
      </c>
      <c r="F18" s="3" t="s">
        <v>75</v>
      </c>
      <c r="G18" s="3" t="s">
        <v>20</v>
      </c>
      <c r="H18" s="2" t="s">
        <v>21</v>
      </c>
      <c r="I18" s="2" t="s">
        <v>76</v>
      </c>
      <c r="J18" s="3" t="str">
        <f>HYPERLINK("https://www.boe.es/gazeta/dias/1827/07/26/pdfs/GMD-1827-89.pdf#page=3","Abrir facsímil")</f>
        <v>Abrir facsímil</v>
      </c>
      <c r="K18" s="3" t="s">
        <v>23</v>
      </c>
    </row>
    <row r="19" spans="1:11" ht="42" customHeight="1">
      <c r="A19" s="2" t="s">
        <v>77</v>
      </c>
      <c r="B19" s="2" t="s">
        <v>78</v>
      </c>
      <c r="C19" s="2" t="s">
        <v>35</v>
      </c>
      <c r="D19" s="2" t="s">
        <v>36</v>
      </c>
      <c r="E19" s="5">
        <v>-26518</v>
      </c>
      <c r="F19" s="3" t="s">
        <v>79</v>
      </c>
      <c r="G19" s="3" t="s">
        <v>29</v>
      </c>
      <c r="H19" s="2" t="s">
        <v>30</v>
      </c>
      <c r="I19" s="2" t="s">
        <v>80</v>
      </c>
      <c r="J19" s="3" t="str">
        <f>HYPERLINK("https://www.boe.es/gazeta/dias/1827/05/24/pdfs/GMD-1827-62.pdf#page=4","Abrir facsímil")</f>
        <v>Abrir facsímil</v>
      </c>
      <c r="K19" s="3" t="s">
        <v>32</v>
      </c>
    </row>
    <row r="20" spans="1:11" ht="42" customHeight="1">
      <c r="A20" s="2" t="s">
        <v>81</v>
      </c>
      <c r="B20" s="2" t="s">
        <v>82</v>
      </c>
      <c r="C20" s="2" t="s">
        <v>17</v>
      </c>
      <c r="D20" s="2" t="s">
        <v>18</v>
      </c>
      <c r="E20" s="5">
        <v>-26539</v>
      </c>
      <c r="F20" s="3" t="s">
        <v>83</v>
      </c>
      <c r="G20" s="3" t="s">
        <v>29</v>
      </c>
      <c r="H20" s="2" t="s">
        <v>21</v>
      </c>
      <c r="I20" s="2" t="s">
        <v>84</v>
      </c>
      <c r="J20" s="3" t="str">
        <f>HYPERLINK("https://www.boe.es/gazeta/dias/1827/05/03/pdfs/GMD-1827-53.pdf#page=4","Abrir facsímil")</f>
        <v>Abrir facsímil</v>
      </c>
      <c r="K20" s="3" t="s">
        <v>23</v>
      </c>
    </row>
    <row r="21" spans="1:11" ht="42" customHeight="1">
      <c r="A21" s="2" t="s">
        <v>85</v>
      </c>
      <c r="B21" s="2" t="s">
        <v>86</v>
      </c>
      <c r="C21" s="2" t="s">
        <v>17</v>
      </c>
      <c r="D21" s="2" t="s">
        <v>18</v>
      </c>
      <c r="E21" s="5">
        <v>-26455</v>
      </c>
      <c r="F21" s="3" t="s">
        <v>75</v>
      </c>
      <c r="G21" s="3" t="s">
        <v>20</v>
      </c>
      <c r="H21" s="2" t="s">
        <v>21</v>
      </c>
      <c r="I21" s="2" t="s">
        <v>87</v>
      </c>
      <c r="J21" s="3" t="str">
        <f>HYPERLINK("https://www.boe.es/gazeta/dias/1827/07/26/pdfs/GMD-1827-89.pdf#page=3","Abrir facsímil")</f>
        <v>Abrir facsímil</v>
      </c>
      <c r="K21" s="3" t="s">
        <v>23</v>
      </c>
    </row>
    <row r="22" spans="1:11" ht="42" customHeight="1">
      <c r="A22" s="2" t="s">
        <v>88</v>
      </c>
      <c r="B22" s="2" t="s">
        <v>89</v>
      </c>
      <c r="C22" s="2" t="s">
        <v>55</v>
      </c>
      <c r="D22" s="2" t="s">
        <v>36</v>
      </c>
      <c r="E22" s="5">
        <v>-26364</v>
      </c>
      <c r="F22" s="3" t="s">
        <v>90</v>
      </c>
      <c r="G22" s="3" t="s">
        <v>29</v>
      </c>
      <c r="H22" s="2" t="s">
        <v>21</v>
      </c>
      <c r="I22" s="2" t="s">
        <v>91</v>
      </c>
      <c r="J22" s="3" t="str">
        <f>HYPERLINK("https://www.boe.es/gazeta/dias/1827/10/25/pdfs/GMD-1827-131.pdf#page=4","Abrir facsímil")</f>
        <v>Abrir facsímil</v>
      </c>
      <c r="K22" s="3" t="s">
        <v>23</v>
      </c>
    </row>
    <row r="23" spans="1:11" ht="42" customHeight="1">
      <c r="A23" s="2" t="s">
        <v>92</v>
      </c>
      <c r="B23" s="2" t="s">
        <v>93</v>
      </c>
      <c r="C23" s="2" t="s">
        <v>94</v>
      </c>
      <c r="D23" s="2" t="s">
        <v>36</v>
      </c>
      <c r="E23" s="5">
        <v>-26476</v>
      </c>
      <c r="F23" s="3" t="s">
        <v>95</v>
      </c>
      <c r="G23" s="3" t="s">
        <v>29</v>
      </c>
      <c r="H23" s="2" t="s">
        <v>21</v>
      </c>
      <c r="I23" s="2" t="s">
        <v>96</v>
      </c>
      <c r="J23" s="3" t="str">
        <f>HYPERLINK("https://www.boe.es/gazeta/dias/1827/07/05/pdfs/GMD-1827-80.pdf#page=4","Abrir facsímil")</f>
        <v>Abrir facsímil</v>
      </c>
      <c r="K23" s="3" t="s">
        <v>23</v>
      </c>
    </row>
    <row r="24" spans="1:11" ht="42" customHeight="1">
      <c r="A24" s="2" t="s">
        <v>97</v>
      </c>
      <c r="B24" s="2" t="s">
        <v>98</v>
      </c>
      <c r="C24" s="2" t="s">
        <v>55</v>
      </c>
      <c r="D24" s="2" t="s">
        <v>36</v>
      </c>
      <c r="E24" s="5">
        <v>-26516</v>
      </c>
      <c r="F24" s="3" t="s">
        <v>47</v>
      </c>
      <c r="G24" s="3" t="s">
        <v>20</v>
      </c>
      <c r="H24" s="2" t="s">
        <v>21</v>
      </c>
      <c r="I24" s="2" t="s">
        <v>99</v>
      </c>
      <c r="J24" s="3" t="str">
        <f>HYPERLINK("https://www.boe.es/gazeta/dias/1827/05/26/pdfs/GMD-1827-63.pdf#page=3","Abrir facsímil")</f>
        <v>Abrir facsímil</v>
      </c>
      <c r="K24" s="3" t="s">
        <v>23</v>
      </c>
    </row>
    <row r="25" spans="1:11" ht="42" customHeight="1">
      <c r="A25" s="2" t="s">
        <v>100</v>
      </c>
      <c r="B25" s="2" t="s">
        <v>101</v>
      </c>
      <c r="C25" s="2" t="s">
        <v>94</v>
      </c>
      <c r="D25" s="2" t="s">
        <v>36</v>
      </c>
      <c r="E25" s="5">
        <v>-26609</v>
      </c>
      <c r="F25" s="3" t="s">
        <v>102</v>
      </c>
      <c r="G25" s="3" t="s">
        <v>20</v>
      </c>
      <c r="H25" s="2" t="s">
        <v>21</v>
      </c>
      <c r="I25" s="2" t="s">
        <v>103</v>
      </c>
      <c r="J25" s="3" t="str">
        <f>HYPERLINK("https://www.boe.es/gazeta/dias/1827/02/22/pdfs/GMD-1827-23.pdf#page=3","Abrir facsímil")</f>
        <v>Abrir facsímil</v>
      </c>
      <c r="K25" s="3" t="s">
        <v>23</v>
      </c>
    </row>
    <row r="26" spans="1:11" ht="42" customHeight="1">
      <c r="A26" s="2" t="s">
        <v>104</v>
      </c>
      <c r="B26" s="2" t="s">
        <v>105</v>
      </c>
      <c r="C26" s="2" t="s">
        <v>46</v>
      </c>
      <c r="D26" s="2" t="s">
        <v>27</v>
      </c>
      <c r="E26" s="5">
        <v>-26574</v>
      </c>
      <c r="F26" s="3" t="s">
        <v>106</v>
      </c>
      <c r="G26" s="3" t="s">
        <v>29</v>
      </c>
      <c r="H26" s="2" t="s">
        <v>30</v>
      </c>
      <c r="I26" s="2" t="s">
        <v>107</v>
      </c>
      <c r="J26" s="3" t="str">
        <f>HYPERLINK("https://www.boe.es/gazeta/dias/1827/03/29/pdfs/GMD-1827-38.pdf#page=4","Abrir facsímil")</f>
        <v>Abrir facsímil</v>
      </c>
      <c r="K26" s="3" t="s">
        <v>32</v>
      </c>
    </row>
    <row r="27" spans="1:11" ht="42" customHeight="1">
      <c r="A27" s="2" t="s">
        <v>108</v>
      </c>
      <c r="B27" s="2" t="s">
        <v>109</v>
      </c>
      <c r="C27" s="2" t="s">
        <v>17</v>
      </c>
      <c r="D27" s="2" t="s">
        <v>18</v>
      </c>
      <c r="E27" s="5">
        <v>-26366</v>
      </c>
      <c r="F27" s="3" t="s">
        <v>110</v>
      </c>
      <c r="G27" s="3" t="s">
        <v>29</v>
      </c>
      <c r="H27" s="2" t="s">
        <v>30</v>
      </c>
      <c r="I27" s="2" t="s">
        <v>111</v>
      </c>
      <c r="J27" s="3" t="str">
        <f>HYPERLINK("https://www.boe.es/gazeta/dias/1827/10/23/pdfs/GMD-1827-130.pdf#page=4","Abrir facsímil")</f>
        <v>Abrir facsímil</v>
      </c>
      <c r="K27" s="3" t="s">
        <v>32</v>
      </c>
    </row>
    <row r="28" spans="1:11" ht="42" customHeight="1">
      <c r="A28" s="2" t="s">
        <v>112</v>
      </c>
      <c r="B28" s="2" t="s">
        <v>113</v>
      </c>
      <c r="C28" s="2" t="s">
        <v>55</v>
      </c>
      <c r="D28" s="2" t="s">
        <v>36</v>
      </c>
      <c r="E28" s="5">
        <v>-26623</v>
      </c>
      <c r="F28" s="3" t="s">
        <v>114</v>
      </c>
      <c r="G28" s="3" t="s">
        <v>115</v>
      </c>
      <c r="H28" s="2" t="s">
        <v>21</v>
      </c>
      <c r="I28" s="2" t="s">
        <v>116</v>
      </c>
      <c r="J28" s="3" t="str">
        <f>HYPERLINK("https://www.boe.es/gazeta/dias/1827/02/08/pdfs/GMD-1827-17.pdf#page=4","Abrir facsímil")</f>
        <v>Abrir facsímil</v>
      </c>
      <c r="K28" s="3" t="s">
        <v>23</v>
      </c>
    </row>
    <row r="29" spans="1:11" ht="42" customHeight="1">
      <c r="A29" s="2" t="s">
        <v>117</v>
      </c>
      <c r="B29" s="2" t="s">
        <v>118</v>
      </c>
      <c r="C29" s="2" t="s">
        <v>17</v>
      </c>
      <c r="D29" s="2" t="s">
        <v>18</v>
      </c>
      <c r="E29" s="5">
        <v>-26590</v>
      </c>
      <c r="F29" s="3" t="s">
        <v>119</v>
      </c>
      <c r="G29" s="3" t="s">
        <v>29</v>
      </c>
      <c r="H29" s="2" t="s">
        <v>21</v>
      </c>
      <c r="I29" s="2" t="s">
        <v>120</v>
      </c>
      <c r="J29" s="3" t="str">
        <f>HYPERLINK("https://www.boe.es/gazeta/dias/1827/03/13/pdfs/GMD-1827-31.pdf#page=4","Abrir facsímil")</f>
        <v>Abrir facsímil</v>
      </c>
      <c r="K29" s="3" t="s">
        <v>23</v>
      </c>
    </row>
    <row r="30" spans="1:11" ht="42" customHeight="1">
      <c r="A30" s="2" t="s">
        <v>121</v>
      </c>
      <c r="B30" s="2" t="s">
        <v>122</v>
      </c>
      <c r="C30" s="2" t="s">
        <v>17</v>
      </c>
      <c r="D30" s="2" t="s">
        <v>18</v>
      </c>
      <c r="E30" s="5">
        <v>-26355</v>
      </c>
      <c r="F30" s="3" t="s">
        <v>123</v>
      </c>
      <c r="G30" s="3" t="s">
        <v>29</v>
      </c>
      <c r="H30" s="2" t="s">
        <v>21</v>
      </c>
      <c r="I30" s="2" t="s">
        <v>124</v>
      </c>
      <c r="J30" s="3" t="str">
        <f>HYPERLINK("https://www.boe.es/gazeta/dias/1827/11/03/pdfs/GMD-1827-135.pdf#page=4","Abrir facsímil")</f>
        <v>Abrir facsímil</v>
      </c>
      <c r="K30" s="3" t="s">
        <v>23</v>
      </c>
    </row>
    <row r="31" spans="1:11" ht="42" customHeight="1">
      <c r="A31" s="2" t="s">
        <v>125</v>
      </c>
      <c r="B31" s="2" t="s">
        <v>125</v>
      </c>
      <c r="C31" s="2" t="s">
        <v>35</v>
      </c>
      <c r="D31" s="2" t="s">
        <v>36</v>
      </c>
      <c r="E31" s="5">
        <v>-26371</v>
      </c>
      <c r="F31" s="3" t="s">
        <v>41</v>
      </c>
      <c r="G31" s="3" t="s">
        <v>29</v>
      </c>
      <c r="H31" s="2" t="s">
        <v>21</v>
      </c>
      <c r="I31" s="2" t="s">
        <v>126</v>
      </c>
      <c r="J31" s="3" t="str">
        <f>HYPERLINK("https://www.boe.es/gazeta/dias/1827/10/18/pdfs/GMD-1827-128.pdf#page=4","Abrir facsímil")</f>
        <v>Abrir facsímil</v>
      </c>
      <c r="K31" s="3" t="s">
        <v>23</v>
      </c>
    </row>
    <row r="32" spans="1:11" ht="42" customHeight="1">
      <c r="A32" s="2" t="s">
        <v>127</v>
      </c>
      <c r="B32" s="2" t="s">
        <v>127</v>
      </c>
      <c r="C32" s="2" t="s">
        <v>35</v>
      </c>
      <c r="D32" s="2" t="s">
        <v>36</v>
      </c>
      <c r="E32" s="5">
        <v>-26595</v>
      </c>
      <c r="F32" s="3" t="s">
        <v>128</v>
      </c>
      <c r="G32" s="3" t="s">
        <v>29</v>
      </c>
      <c r="H32" s="2" t="s">
        <v>21</v>
      </c>
      <c r="I32" s="2" t="s">
        <v>129</v>
      </c>
      <c r="J32" s="3" t="str">
        <f>HYPERLINK("https://www.boe.es/gazeta/dias/1827/03/08/pdfs/GMD-1827-29.pdf#page=4","Abrir facsímil")</f>
        <v>Abrir facsímil</v>
      </c>
      <c r="K32" s="3" t="s">
        <v>23</v>
      </c>
    </row>
    <row r="33" spans="1:11" ht="42" customHeight="1">
      <c r="A33" s="2" t="s">
        <v>130</v>
      </c>
      <c r="B33" s="2" t="s">
        <v>131</v>
      </c>
      <c r="C33" s="2" t="s">
        <v>55</v>
      </c>
      <c r="D33" s="2" t="s">
        <v>36</v>
      </c>
      <c r="E33" s="5">
        <v>-26625</v>
      </c>
      <c r="F33" s="3" t="s">
        <v>132</v>
      </c>
      <c r="G33" s="3" t="s">
        <v>20</v>
      </c>
      <c r="H33" s="2" t="s">
        <v>21</v>
      </c>
      <c r="I33" s="2" t="s">
        <v>133</v>
      </c>
      <c r="J33" s="3" t="str">
        <f>HYPERLINK("https://www.boe.es/gazeta/dias/1827/02/06/pdfs/GMD-1827-16.pdf#page=3","Abrir facsímil")</f>
        <v>Abrir facsímil</v>
      </c>
      <c r="K33" s="3" t="s">
        <v>23</v>
      </c>
    </row>
    <row r="34" spans="1:11" ht="42" customHeight="1">
      <c r="A34" s="2" t="s">
        <v>134</v>
      </c>
      <c r="B34" s="2" t="s">
        <v>135</v>
      </c>
      <c r="C34" s="2" t="s">
        <v>35</v>
      </c>
      <c r="D34" s="2" t="s">
        <v>36</v>
      </c>
      <c r="E34" s="5">
        <v>-26373</v>
      </c>
      <c r="F34" s="3" t="s">
        <v>136</v>
      </c>
      <c r="G34" s="3" t="s">
        <v>20</v>
      </c>
      <c r="H34" s="2" t="s">
        <v>21</v>
      </c>
      <c r="I34" s="2" t="s">
        <v>137</v>
      </c>
      <c r="J34" s="3" t="str">
        <f>HYPERLINK("https://www.boe.es/gazeta/dias/1827/10/16/pdfs/GMD-1827-127.pdf#page=3","Abrir facsímil")</f>
        <v>Abrir facsímil</v>
      </c>
      <c r="K34" s="3" t="s">
        <v>23</v>
      </c>
    </row>
    <row r="35" spans="1:11" ht="42" customHeight="1">
      <c r="A35" s="2" t="s">
        <v>138</v>
      </c>
      <c r="B35" s="2" t="s">
        <v>139</v>
      </c>
      <c r="C35" s="2" t="s">
        <v>94</v>
      </c>
      <c r="D35" s="2" t="s">
        <v>36</v>
      </c>
      <c r="E35" s="5">
        <v>-26492</v>
      </c>
      <c r="F35" s="3" t="s">
        <v>140</v>
      </c>
      <c r="G35" s="3" t="s">
        <v>20</v>
      </c>
      <c r="H35" s="2" t="s">
        <v>30</v>
      </c>
      <c r="I35" s="2" t="s">
        <v>141</v>
      </c>
      <c r="J35" s="3" t="str">
        <f>HYPERLINK("https://www.boe.es/gazeta/dias/1827/06/19/pdfs/GMD-1827-73.pdf#page=3","Abrir facsímil")</f>
        <v>Abrir facsímil</v>
      </c>
      <c r="K35" s="3" t="s">
        <v>32</v>
      </c>
    </row>
    <row r="36" spans="1:11" ht="42" customHeight="1">
      <c r="A36" s="2" t="s">
        <v>142</v>
      </c>
      <c r="B36" s="2" t="s">
        <v>143</v>
      </c>
      <c r="C36" s="2" t="s">
        <v>17</v>
      </c>
      <c r="D36" s="2" t="s">
        <v>18</v>
      </c>
      <c r="E36" s="5">
        <v>-26441</v>
      </c>
      <c r="F36" s="3" t="s">
        <v>144</v>
      </c>
      <c r="G36" s="3" t="s">
        <v>42</v>
      </c>
      <c r="H36" s="2" t="s">
        <v>21</v>
      </c>
      <c r="I36" s="2" t="s">
        <v>145</v>
      </c>
      <c r="J36" s="3" t="str">
        <f>HYPERLINK("https://www.boe.es/gazeta/dias/1827/08/09/pdfs/GMD-1827-95.pdf#page=1","Abrir facsímil")</f>
        <v>Abrir facsímil</v>
      </c>
      <c r="K36" s="3" t="s">
        <v>23</v>
      </c>
    </row>
    <row r="37" spans="1:11" ht="42" customHeight="1">
      <c r="A37" s="2" t="s">
        <v>146</v>
      </c>
      <c r="B37" s="2" t="s">
        <v>147</v>
      </c>
      <c r="C37" s="2" t="s">
        <v>46</v>
      </c>
      <c r="D37" s="2" t="s">
        <v>27</v>
      </c>
      <c r="E37" s="5">
        <v>-26453</v>
      </c>
      <c r="F37" s="3" t="s">
        <v>148</v>
      </c>
      <c r="G37" s="3" t="s">
        <v>29</v>
      </c>
      <c r="H37" s="2" t="s">
        <v>21</v>
      </c>
      <c r="I37" s="2" t="s">
        <v>149</v>
      </c>
      <c r="J37" s="3" t="str">
        <f>HYPERLINK("https://www.boe.es/gazeta/dias/1827/07/28/pdfs/GMD-1827-90.pdf#page=4","Abrir facsímil")</f>
        <v>Abrir facsímil</v>
      </c>
      <c r="K37" s="3" t="s">
        <v>23</v>
      </c>
    </row>
    <row r="38" spans="1:11" ht="42" customHeight="1">
      <c r="A38" s="2" t="s">
        <v>150</v>
      </c>
      <c r="B38" s="2" t="s">
        <v>151</v>
      </c>
      <c r="C38" s="2" t="s">
        <v>35</v>
      </c>
      <c r="D38" s="2" t="s">
        <v>36</v>
      </c>
      <c r="E38" s="5">
        <v>-26474</v>
      </c>
      <c r="F38" s="3" t="s">
        <v>152</v>
      </c>
      <c r="G38" s="3" t="s">
        <v>29</v>
      </c>
      <c r="H38" s="2" t="s">
        <v>21</v>
      </c>
      <c r="I38" s="2" t="s">
        <v>153</v>
      </c>
      <c r="J38" s="3" t="str">
        <f>HYPERLINK("https://www.boe.es/gazeta/dias/1827/07/07/pdfs/GMD-1827-81.pdf#page=4","Abrir facsímil")</f>
        <v>Abrir facsímil</v>
      </c>
      <c r="K38" s="3" t="s">
        <v>23</v>
      </c>
    </row>
    <row r="39" spans="1:11" ht="42" customHeight="1">
      <c r="A39" s="2" t="s">
        <v>154</v>
      </c>
      <c r="B39" s="2" t="s">
        <v>154</v>
      </c>
      <c r="C39" s="2" t="s">
        <v>17</v>
      </c>
      <c r="D39" s="2" t="s">
        <v>18</v>
      </c>
      <c r="E39" s="5">
        <v>-26380</v>
      </c>
      <c r="F39" s="3" t="s">
        <v>71</v>
      </c>
      <c r="G39" s="3" t="s">
        <v>42</v>
      </c>
      <c r="H39" s="2" t="s">
        <v>21</v>
      </c>
      <c r="I39" s="2" t="s">
        <v>155</v>
      </c>
      <c r="J39" s="3" t="str">
        <f>HYPERLINK("https://www.boe.es/gazeta/dias/1827/10/09/pdfs/GMD-1827-124.pdf#page=1","Abrir facsímil")</f>
        <v>Abrir facsímil</v>
      </c>
      <c r="K39" s="3" t="s">
        <v>23</v>
      </c>
    </row>
    <row r="40" spans="1:11" ht="42" customHeight="1">
      <c r="A40" s="2" t="s">
        <v>156</v>
      </c>
      <c r="B40" s="2" t="s">
        <v>157</v>
      </c>
      <c r="C40" s="2" t="s">
        <v>46</v>
      </c>
      <c r="D40" s="2" t="s">
        <v>27</v>
      </c>
      <c r="E40" s="5">
        <v>-26362</v>
      </c>
      <c r="F40" s="3" t="s">
        <v>158</v>
      </c>
      <c r="G40" s="3" t="s">
        <v>29</v>
      </c>
      <c r="H40" s="2" t="s">
        <v>21</v>
      </c>
      <c r="I40" s="2" t="s">
        <v>159</v>
      </c>
      <c r="J40" s="3" t="str">
        <f>HYPERLINK("https://www.boe.es/gazeta/dias/1827/10/27/pdfs/GMD-1827-132.pdf#page=4","Abrir facsímil")</f>
        <v>Abrir facsímil</v>
      </c>
      <c r="K40" s="3" t="s">
        <v>23</v>
      </c>
    </row>
    <row r="41" spans="1:11" ht="42" customHeight="1">
      <c r="A41" s="2" t="s">
        <v>160</v>
      </c>
      <c r="B41" s="2" t="s">
        <v>161</v>
      </c>
      <c r="C41" s="2" t="s">
        <v>17</v>
      </c>
      <c r="D41" s="2" t="s">
        <v>18</v>
      </c>
      <c r="E41" s="5">
        <v>-26562</v>
      </c>
      <c r="F41" s="3" t="s">
        <v>28</v>
      </c>
      <c r="G41" s="3" t="s">
        <v>59</v>
      </c>
      <c r="H41" s="2" t="s">
        <v>21</v>
      </c>
      <c r="I41" s="2" t="s">
        <v>162</v>
      </c>
      <c r="J41" s="3" t="str">
        <f>HYPERLINK("https://www.boe.es/gazeta/dias/1827/04/10/pdfs/GMD-1827-43.pdf#page=2","Abrir facsímil")</f>
        <v>Abrir facsímil</v>
      </c>
      <c r="K41" s="3" t="s">
        <v>23</v>
      </c>
    </row>
    <row r="42" spans="1:11" ht="42" customHeight="1">
      <c r="A42" s="2" t="s">
        <v>163</v>
      </c>
      <c r="B42" s="2" t="s">
        <v>164</v>
      </c>
      <c r="C42" s="2" t="s">
        <v>55</v>
      </c>
      <c r="D42" s="2" t="s">
        <v>36</v>
      </c>
      <c r="E42" s="5">
        <v>-26553</v>
      </c>
      <c r="F42" s="3" t="s">
        <v>165</v>
      </c>
      <c r="G42" s="3" t="s">
        <v>29</v>
      </c>
      <c r="H42" s="2" t="s">
        <v>21</v>
      </c>
      <c r="I42" s="2" t="s">
        <v>166</v>
      </c>
      <c r="J42" s="3" t="str">
        <f>HYPERLINK("https://www.boe.es/gazeta/dias/1827/04/19/pdfs/GMD-1827-47.pdf#page=4","Abrir facsímil")</f>
        <v>Abrir facsímil</v>
      </c>
      <c r="K42" s="3" t="s">
        <v>23</v>
      </c>
    </row>
    <row r="43" spans="1:11" ht="42" customHeight="1">
      <c r="A43" s="2" t="s">
        <v>167</v>
      </c>
      <c r="B43" s="2" t="s">
        <v>168</v>
      </c>
      <c r="C43" s="2" t="s">
        <v>35</v>
      </c>
      <c r="D43" s="2" t="s">
        <v>36</v>
      </c>
      <c r="E43" s="5">
        <v>-26471</v>
      </c>
      <c r="F43" s="3" t="s">
        <v>169</v>
      </c>
      <c r="G43" s="3" t="s">
        <v>29</v>
      </c>
      <c r="H43" s="2" t="s">
        <v>21</v>
      </c>
      <c r="I43" s="2" t="s">
        <v>170</v>
      </c>
      <c r="J43" s="3" t="str">
        <f>HYPERLINK("https://www.boe.es/gazeta/dias/1827/07/10/pdfs/GMD-1827-82.pdf#page=4","Abrir facsímil")</f>
        <v>Abrir facsímil</v>
      </c>
      <c r="K43" s="3" t="s">
        <v>23</v>
      </c>
    </row>
    <row r="44" spans="1:11" ht="42" customHeight="1">
      <c r="A44" s="2" t="s">
        <v>171</v>
      </c>
      <c r="B44" s="2" t="s">
        <v>172</v>
      </c>
      <c r="C44" s="2" t="s">
        <v>17</v>
      </c>
      <c r="D44" s="2" t="s">
        <v>18</v>
      </c>
      <c r="E44" s="5">
        <v>-26625</v>
      </c>
      <c r="F44" s="3" t="s">
        <v>132</v>
      </c>
      <c r="G44" s="3" t="s">
        <v>29</v>
      </c>
      <c r="H44" s="2" t="s">
        <v>21</v>
      </c>
      <c r="I44" s="2" t="s">
        <v>173</v>
      </c>
      <c r="J44" s="3" t="str">
        <f>HYPERLINK("https://www.boe.es/gazeta/dias/1827/02/06/pdfs/GMD-1827-16.pdf#page=4","Abrir facsímil")</f>
        <v>Abrir facsímil</v>
      </c>
      <c r="K44" s="3" t="s">
        <v>23</v>
      </c>
    </row>
    <row r="45" spans="1:11" ht="42" customHeight="1">
      <c r="A45" s="2" t="s">
        <v>174</v>
      </c>
      <c r="B45" s="2" t="s">
        <v>175</v>
      </c>
      <c r="C45" s="2" t="s">
        <v>94</v>
      </c>
      <c r="D45" s="2" t="s">
        <v>36</v>
      </c>
      <c r="E45" s="5">
        <v>-26476</v>
      </c>
      <c r="F45" s="3" t="s">
        <v>95</v>
      </c>
      <c r="G45" s="3" t="s">
        <v>29</v>
      </c>
      <c r="H45" s="2" t="s">
        <v>30</v>
      </c>
      <c r="I45" s="2" t="s">
        <v>176</v>
      </c>
      <c r="J45" s="3" t="str">
        <f>HYPERLINK("https://www.boe.es/gazeta/dias/1827/07/05/pdfs/GMD-1827-80.pdf#page=4","Abrir facsímil")</f>
        <v>Abrir facsímil</v>
      </c>
      <c r="K45" s="3" t="s">
        <v>32</v>
      </c>
    </row>
    <row r="46" spans="1:11" ht="42" customHeight="1">
      <c r="A46" s="2" t="s">
        <v>177</v>
      </c>
      <c r="B46" s="2" t="s">
        <v>177</v>
      </c>
      <c r="C46" s="2" t="s">
        <v>17</v>
      </c>
      <c r="D46" s="2" t="s">
        <v>18</v>
      </c>
      <c r="E46" s="5">
        <v>-26457</v>
      </c>
      <c r="F46" s="3" t="s">
        <v>178</v>
      </c>
      <c r="G46" s="3" t="s">
        <v>42</v>
      </c>
      <c r="H46" s="2" t="s">
        <v>21</v>
      </c>
      <c r="I46" s="2" t="s">
        <v>179</v>
      </c>
      <c r="J46" s="3" t="str">
        <f>HYPERLINK("https://www.boe.es/gazeta/dias/1827/07/24/pdfs/GMD-1827-88.pdf#page=1","Abrir facsímil")</f>
        <v>Abrir facsímil</v>
      </c>
      <c r="K46" s="3" t="s">
        <v>23</v>
      </c>
    </row>
    <row r="47" spans="1:11" ht="42" customHeight="1">
      <c r="A47" s="2" t="s">
        <v>180</v>
      </c>
      <c r="B47" s="2" t="s">
        <v>180</v>
      </c>
      <c r="C47" s="2" t="s">
        <v>17</v>
      </c>
      <c r="D47" s="2" t="s">
        <v>18</v>
      </c>
      <c r="E47" s="5">
        <v>-26380</v>
      </c>
      <c r="F47" s="3" t="s">
        <v>71</v>
      </c>
      <c r="G47" s="3" t="s">
        <v>42</v>
      </c>
      <c r="H47" s="2" t="s">
        <v>21</v>
      </c>
      <c r="I47" s="2" t="s">
        <v>181</v>
      </c>
      <c r="J47" s="3" t="str">
        <f>HYPERLINK("https://www.boe.es/gazeta/dias/1827/10/09/pdfs/GMD-1827-124.pdf#page=1","Abrir facsímil")</f>
        <v>Abrir facsímil</v>
      </c>
      <c r="K47" s="3" t="s">
        <v>23</v>
      </c>
    </row>
    <row r="48" spans="1:11" ht="42" customHeight="1">
      <c r="A48" s="2" t="s">
        <v>182</v>
      </c>
      <c r="B48" s="2" t="s">
        <v>183</v>
      </c>
      <c r="C48" s="2" t="s">
        <v>55</v>
      </c>
      <c r="D48" s="2" t="s">
        <v>36</v>
      </c>
      <c r="E48" s="5">
        <v>-26387</v>
      </c>
      <c r="F48" s="3" t="s">
        <v>184</v>
      </c>
      <c r="G48" s="3" t="s">
        <v>29</v>
      </c>
      <c r="H48" s="2" t="s">
        <v>30</v>
      </c>
      <c r="I48" s="2" t="s">
        <v>185</v>
      </c>
      <c r="J48" s="3" t="str">
        <f>HYPERLINK("https://www.boe.es/gazeta/dias/1827/10/02/pdfs/GMD-1827-119.pdf#page=4","Abrir facsímil")</f>
        <v>Abrir facsímil</v>
      </c>
      <c r="K48" s="3" t="s">
        <v>32</v>
      </c>
    </row>
    <row r="49" spans="1:11" ht="42" customHeight="1">
      <c r="A49" s="2" t="s">
        <v>186</v>
      </c>
      <c r="B49" s="2" t="s">
        <v>187</v>
      </c>
      <c r="C49" s="2" t="s">
        <v>35</v>
      </c>
      <c r="D49" s="2" t="s">
        <v>36</v>
      </c>
      <c r="E49" s="5">
        <v>-26625</v>
      </c>
      <c r="F49" s="3" t="s">
        <v>132</v>
      </c>
      <c r="G49" s="3" t="s">
        <v>29</v>
      </c>
      <c r="H49" s="2" t="s">
        <v>21</v>
      </c>
      <c r="I49" s="2" t="s">
        <v>188</v>
      </c>
      <c r="J49" s="3" t="str">
        <f>HYPERLINK("https://www.boe.es/gazeta/dias/1827/02/06/pdfs/GMD-1827-16.pdf#page=4","Abrir facsímil")</f>
        <v>Abrir facsímil</v>
      </c>
      <c r="K49" s="3" t="s">
        <v>23</v>
      </c>
    </row>
    <row r="50" spans="1:11" ht="42" customHeight="1">
      <c r="A50" s="2" t="s">
        <v>189</v>
      </c>
      <c r="B50" s="2" t="s">
        <v>190</v>
      </c>
      <c r="C50" s="2" t="s">
        <v>46</v>
      </c>
      <c r="D50" s="2" t="s">
        <v>27</v>
      </c>
      <c r="E50" s="5">
        <v>-26327</v>
      </c>
      <c r="F50" s="3" t="s">
        <v>191</v>
      </c>
      <c r="G50" s="3" t="s">
        <v>29</v>
      </c>
      <c r="H50" s="2" t="s">
        <v>30</v>
      </c>
      <c r="I50" s="2" t="s">
        <v>192</v>
      </c>
      <c r="J50" s="3" t="str">
        <f>HYPERLINK("https://www.boe.es/gazeta/dias/1827/12/01/pdfs/GMD-1827-147.pdf#page=4","Abrir facsímil")</f>
        <v>Abrir facsímil</v>
      </c>
      <c r="K50" s="3" t="s">
        <v>32</v>
      </c>
    </row>
    <row r="51" spans="1:11" ht="42" customHeight="1">
      <c r="A51" s="2" t="s">
        <v>193</v>
      </c>
      <c r="B51" s="2" t="s">
        <v>193</v>
      </c>
      <c r="C51" s="2" t="s">
        <v>55</v>
      </c>
      <c r="D51" s="2" t="s">
        <v>36</v>
      </c>
      <c r="E51" s="5">
        <v>-26373</v>
      </c>
      <c r="F51" s="3" t="s">
        <v>136</v>
      </c>
      <c r="G51" s="3" t="s">
        <v>29</v>
      </c>
      <c r="H51" s="2" t="s">
        <v>21</v>
      </c>
      <c r="I51" s="2" t="s">
        <v>194</v>
      </c>
      <c r="J51" s="3" t="str">
        <f>HYPERLINK("https://www.boe.es/gazeta/dias/1827/10/16/pdfs/GMD-1827-127.pdf#page=4","Abrir facsímil")</f>
        <v>Abrir facsímil</v>
      </c>
      <c r="K51" s="3" t="s">
        <v>23</v>
      </c>
    </row>
    <row r="52" spans="1:11" ht="42" customHeight="1">
      <c r="A52" s="2" t="s">
        <v>195</v>
      </c>
      <c r="B52" s="2" t="s">
        <v>195</v>
      </c>
      <c r="C52" s="2" t="s">
        <v>35</v>
      </c>
      <c r="D52" s="2" t="s">
        <v>36</v>
      </c>
      <c r="E52" s="5">
        <v>-26595</v>
      </c>
      <c r="F52" s="3" t="s">
        <v>128</v>
      </c>
      <c r="G52" s="3" t="s">
        <v>59</v>
      </c>
      <c r="H52" s="2" t="s">
        <v>21</v>
      </c>
      <c r="I52" s="2" t="s">
        <v>196</v>
      </c>
      <c r="J52" s="3" t="str">
        <f>HYPERLINK("https://www.boe.es/gazeta/dias/1827/03/08/pdfs/GMD-1827-29.pdf#page=2","Abrir facsímil")</f>
        <v>Abrir facsímil</v>
      </c>
      <c r="K52" s="3" t="s">
        <v>23</v>
      </c>
    </row>
    <row r="53" spans="1:11" ht="42" customHeight="1">
      <c r="A53" s="2" t="s">
        <v>195</v>
      </c>
      <c r="B53" s="2" t="s">
        <v>195</v>
      </c>
      <c r="C53" s="2" t="s">
        <v>55</v>
      </c>
      <c r="D53" s="2" t="s">
        <v>36</v>
      </c>
      <c r="E53" s="5">
        <v>-26404</v>
      </c>
      <c r="F53" s="3" t="s">
        <v>197</v>
      </c>
      <c r="G53" s="3" t="s">
        <v>29</v>
      </c>
      <c r="H53" s="2" t="s">
        <v>21</v>
      </c>
      <c r="I53" s="2" t="s">
        <v>198</v>
      </c>
      <c r="J53" s="3" t="str">
        <f>HYPERLINK("https://www.boe.es/gazeta/dias/1827/09/15/pdfs/GMD-1827-111.pdf#page=4","Abrir facsímil")</f>
        <v>Abrir facsímil</v>
      </c>
      <c r="K53" s="3" t="s">
        <v>23</v>
      </c>
    </row>
    <row r="54" spans="1:11" ht="42" customHeight="1">
      <c r="A54" s="2" t="s">
        <v>199</v>
      </c>
      <c r="B54" s="2" t="s">
        <v>200</v>
      </c>
      <c r="C54" s="2" t="s">
        <v>46</v>
      </c>
      <c r="D54" s="2" t="s">
        <v>27</v>
      </c>
      <c r="E54" s="5">
        <v>-26488</v>
      </c>
      <c r="F54" s="3" t="s">
        <v>201</v>
      </c>
      <c r="G54" s="3" t="s">
        <v>20</v>
      </c>
      <c r="H54" s="2" t="s">
        <v>21</v>
      </c>
      <c r="I54" s="2" t="s">
        <v>202</v>
      </c>
      <c r="J54" s="3" t="str">
        <f>HYPERLINK("https://www.boe.es/gazeta/dias/1827/06/23/pdfs/GMD-1827-75.pdf#page=3","Abrir facsímil")</f>
        <v>Abrir facsímil</v>
      </c>
      <c r="K54" s="3" t="s">
        <v>23</v>
      </c>
    </row>
    <row r="55" spans="1:11" ht="42" customHeight="1">
      <c r="A55" s="2" t="s">
        <v>203</v>
      </c>
      <c r="B55" s="2" t="s">
        <v>204</v>
      </c>
      <c r="C55" s="2" t="s">
        <v>17</v>
      </c>
      <c r="D55" s="2" t="s">
        <v>18</v>
      </c>
      <c r="E55" s="5">
        <v>-26600</v>
      </c>
      <c r="F55" s="3" t="s">
        <v>205</v>
      </c>
      <c r="G55" s="3" t="s">
        <v>59</v>
      </c>
      <c r="H55" s="2" t="s">
        <v>21</v>
      </c>
      <c r="I55" s="2" t="s">
        <v>206</v>
      </c>
      <c r="J55" s="3" t="str">
        <f>HYPERLINK("https://www.boe.es/gazeta/dias/1827/03/03/pdfs/GMD-1827-27.pdf#page=2","Abrir facsímil")</f>
        <v>Abrir facsímil</v>
      </c>
      <c r="K55" s="3" t="s">
        <v>23</v>
      </c>
    </row>
    <row r="56" spans="1:11" ht="42" customHeight="1">
      <c r="A56" s="2" t="s">
        <v>207</v>
      </c>
      <c r="B56" s="2" t="s">
        <v>208</v>
      </c>
      <c r="C56" s="2" t="s">
        <v>17</v>
      </c>
      <c r="D56" s="2" t="s">
        <v>209</v>
      </c>
      <c r="E56" s="5">
        <v>-26382</v>
      </c>
      <c r="F56" s="3" t="s">
        <v>210</v>
      </c>
      <c r="G56" s="3" t="s">
        <v>42</v>
      </c>
      <c r="H56" s="2" t="s">
        <v>21</v>
      </c>
      <c r="I56" s="2" t="s">
        <v>211</v>
      </c>
      <c r="J56" s="3" t="str">
        <f>HYPERLINK("https://www.boe.es/gazeta/dias/1827/10/07/pdfs/GMD-1827-123E.pdf#page=1","Abrir facsímil")</f>
        <v>Abrir facsímil</v>
      </c>
      <c r="K56" s="3" t="s">
        <v>23</v>
      </c>
    </row>
    <row r="57" spans="1:11" ht="42" customHeight="1">
      <c r="A57" s="2" t="s">
        <v>212</v>
      </c>
      <c r="B57" s="2" t="s">
        <v>213</v>
      </c>
      <c r="C57" s="2" t="s">
        <v>35</v>
      </c>
      <c r="D57" s="2" t="s">
        <v>36</v>
      </c>
      <c r="E57" s="5">
        <v>-26546</v>
      </c>
      <c r="F57" s="3" t="s">
        <v>214</v>
      </c>
      <c r="G57" s="3" t="s">
        <v>29</v>
      </c>
      <c r="H57" s="2" t="s">
        <v>21</v>
      </c>
      <c r="I57" s="2" t="s">
        <v>215</v>
      </c>
      <c r="J57" s="3" t="str">
        <f>HYPERLINK("https://www.boe.es/gazeta/dias/1827/04/26/pdfs/GMD-1827-50.pdf#page=4","Abrir facsímil")</f>
        <v>Abrir facsímil</v>
      </c>
      <c r="K57" s="3" t="s">
        <v>23</v>
      </c>
    </row>
    <row r="58" spans="1:11" ht="42" customHeight="1">
      <c r="A58" s="2" t="s">
        <v>216</v>
      </c>
      <c r="B58" s="2" t="s">
        <v>216</v>
      </c>
      <c r="C58" s="2" t="s">
        <v>35</v>
      </c>
      <c r="D58" s="2" t="s">
        <v>36</v>
      </c>
      <c r="E58" s="5">
        <v>-26322</v>
      </c>
      <c r="F58" s="3" t="s">
        <v>217</v>
      </c>
      <c r="G58" s="3" t="s">
        <v>42</v>
      </c>
      <c r="H58" s="2" t="s">
        <v>21</v>
      </c>
      <c r="I58" s="2" t="s">
        <v>218</v>
      </c>
      <c r="J58" s="3" t="str">
        <f>HYPERLINK("https://www.boe.es/gazeta/dias/1827/12/06/pdfs/GMD-1827-149.pdf#page=1","Abrir facsímil")</f>
        <v>Abrir facsímil</v>
      </c>
      <c r="K58" s="3" t="s">
        <v>23</v>
      </c>
    </row>
    <row r="59" spans="1:11" ht="42" customHeight="1">
      <c r="A59" s="2" t="s">
        <v>219</v>
      </c>
      <c r="B59" s="2" t="s">
        <v>220</v>
      </c>
      <c r="C59" s="2" t="s">
        <v>94</v>
      </c>
      <c r="D59" s="2" t="s">
        <v>36</v>
      </c>
      <c r="E59" s="5">
        <v>-26420</v>
      </c>
      <c r="F59" s="3" t="s">
        <v>221</v>
      </c>
      <c r="G59" s="3" t="s">
        <v>29</v>
      </c>
      <c r="H59" s="2" t="s">
        <v>21</v>
      </c>
      <c r="I59" s="2" t="s">
        <v>222</v>
      </c>
      <c r="J59" s="3" t="str">
        <f>HYPERLINK("https://www.boe.es/gazeta/dias/1827/08/30/pdfs/GMD-1827-104.pdf#page=4","Abrir facsímil")</f>
        <v>Abrir facsímil</v>
      </c>
      <c r="K59" s="3" t="s">
        <v>23</v>
      </c>
    </row>
    <row r="60" spans="1:11" ht="42" customHeight="1">
      <c r="A60" s="2" t="s">
        <v>223</v>
      </c>
      <c r="B60" s="2" t="s">
        <v>224</v>
      </c>
      <c r="C60" s="2" t="s">
        <v>55</v>
      </c>
      <c r="D60" s="2" t="s">
        <v>36</v>
      </c>
      <c r="E60" s="5">
        <v>-26539</v>
      </c>
      <c r="F60" s="3" t="s">
        <v>83</v>
      </c>
      <c r="G60" s="3" t="s">
        <v>20</v>
      </c>
      <c r="H60" s="2" t="s">
        <v>21</v>
      </c>
      <c r="I60" s="2" t="s">
        <v>225</v>
      </c>
      <c r="J60" s="3" t="str">
        <f>HYPERLINK("https://www.boe.es/gazeta/dias/1827/05/03/pdfs/GMD-1827-53.pdf#page=3","Abrir facsímil")</f>
        <v>Abrir facsímil</v>
      </c>
      <c r="K60" s="3" t="s">
        <v>23</v>
      </c>
    </row>
    <row r="61" spans="1:11" ht="42" customHeight="1">
      <c r="A61" s="2" t="s">
        <v>223</v>
      </c>
      <c r="B61" s="2" t="s">
        <v>224</v>
      </c>
      <c r="C61" s="2" t="s">
        <v>55</v>
      </c>
      <c r="D61" s="2" t="s">
        <v>36</v>
      </c>
      <c r="E61" s="5">
        <v>-26408</v>
      </c>
      <c r="F61" s="3" t="s">
        <v>226</v>
      </c>
      <c r="G61" s="3" t="s">
        <v>29</v>
      </c>
      <c r="H61" s="2" t="s">
        <v>21</v>
      </c>
      <c r="I61" s="2" t="s">
        <v>227</v>
      </c>
      <c r="J61" s="3" t="str">
        <f>HYPERLINK("https://www.boe.es/gazeta/dias/1827/09/11/pdfs/GMD-1827-109.pdf#page=4","Abrir facsímil")</f>
        <v>Abrir facsímil</v>
      </c>
      <c r="K61" s="3" t="s">
        <v>23</v>
      </c>
    </row>
    <row r="62" spans="1:11" ht="42" customHeight="1">
      <c r="A62" s="2" t="s">
        <v>228</v>
      </c>
      <c r="B62" s="2" t="s">
        <v>228</v>
      </c>
      <c r="C62" s="2" t="s">
        <v>35</v>
      </c>
      <c r="D62" s="2" t="s">
        <v>36</v>
      </c>
      <c r="E62" s="5">
        <v>-26474</v>
      </c>
      <c r="F62" s="3" t="s">
        <v>152</v>
      </c>
      <c r="G62" s="3" t="s">
        <v>29</v>
      </c>
      <c r="H62" s="2" t="s">
        <v>21</v>
      </c>
      <c r="I62" s="2" t="s">
        <v>229</v>
      </c>
      <c r="J62" s="3" t="str">
        <f>HYPERLINK("https://www.boe.es/gazeta/dias/1827/07/07/pdfs/GMD-1827-81.pdf#page=4","Abrir facsímil")</f>
        <v>Abrir facsímil</v>
      </c>
      <c r="K62" s="3" t="s">
        <v>23</v>
      </c>
    </row>
    <row r="63" spans="1:11" ht="42" customHeight="1">
      <c r="A63" s="2" t="s">
        <v>228</v>
      </c>
      <c r="B63" s="2" t="s">
        <v>228</v>
      </c>
      <c r="C63" s="2" t="s">
        <v>46</v>
      </c>
      <c r="D63" s="2" t="s">
        <v>27</v>
      </c>
      <c r="E63" s="5">
        <v>-26471</v>
      </c>
      <c r="F63" s="3" t="s">
        <v>169</v>
      </c>
      <c r="G63" s="3" t="s">
        <v>29</v>
      </c>
      <c r="H63" s="2" t="s">
        <v>21</v>
      </c>
      <c r="I63" s="2" t="s">
        <v>230</v>
      </c>
      <c r="J63" s="3" t="str">
        <f>HYPERLINK("https://www.boe.es/gazeta/dias/1827/07/10/pdfs/GMD-1827-82.pdf#page=4","Abrir facsímil")</f>
        <v>Abrir facsímil</v>
      </c>
      <c r="K63" s="3" t="s">
        <v>23</v>
      </c>
    </row>
    <row r="64" spans="1:11" ht="42" customHeight="1">
      <c r="A64" s="2" t="s">
        <v>228</v>
      </c>
      <c r="B64" s="2" t="s">
        <v>228</v>
      </c>
      <c r="C64" s="2" t="s">
        <v>17</v>
      </c>
      <c r="D64" s="2" t="s">
        <v>18</v>
      </c>
      <c r="E64" s="5">
        <v>-26362</v>
      </c>
      <c r="F64" s="3" t="s">
        <v>158</v>
      </c>
      <c r="G64" s="3" t="s">
        <v>231</v>
      </c>
      <c r="H64" s="2" t="s">
        <v>21</v>
      </c>
      <c r="I64" s="2" t="s">
        <v>232</v>
      </c>
      <c r="J64" s="3" t="str">
        <f>HYPERLINK("https://www.boe.es/gazeta/dias/1827/10/27/pdfs/GMD-1827-132.pdf#page=3","Abrir facsímil")</f>
        <v>Abrir facsímil</v>
      </c>
      <c r="K64" s="3" t="s">
        <v>23</v>
      </c>
    </row>
    <row r="65" spans="1:11" ht="42" customHeight="1">
      <c r="A65" s="2" t="s">
        <v>233</v>
      </c>
      <c r="B65" s="2" t="s">
        <v>234</v>
      </c>
      <c r="C65" s="2" t="s">
        <v>17</v>
      </c>
      <c r="D65" s="2" t="s">
        <v>18</v>
      </c>
      <c r="E65" s="5">
        <v>-26455</v>
      </c>
      <c r="F65" s="3" t="s">
        <v>75</v>
      </c>
      <c r="G65" s="3" t="s">
        <v>20</v>
      </c>
      <c r="H65" s="2" t="s">
        <v>21</v>
      </c>
      <c r="I65" s="2" t="s">
        <v>235</v>
      </c>
      <c r="J65" s="3" t="str">
        <f>HYPERLINK("https://www.boe.es/gazeta/dias/1827/07/26/pdfs/GMD-1827-89.pdf#page=3","Abrir facsímil")</f>
        <v>Abrir facsímil</v>
      </c>
      <c r="K65" s="3" t="s">
        <v>23</v>
      </c>
    </row>
    <row r="66" spans="1:11" ht="42" customHeight="1">
      <c r="A66" s="2" t="s">
        <v>236</v>
      </c>
      <c r="B66" s="2" t="s">
        <v>236</v>
      </c>
      <c r="C66" s="2" t="s">
        <v>46</v>
      </c>
      <c r="D66" s="2" t="s">
        <v>27</v>
      </c>
      <c r="E66" s="5">
        <v>-26481</v>
      </c>
      <c r="F66" s="3" t="s">
        <v>237</v>
      </c>
      <c r="G66" s="3" t="s">
        <v>29</v>
      </c>
      <c r="H66" s="2" t="s">
        <v>21</v>
      </c>
      <c r="I66" s="2" t="s">
        <v>238</v>
      </c>
      <c r="J66" s="3" t="str">
        <f>HYPERLINK("https://www.boe.es/gazeta/dias/1827/06/30/pdfs/GMD-1827-78.pdf#page=4","Abrir facsímil")</f>
        <v>Abrir facsímil</v>
      </c>
      <c r="K66" s="3" t="s">
        <v>23</v>
      </c>
    </row>
    <row r="67" spans="1:11" ht="42" customHeight="1">
      <c r="A67" s="2" t="s">
        <v>236</v>
      </c>
      <c r="B67" s="2" t="s">
        <v>236</v>
      </c>
      <c r="C67" s="2" t="s">
        <v>46</v>
      </c>
      <c r="D67" s="2" t="s">
        <v>27</v>
      </c>
      <c r="E67" s="5">
        <v>-26369</v>
      </c>
      <c r="F67" s="3" t="s">
        <v>239</v>
      </c>
      <c r="G67" s="3" t="s">
        <v>29</v>
      </c>
      <c r="H67" s="2" t="s">
        <v>21</v>
      </c>
      <c r="I67" s="2" t="s">
        <v>240</v>
      </c>
      <c r="J67" s="3" t="str">
        <f>HYPERLINK("https://www.boe.es/gazeta/dias/1827/10/20/pdfs/GMD-1827-129.pdf#page=4","Abrir facsímil")</f>
        <v>Abrir facsímil</v>
      </c>
      <c r="K67" s="3" t="s">
        <v>23</v>
      </c>
    </row>
    <row r="68" spans="1:11" ht="42" customHeight="1">
      <c r="A68" s="2" t="s">
        <v>236</v>
      </c>
      <c r="B68" s="2" t="s">
        <v>236</v>
      </c>
      <c r="C68" s="2" t="s">
        <v>46</v>
      </c>
      <c r="D68" s="2" t="s">
        <v>27</v>
      </c>
      <c r="E68" s="5">
        <v>-26329</v>
      </c>
      <c r="F68" s="3" t="s">
        <v>67</v>
      </c>
      <c r="G68" s="3" t="s">
        <v>241</v>
      </c>
      <c r="H68" s="2" t="s">
        <v>21</v>
      </c>
      <c r="I68" s="2" t="s">
        <v>242</v>
      </c>
      <c r="J68" s="3" t="str">
        <f>HYPERLINK("https://www.boe.es/gazeta/dias/1827/11/29/pdfs/GMD-1827-146.pdf#page=4","Abrir facsímil")</f>
        <v>Abrir facsímil</v>
      </c>
      <c r="K68" s="3" t="s">
        <v>23</v>
      </c>
    </row>
    <row r="69" spans="1:11" ht="42" customHeight="1">
      <c r="A69" s="2" t="s">
        <v>243</v>
      </c>
      <c r="B69" s="2" t="s">
        <v>243</v>
      </c>
      <c r="C69" s="2" t="s">
        <v>17</v>
      </c>
      <c r="D69" s="2" t="s">
        <v>18</v>
      </c>
      <c r="E69" s="5">
        <v>-26546</v>
      </c>
      <c r="F69" s="3" t="s">
        <v>214</v>
      </c>
      <c r="G69" s="3" t="s">
        <v>59</v>
      </c>
      <c r="H69" s="2" t="s">
        <v>21</v>
      </c>
      <c r="I69" s="2" t="s">
        <v>244</v>
      </c>
      <c r="J69" s="3" t="str">
        <f>HYPERLINK("https://www.boe.es/gazeta/dias/1827/04/26/pdfs/GMD-1827-50.pdf#page=2","Abrir facsímil")</f>
        <v>Abrir facsímil</v>
      </c>
      <c r="K69" s="3" t="s">
        <v>23</v>
      </c>
    </row>
    <row r="70" spans="1:11" ht="42" customHeight="1">
      <c r="A70" s="2" t="s">
        <v>245</v>
      </c>
      <c r="B70" s="2" t="s">
        <v>246</v>
      </c>
      <c r="C70" s="2" t="s">
        <v>46</v>
      </c>
      <c r="D70" s="2" t="s">
        <v>27</v>
      </c>
      <c r="E70" s="5">
        <v>-26306</v>
      </c>
      <c r="F70" s="3" t="s">
        <v>247</v>
      </c>
      <c r="G70" s="3" t="s">
        <v>29</v>
      </c>
      <c r="H70" s="2" t="s">
        <v>21</v>
      </c>
      <c r="I70" s="2" t="s">
        <v>248</v>
      </c>
      <c r="J70" s="3" t="str">
        <f>HYPERLINK("https://www.boe.es/gazeta/dias/1827/12/22/pdfs/GMD-1827-156.pdf#page=4","Abrir facsímil")</f>
        <v>Abrir facsímil</v>
      </c>
      <c r="K70" s="3" t="s">
        <v>23</v>
      </c>
    </row>
    <row r="71" spans="1:11" ht="42" customHeight="1">
      <c r="A71" s="2" t="s">
        <v>249</v>
      </c>
      <c r="B71" s="2" t="s">
        <v>250</v>
      </c>
      <c r="C71" s="2" t="s">
        <v>66</v>
      </c>
      <c r="D71" s="2" t="s">
        <v>36</v>
      </c>
      <c r="E71" s="5">
        <v>-26576</v>
      </c>
      <c r="F71" s="3" t="s">
        <v>251</v>
      </c>
      <c r="G71" s="3" t="s">
        <v>29</v>
      </c>
      <c r="H71" s="2" t="s">
        <v>30</v>
      </c>
      <c r="I71" s="2" t="s">
        <v>252</v>
      </c>
      <c r="J71" s="3" t="str">
        <f>HYPERLINK("https://www.boe.es/gazeta/dias/1827/03/27/pdfs/GMD-1827-37.pdf#page=4","Abrir facsímil")</f>
        <v>Abrir facsímil</v>
      </c>
      <c r="K71" s="3" t="s">
        <v>32</v>
      </c>
    </row>
    <row r="72" spans="1:11" ht="42" customHeight="1">
      <c r="A72" s="2" t="s">
        <v>249</v>
      </c>
      <c r="B72" s="2" t="s">
        <v>250</v>
      </c>
      <c r="C72" s="2" t="s">
        <v>46</v>
      </c>
      <c r="D72" s="2" t="s">
        <v>27</v>
      </c>
      <c r="E72" s="5">
        <v>-26574</v>
      </c>
      <c r="F72" s="3" t="s">
        <v>106</v>
      </c>
      <c r="G72" s="3" t="s">
        <v>29</v>
      </c>
      <c r="H72" s="2" t="s">
        <v>30</v>
      </c>
      <c r="I72" s="2" t="s">
        <v>253</v>
      </c>
      <c r="J72" s="3" t="str">
        <f>HYPERLINK("https://www.boe.es/gazeta/dias/1827/03/29/pdfs/GMD-1827-38.pdf#page=4","Abrir facsímil")</f>
        <v>Abrir facsímil</v>
      </c>
      <c r="K72" s="3" t="s">
        <v>32</v>
      </c>
    </row>
    <row r="73" spans="1:11" ht="42" customHeight="1">
      <c r="A73" s="2" t="s">
        <v>254</v>
      </c>
      <c r="B73" s="2" t="s">
        <v>255</v>
      </c>
      <c r="C73" s="2" t="s">
        <v>35</v>
      </c>
      <c r="D73" s="2" t="s">
        <v>36</v>
      </c>
      <c r="E73" s="5">
        <v>-26373</v>
      </c>
      <c r="F73" s="3" t="s">
        <v>136</v>
      </c>
      <c r="G73" s="3" t="s">
        <v>20</v>
      </c>
      <c r="H73" s="2" t="s">
        <v>21</v>
      </c>
      <c r="I73" s="2" t="s">
        <v>256</v>
      </c>
      <c r="J73" s="3" t="str">
        <f>HYPERLINK("https://www.boe.es/gazeta/dias/1827/10/16/pdfs/GMD-1827-127.pdf#page=3","Abrir facsímil")</f>
        <v>Abrir facsímil</v>
      </c>
      <c r="K73" s="3" t="s">
        <v>23</v>
      </c>
    </row>
    <row r="74" spans="1:11" ht="42" customHeight="1">
      <c r="A74" s="2" t="s">
        <v>254</v>
      </c>
      <c r="B74" s="2" t="s">
        <v>255</v>
      </c>
      <c r="C74" s="2" t="s">
        <v>94</v>
      </c>
      <c r="D74" s="2" t="s">
        <v>36</v>
      </c>
      <c r="E74" s="5">
        <v>-26327</v>
      </c>
      <c r="F74" s="3" t="s">
        <v>191</v>
      </c>
      <c r="G74" s="3" t="s">
        <v>20</v>
      </c>
      <c r="H74" s="2" t="s">
        <v>21</v>
      </c>
      <c r="I74" s="2" t="s">
        <v>257</v>
      </c>
      <c r="J74" s="3" t="str">
        <f>HYPERLINK("https://www.boe.es/gazeta/dias/1827/12/01/pdfs/GMD-1827-147.pdf#page=3","Abrir facsímil")</f>
        <v>Abrir facsímil</v>
      </c>
      <c r="K74" s="3" t="s">
        <v>23</v>
      </c>
    </row>
    <row r="75" spans="1:11" ht="42" customHeight="1">
      <c r="A75" s="2" t="s">
        <v>258</v>
      </c>
      <c r="B75" s="2" t="s">
        <v>259</v>
      </c>
      <c r="C75" s="2" t="s">
        <v>35</v>
      </c>
      <c r="D75" s="2" t="s">
        <v>36</v>
      </c>
      <c r="E75" s="5">
        <v>-26427</v>
      </c>
      <c r="F75" s="3" t="s">
        <v>37</v>
      </c>
      <c r="G75" s="3" t="s">
        <v>20</v>
      </c>
      <c r="H75" s="2" t="s">
        <v>30</v>
      </c>
      <c r="I75" s="2" t="s">
        <v>260</v>
      </c>
      <c r="J75" s="3" t="str">
        <f>HYPERLINK("https://www.boe.es/gazeta/dias/1827/08/23/pdfs/GMD-1827-101.pdf#page=3","Abrir facsímil")</f>
        <v>Abrir facsímil</v>
      </c>
      <c r="K75" s="3" t="s">
        <v>32</v>
      </c>
    </row>
    <row r="76" spans="1:11" ht="42" customHeight="1">
      <c r="A76" s="2" t="s">
        <v>261</v>
      </c>
      <c r="B76" s="2" t="s">
        <v>262</v>
      </c>
      <c r="C76" s="2" t="s">
        <v>17</v>
      </c>
      <c r="D76" s="2" t="s">
        <v>18</v>
      </c>
      <c r="E76" s="5">
        <v>-26310</v>
      </c>
      <c r="F76" s="3" t="s">
        <v>263</v>
      </c>
      <c r="G76" s="3" t="s">
        <v>29</v>
      </c>
      <c r="H76" s="2" t="s">
        <v>21</v>
      </c>
      <c r="I76" s="2" t="s">
        <v>264</v>
      </c>
      <c r="J76" s="3" t="str">
        <f>HYPERLINK("https://www.boe.es/gazeta/dias/1827/12/18/pdfs/GMD-1827-154.pdf#page=4","Abrir facsímil")</f>
        <v>Abrir facsímil</v>
      </c>
      <c r="K76" s="3" t="s">
        <v>23</v>
      </c>
    </row>
    <row r="77" spans="1:11" ht="42" customHeight="1">
      <c r="A77" s="2" t="s">
        <v>265</v>
      </c>
      <c r="B77" s="2" t="s">
        <v>266</v>
      </c>
      <c r="C77" s="2" t="s">
        <v>35</v>
      </c>
      <c r="D77" s="2" t="s">
        <v>36</v>
      </c>
      <c r="E77" s="5">
        <v>-26434</v>
      </c>
      <c r="F77" s="3" t="s">
        <v>267</v>
      </c>
      <c r="G77" s="3" t="s">
        <v>29</v>
      </c>
      <c r="H77" s="2" t="s">
        <v>21</v>
      </c>
      <c r="I77" s="2" t="s">
        <v>268</v>
      </c>
      <c r="J77" s="3" t="str">
        <f>HYPERLINK("https://www.boe.es/gazeta/dias/1827/08/16/pdfs/GMD-1827-98.pdf#page=4","Abrir facsímil")</f>
        <v>Abrir facsímil</v>
      </c>
      <c r="K77" s="3" t="s">
        <v>23</v>
      </c>
    </row>
    <row r="78" spans="1:11" ht="42" customHeight="1">
      <c r="A78" s="2" t="s">
        <v>269</v>
      </c>
      <c r="B78" s="2" t="s">
        <v>269</v>
      </c>
      <c r="C78" s="2" t="s">
        <v>17</v>
      </c>
      <c r="D78" s="2" t="s">
        <v>18</v>
      </c>
      <c r="E78" s="5">
        <v>-26658</v>
      </c>
      <c r="F78" s="3" t="s">
        <v>270</v>
      </c>
      <c r="G78" s="3" t="s">
        <v>20</v>
      </c>
      <c r="H78" s="2" t="s">
        <v>21</v>
      </c>
      <c r="I78" s="2" t="s">
        <v>271</v>
      </c>
      <c r="J78" s="3" t="str">
        <f>HYPERLINK("https://www.boe.es/gazeta/dias/1827/01/04/pdfs/GMD-1827-2.pdf#page=3","Abrir facsímil")</f>
        <v>Abrir facsímil</v>
      </c>
      <c r="K78" s="3" t="s">
        <v>23</v>
      </c>
    </row>
    <row r="79" spans="1:11" ht="42" customHeight="1">
      <c r="A79" s="2" t="s">
        <v>272</v>
      </c>
      <c r="B79" s="2" t="s">
        <v>273</v>
      </c>
      <c r="C79" s="2" t="s">
        <v>55</v>
      </c>
      <c r="D79" s="2" t="s">
        <v>36</v>
      </c>
      <c r="E79" s="5">
        <v>-26492</v>
      </c>
      <c r="F79" s="3" t="s">
        <v>140</v>
      </c>
      <c r="G79" s="3" t="s">
        <v>20</v>
      </c>
      <c r="H79" s="2" t="s">
        <v>21</v>
      </c>
      <c r="I79" s="2" t="s">
        <v>274</v>
      </c>
      <c r="J79" s="3" t="str">
        <f>HYPERLINK("https://www.boe.es/gazeta/dias/1827/06/19/pdfs/GMD-1827-73.pdf#page=3","Abrir facsímil")</f>
        <v>Abrir facsímil</v>
      </c>
      <c r="K79" s="3" t="s">
        <v>23</v>
      </c>
    </row>
    <row r="80" spans="1:11" ht="42" customHeight="1">
      <c r="A80" s="2" t="s">
        <v>275</v>
      </c>
      <c r="B80" s="2" t="s">
        <v>276</v>
      </c>
      <c r="C80" s="2" t="s">
        <v>17</v>
      </c>
      <c r="D80" s="2" t="s">
        <v>18</v>
      </c>
      <c r="E80" s="5">
        <v>-26621</v>
      </c>
      <c r="F80" s="3" t="s">
        <v>277</v>
      </c>
      <c r="G80" s="3" t="s">
        <v>42</v>
      </c>
      <c r="H80" s="2" t="s">
        <v>21</v>
      </c>
      <c r="I80" s="2" t="s">
        <v>278</v>
      </c>
      <c r="J80" s="3" t="str">
        <f>HYPERLINK("https://www.boe.es/gazeta/dias/1827/02/10/pdfs/GMD-1827-18.pdf#page=1","Abrir facsímil")</f>
        <v>Abrir facsímil</v>
      </c>
      <c r="K80" s="3" t="s">
        <v>23</v>
      </c>
    </row>
    <row r="81" spans="1:11" ht="42" customHeight="1">
      <c r="A81" s="2" t="s">
        <v>279</v>
      </c>
      <c r="B81" s="2" t="s">
        <v>279</v>
      </c>
      <c r="C81" s="2" t="s">
        <v>17</v>
      </c>
      <c r="D81" s="2" t="s">
        <v>18</v>
      </c>
      <c r="E81" s="5">
        <v>-26607</v>
      </c>
      <c r="F81" s="3" t="s">
        <v>280</v>
      </c>
      <c r="G81" s="3" t="s">
        <v>42</v>
      </c>
      <c r="H81" s="2" t="s">
        <v>21</v>
      </c>
      <c r="I81" s="2" t="s">
        <v>281</v>
      </c>
      <c r="J81" s="3" t="str">
        <f>HYPERLINK("https://www.boe.es/gazeta/dias/1827/02/24/pdfs/GMD-1827-24.pdf#page=1","Abrir facsímil")</f>
        <v>Abrir facsímil</v>
      </c>
      <c r="K81" s="3" t="s">
        <v>23</v>
      </c>
    </row>
    <row r="82" spans="1:11" ht="42" customHeight="1">
      <c r="A82" s="2" t="s">
        <v>282</v>
      </c>
      <c r="B82" s="2" t="s">
        <v>282</v>
      </c>
      <c r="C82" s="2" t="s">
        <v>94</v>
      </c>
      <c r="D82" s="2" t="s">
        <v>36</v>
      </c>
      <c r="E82" s="5">
        <v>-26609</v>
      </c>
      <c r="F82" s="3" t="s">
        <v>102</v>
      </c>
      <c r="G82" s="3" t="s">
        <v>20</v>
      </c>
      <c r="H82" s="2" t="s">
        <v>21</v>
      </c>
      <c r="I82" s="2" t="s">
        <v>283</v>
      </c>
      <c r="J82" s="3" t="str">
        <f>HYPERLINK("https://www.boe.es/gazeta/dias/1827/02/22/pdfs/GMD-1827-23.pdf#page=3","Abrir facsímil")</f>
        <v>Abrir facsímil</v>
      </c>
      <c r="K82" s="3" t="s">
        <v>23</v>
      </c>
    </row>
    <row r="83" spans="1:11" ht="42" customHeight="1">
      <c r="A83" s="2" t="s">
        <v>282</v>
      </c>
      <c r="B83" s="2" t="s">
        <v>282</v>
      </c>
      <c r="C83" s="2" t="s">
        <v>284</v>
      </c>
      <c r="D83" s="2" t="s">
        <v>36</v>
      </c>
      <c r="E83" s="5">
        <v>-26518</v>
      </c>
      <c r="F83" s="3" t="s">
        <v>79</v>
      </c>
      <c r="G83" s="3" t="s">
        <v>29</v>
      </c>
      <c r="H83" s="2" t="s">
        <v>21</v>
      </c>
      <c r="I83" s="2" t="s">
        <v>285</v>
      </c>
      <c r="J83" s="3" t="str">
        <f>HYPERLINK("https://www.boe.es/gazeta/dias/1827/05/24/pdfs/GMD-1827-62.pdf#page=4","Abrir facsímil")</f>
        <v>Abrir facsímil</v>
      </c>
      <c r="K83" s="3" t="s">
        <v>23</v>
      </c>
    </row>
    <row r="84" spans="1:11" ht="42" customHeight="1">
      <c r="A84" s="2" t="s">
        <v>282</v>
      </c>
      <c r="B84" s="2" t="s">
        <v>282</v>
      </c>
      <c r="C84" s="2" t="s">
        <v>55</v>
      </c>
      <c r="D84" s="2" t="s">
        <v>36</v>
      </c>
      <c r="E84" s="5">
        <v>-26439</v>
      </c>
      <c r="F84" s="3" t="s">
        <v>286</v>
      </c>
      <c r="G84" s="3" t="s">
        <v>29</v>
      </c>
      <c r="H84" s="2" t="s">
        <v>21</v>
      </c>
      <c r="I84" s="2" t="s">
        <v>287</v>
      </c>
      <c r="J84" s="3" t="str">
        <f>HYPERLINK("https://www.boe.es/gazeta/dias/1827/08/11/pdfs/GMD-1827-96.pdf#page=4","Abrir facsímil")</f>
        <v>Abrir facsímil</v>
      </c>
      <c r="K84" s="3" t="s">
        <v>23</v>
      </c>
    </row>
    <row r="85" spans="1:11" ht="42" customHeight="1">
      <c r="A85" s="2" t="s">
        <v>288</v>
      </c>
      <c r="B85" s="2" t="s">
        <v>288</v>
      </c>
      <c r="C85" s="2" t="s">
        <v>17</v>
      </c>
      <c r="D85" s="2" t="s">
        <v>18</v>
      </c>
      <c r="E85" s="5">
        <v>-26642</v>
      </c>
      <c r="F85" s="3" t="s">
        <v>289</v>
      </c>
      <c r="G85" s="3" t="s">
        <v>29</v>
      </c>
      <c r="H85" s="2" t="s">
        <v>21</v>
      </c>
      <c r="I85" s="2" t="s">
        <v>290</v>
      </c>
      <c r="J85" s="3" t="str">
        <f>HYPERLINK("https://www.boe.es/gazeta/dias/1827/01/20/pdfs/GMD-1827-9.pdf#page=4","Abrir facsímil")</f>
        <v>Abrir facsímil</v>
      </c>
      <c r="K85" s="3" t="s">
        <v>23</v>
      </c>
    </row>
    <row r="86" spans="1:11" ht="42" customHeight="1">
      <c r="A86" s="2" t="s">
        <v>291</v>
      </c>
      <c r="B86" s="2" t="s">
        <v>292</v>
      </c>
      <c r="C86" s="2" t="s">
        <v>55</v>
      </c>
      <c r="D86" s="2" t="s">
        <v>36</v>
      </c>
      <c r="E86" s="5">
        <v>-26544</v>
      </c>
      <c r="F86" s="3" t="s">
        <v>293</v>
      </c>
      <c r="G86" s="3" t="s">
        <v>294</v>
      </c>
      <c r="H86" s="2" t="s">
        <v>21</v>
      </c>
      <c r="I86" s="2" t="s">
        <v>295</v>
      </c>
      <c r="J86" s="3" t="str">
        <f>HYPERLINK("https://www.boe.es/gazeta/dias/1827/04/28/pdfs/GMD-1827-51.pdf#page=4","Abrir facsímil")</f>
        <v>Abrir facsímil</v>
      </c>
      <c r="K86" s="3" t="s">
        <v>23</v>
      </c>
    </row>
    <row r="87" spans="1:11" ht="42" customHeight="1">
      <c r="A87" s="2" t="s">
        <v>296</v>
      </c>
      <c r="B87" s="2" t="s">
        <v>297</v>
      </c>
      <c r="C87" s="2" t="s">
        <v>94</v>
      </c>
      <c r="D87" s="2" t="s">
        <v>36</v>
      </c>
      <c r="E87" s="5">
        <v>-26544</v>
      </c>
      <c r="F87" s="3" t="s">
        <v>293</v>
      </c>
      <c r="G87" s="3" t="s">
        <v>294</v>
      </c>
      <c r="H87" s="2" t="s">
        <v>21</v>
      </c>
      <c r="I87" s="2" t="s">
        <v>298</v>
      </c>
      <c r="J87" s="3" t="str">
        <f>HYPERLINK("https://www.boe.es/gazeta/dias/1827/04/28/pdfs/GMD-1827-51.pdf#page=4","Abrir facsímil")</f>
        <v>Abrir facsímil</v>
      </c>
      <c r="K87" s="3" t="s">
        <v>23</v>
      </c>
    </row>
    <row r="88" spans="1:11" ht="42" customHeight="1">
      <c r="A88" s="2" t="s">
        <v>299</v>
      </c>
      <c r="B88" s="2" t="s">
        <v>300</v>
      </c>
      <c r="C88" s="2" t="s">
        <v>35</v>
      </c>
      <c r="D88" s="2" t="s">
        <v>36</v>
      </c>
      <c r="E88" s="5">
        <v>-26502</v>
      </c>
      <c r="F88" s="3" t="s">
        <v>301</v>
      </c>
      <c r="G88" s="3" t="s">
        <v>59</v>
      </c>
      <c r="H88" s="2" t="s">
        <v>21</v>
      </c>
      <c r="I88" s="2" t="s">
        <v>302</v>
      </c>
      <c r="J88" s="3" t="str">
        <f>HYPERLINK("https://www.boe.es/gazeta/dias/1827/06/09/pdfs/GMD-1827-69.pdf#page=2","Abrir facsímil")</f>
        <v>Abrir facsímil</v>
      </c>
      <c r="K88" s="3" t="s">
        <v>23</v>
      </c>
    </row>
    <row r="89" spans="1:11" ht="42" customHeight="1">
      <c r="A89" s="2" t="s">
        <v>303</v>
      </c>
      <c r="B89" s="2" t="s">
        <v>303</v>
      </c>
      <c r="C89" s="2" t="s">
        <v>17</v>
      </c>
      <c r="D89" s="2" t="s">
        <v>18</v>
      </c>
      <c r="E89" s="5">
        <v>-26462</v>
      </c>
      <c r="F89" s="3" t="s">
        <v>304</v>
      </c>
      <c r="G89" s="3" t="s">
        <v>59</v>
      </c>
      <c r="H89" s="2" t="s">
        <v>21</v>
      </c>
      <c r="I89" s="2" t="s">
        <v>305</v>
      </c>
      <c r="J89" s="3" t="str">
        <f>HYPERLINK("https://www.boe.es/gazeta/dias/1827/07/19/pdfs/GMD-1827-86.pdf#page=2","Abrir facsímil")</f>
        <v>Abrir facsímil</v>
      </c>
      <c r="K89" s="3" t="s">
        <v>23</v>
      </c>
    </row>
    <row r="90" spans="1:11" ht="42" customHeight="1">
      <c r="A90" s="2" t="s">
        <v>306</v>
      </c>
      <c r="B90" s="2" t="s">
        <v>307</v>
      </c>
      <c r="C90" s="2" t="s">
        <v>17</v>
      </c>
      <c r="D90" s="2" t="s">
        <v>18</v>
      </c>
      <c r="E90" s="5">
        <v>-26642</v>
      </c>
      <c r="F90" s="3" t="s">
        <v>289</v>
      </c>
      <c r="G90" s="3" t="s">
        <v>29</v>
      </c>
      <c r="H90" s="2" t="s">
        <v>21</v>
      </c>
      <c r="I90" s="2" t="s">
        <v>308</v>
      </c>
      <c r="J90" s="3" t="str">
        <f>HYPERLINK("https://www.boe.es/gazeta/dias/1827/01/20/pdfs/GMD-1827-9.pdf#page=4","Abrir facsímil")</f>
        <v>Abrir facsímil</v>
      </c>
      <c r="K90" s="3" t="s">
        <v>23</v>
      </c>
    </row>
    <row r="91" spans="1:11" ht="42" customHeight="1">
      <c r="A91" s="2" t="s">
        <v>309</v>
      </c>
      <c r="B91" s="2" t="s">
        <v>310</v>
      </c>
      <c r="C91" s="2" t="s">
        <v>46</v>
      </c>
      <c r="D91" s="2" t="s">
        <v>27</v>
      </c>
      <c r="E91" s="5">
        <v>-26478</v>
      </c>
      <c r="F91" s="3" t="s">
        <v>311</v>
      </c>
      <c r="G91" s="3" t="s">
        <v>29</v>
      </c>
      <c r="H91" s="2" t="s">
        <v>21</v>
      </c>
      <c r="I91" s="2" t="s">
        <v>312</v>
      </c>
      <c r="J91" s="3" t="str">
        <f>HYPERLINK("https://www.boe.es/gazeta/dias/1827/07/03/pdfs/GMD-1827-79.pdf#page=4","Abrir facsímil")</f>
        <v>Abrir facsímil</v>
      </c>
      <c r="K91" s="3" t="s">
        <v>23</v>
      </c>
    </row>
    <row r="92" spans="1:11" ht="42" customHeight="1">
      <c r="A92" s="2" t="s">
        <v>313</v>
      </c>
      <c r="B92" s="2" t="s">
        <v>314</v>
      </c>
      <c r="C92" s="2" t="s">
        <v>35</v>
      </c>
      <c r="D92" s="2" t="s">
        <v>36</v>
      </c>
      <c r="E92" s="5">
        <v>-26455</v>
      </c>
      <c r="F92" s="3" t="s">
        <v>75</v>
      </c>
      <c r="G92" s="3" t="s">
        <v>20</v>
      </c>
      <c r="H92" s="2" t="s">
        <v>21</v>
      </c>
      <c r="I92" s="2" t="s">
        <v>315</v>
      </c>
      <c r="J92" s="3" t="str">
        <f>HYPERLINK("https://www.boe.es/gazeta/dias/1827/07/26/pdfs/GMD-1827-89.pdf#page=3","Abrir facsímil")</f>
        <v>Abrir facsímil</v>
      </c>
      <c r="K92" s="3" t="s">
        <v>23</v>
      </c>
    </row>
    <row r="93" spans="1:11" ht="42" customHeight="1">
      <c r="A93" s="2" t="s">
        <v>316</v>
      </c>
      <c r="B93" s="2" t="s">
        <v>316</v>
      </c>
      <c r="C93" s="2" t="s">
        <v>55</v>
      </c>
      <c r="D93" s="2" t="s">
        <v>36</v>
      </c>
      <c r="E93" s="5">
        <v>-26404</v>
      </c>
      <c r="F93" s="3" t="s">
        <v>197</v>
      </c>
      <c r="G93" s="3" t="s">
        <v>20</v>
      </c>
      <c r="H93" s="2" t="s">
        <v>21</v>
      </c>
      <c r="I93" s="2" t="s">
        <v>317</v>
      </c>
      <c r="J93" s="3" t="str">
        <f>HYPERLINK("https://www.boe.es/gazeta/dias/1827/09/15/pdfs/GMD-1827-111.pdf#page=3","Abrir facsímil")</f>
        <v>Abrir facsímil</v>
      </c>
      <c r="K93" s="3" t="s">
        <v>23</v>
      </c>
    </row>
    <row r="94" spans="1:11" ht="42" customHeight="1">
      <c r="A94" s="2" t="s">
        <v>318</v>
      </c>
      <c r="B94" s="2" t="s">
        <v>318</v>
      </c>
      <c r="C94" s="2" t="s">
        <v>55</v>
      </c>
      <c r="D94" s="2" t="s">
        <v>36</v>
      </c>
      <c r="E94" s="5">
        <v>-26644</v>
      </c>
      <c r="F94" s="3" t="s">
        <v>319</v>
      </c>
      <c r="G94" s="3" t="s">
        <v>29</v>
      </c>
      <c r="H94" s="2" t="s">
        <v>21</v>
      </c>
      <c r="I94" s="2" t="s">
        <v>320</v>
      </c>
      <c r="J94" s="3" t="str">
        <f>HYPERLINK("https://www.boe.es/gazeta/dias/1827/01/18/pdfs/GMD-1827-8.pdf#page=4","Abrir facsímil")</f>
        <v>Abrir facsímil</v>
      </c>
      <c r="K94" s="3" t="s">
        <v>23</v>
      </c>
    </row>
    <row r="95" spans="1:11" ht="42" customHeight="1">
      <c r="A95" s="2" t="s">
        <v>318</v>
      </c>
      <c r="B95" s="2" t="s">
        <v>318</v>
      </c>
      <c r="C95" s="2" t="s">
        <v>94</v>
      </c>
      <c r="D95" s="2" t="s">
        <v>36</v>
      </c>
      <c r="E95" s="5">
        <v>-26609</v>
      </c>
      <c r="F95" s="3" t="s">
        <v>102</v>
      </c>
      <c r="G95" s="3" t="s">
        <v>20</v>
      </c>
      <c r="H95" s="2" t="s">
        <v>21</v>
      </c>
      <c r="I95" s="2" t="s">
        <v>321</v>
      </c>
      <c r="J95" s="3" t="str">
        <f>HYPERLINK("https://www.boe.es/gazeta/dias/1827/02/22/pdfs/GMD-1827-23.pdf#page=3","Abrir facsímil")</f>
        <v>Abrir facsímil</v>
      </c>
      <c r="K95" s="3" t="s">
        <v>23</v>
      </c>
    </row>
    <row r="96" spans="1:11" ht="42" customHeight="1">
      <c r="A96" s="2" t="s">
        <v>322</v>
      </c>
      <c r="B96" s="2" t="s">
        <v>323</v>
      </c>
      <c r="C96" s="2" t="s">
        <v>55</v>
      </c>
      <c r="D96" s="2" t="s">
        <v>36</v>
      </c>
      <c r="E96" s="5">
        <v>-26609</v>
      </c>
      <c r="F96" s="3" t="s">
        <v>102</v>
      </c>
      <c r="G96" s="3" t="s">
        <v>20</v>
      </c>
      <c r="H96" s="2" t="s">
        <v>21</v>
      </c>
      <c r="I96" s="2" t="s">
        <v>324</v>
      </c>
      <c r="J96" s="3" t="str">
        <f>HYPERLINK("https://www.boe.es/gazeta/dias/1827/02/22/pdfs/GMD-1827-23.pdf#page=3","Abrir facsímil")</f>
        <v>Abrir facsímil</v>
      </c>
      <c r="K96" s="3" t="s">
        <v>23</v>
      </c>
    </row>
    <row r="97" spans="1:11" ht="42" customHeight="1">
      <c r="A97" s="2" t="s">
        <v>325</v>
      </c>
      <c r="B97" s="2" t="s">
        <v>326</v>
      </c>
      <c r="C97" s="2" t="s">
        <v>35</v>
      </c>
      <c r="D97" s="2" t="s">
        <v>36</v>
      </c>
      <c r="E97" s="5">
        <v>-26469</v>
      </c>
      <c r="F97" s="3" t="s">
        <v>327</v>
      </c>
      <c r="G97" s="3" t="s">
        <v>29</v>
      </c>
      <c r="H97" s="2" t="s">
        <v>21</v>
      </c>
      <c r="I97" s="2" t="s">
        <v>328</v>
      </c>
      <c r="J97" s="3" t="str">
        <f>HYPERLINK("https://www.boe.es/gazeta/dias/1827/07/12/pdfs/GMD-1827-83.pdf#page=4","Abrir facsímil")</f>
        <v>Abrir facsímil</v>
      </c>
      <c r="K97" s="3" t="s">
        <v>23</v>
      </c>
    </row>
    <row r="98" spans="1:11" ht="42" customHeight="1">
      <c r="A98" s="2" t="s">
        <v>329</v>
      </c>
      <c r="B98" s="2" t="s">
        <v>330</v>
      </c>
      <c r="C98" s="2" t="s">
        <v>35</v>
      </c>
      <c r="D98" s="2" t="s">
        <v>36</v>
      </c>
      <c r="E98" s="5">
        <v>-26642</v>
      </c>
      <c r="F98" s="3" t="s">
        <v>289</v>
      </c>
      <c r="G98" s="3" t="s">
        <v>29</v>
      </c>
      <c r="H98" s="2" t="s">
        <v>21</v>
      </c>
      <c r="I98" s="2" t="s">
        <v>331</v>
      </c>
      <c r="J98" s="3" t="str">
        <f>HYPERLINK("https://www.boe.es/gazeta/dias/1827/01/20/pdfs/GMD-1827-9.pdf#page=4","Abrir facsímil")</f>
        <v>Abrir facsímil</v>
      </c>
      <c r="K98" s="3" t="s">
        <v>23</v>
      </c>
    </row>
    <row r="99" spans="1:11" ht="42" customHeight="1">
      <c r="A99" s="2" t="s">
        <v>332</v>
      </c>
      <c r="B99" s="2" t="s">
        <v>332</v>
      </c>
      <c r="C99" s="2" t="s">
        <v>17</v>
      </c>
      <c r="D99" s="2" t="s">
        <v>18</v>
      </c>
      <c r="E99" s="5">
        <v>-26595</v>
      </c>
      <c r="F99" s="3" t="s">
        <v>128</v>
      </c>
      <c r="G99" s="3" t="s">
        <v>29</v>
      </c>
      <c r="H99" s="2" t="s">
        <v>21</v>
      </c>
      <c r="I99" s="2" t="s">
        <v>333</v>
      </c>
      <c r="J99" s="3" t="str">
        <f>HYPERLINK("https://www.boe.es/gazeta/dias/1827/03/08/pdfs/GMD-1827-29.pdf#page=4","Abrir facsímil")</f>
        <v>Abrir facsímil</v>
      </c>
      <c r="K99" s="3" t="s">
        <v>23</v>
      </c>
    </row>
    <row r="100" spans="1:11" ht="42" customHeight="1">
      <c r="A100" s="2" t="s">
        <v>332</v>
      </c>
      <c r="B100" s="2" t="s">
        <v>332</v>
      </c>
      <c r="C100" s="2" t="s">
        <v>17</v>
      </c>
      <c r="D100" s="2" t="s">
        <v>18</v>
      </c>
      <c r="E100" s="5">
        <v>-26565</v>
      </c>
      <c r="F100" s="3" t="s">
        <v>334</v>
      </c>
      <c r="G100" s="3" t="s">
        <v>335</v>
      </c>
      <c r="H100" s="2" t="s">
        <v>21</v>
      </c>
      <c r="I100" s="2" t="s">
        <v>336</v>
      </c>
      <c r="J100" s="3" t="str">
        <f>HYPERLINK("https://www.boe.es/gazeta/dias/1827/04/07/pdfs/GMD-1827-42.pdf#page=3","Abrir facsímil")</f>
        <v>Abrir facsímil</v>
      </c>
      <c r="K100" s="3" t="s">
        <v>23</v>
      </c>
    </row>
    <row r="101" spans="1:11" ht="42" customHeight="1">
      <c r="A101" s="2" t="s">
        <v>332</v>
      </c>
      <c r="B101" s="2" t="s">
        <v>332</v>
      </c>
      <c r="C101" s="2" t="s">
        <v>35</v>
      </c>
      <c r="D101" s="2" t="s">
        <v>36</v>
      </c>
      <c r="E101" s="5">
        <v>-26518</v>
      </c>
      <c r="F101" s="3" t="s">
        <v>79</v>
      </c>
      <c r="G101" s="3" t="s">
        <v>29</v>
      </c>
      <c r="H101" s="2" t="s">
        <v>21</v>
      </c>
      <c r="I101" s="2" t="s">
        <v>337</v>
      </c>
      <c r="J101" s="3" t="str">
        <f>HYPERLINK("https://www.boe.es/gazeta/dias/1827/05/24/pdfs/GMD-1827-62.pdf#page=4","Abrir facsímil")</f>
        <v>Abrir facsímil</v>
      </c>
      <c r="K101" s="3" t="s">
        <v>23</v>
      </c>
    </row>
    <row r="102" spans="1:11" ht="42" customHeight="1">
      <c r="A102" s="2" t="s">
        <v>332</v>
      </c>
      <c r="B102" s="2" t="s">
        <v>332</v>
      </c>
      <c r="C102" s="2" t="s">
        <v>17</v>
      </c>
      <c r="D102" s="2" t="s">
        <v>18</v>
      </c>
      <c r="E102" s="5">
        <v>-26497</v>
      </c>
      <c r="F102" s="3" t="s">
        <v>338</v>
      </c>
      <c r="G102" s="3" t="s">
        <v>59</v>
      </c>
      <c r="H102" s="2" t="s">
        <v>21</v>
      </c>
      <c r="I102" s="2" t="s">
        <v>339</v>
      </c>
      <c r="J102" s="3" t="str">
        <f>HYPERLINK("https://www.boe.es/gazeta/dias/1827/06/14/pdfs/GMD-1827-71.pdf#page=2","Abrir facsímil")</f>
        <v>Abrir facsímil</v>
      </c>
      <c r="K102" s="3" t="s">
        <v>23</v>
      </c>
    </row>
    <row r="103" spans="1:11" ht="42" customHeight="1">
      <c r="A103" s="2" t="s">
        <v>332</v>
      </c>
      <c r="B103" s="2" t="s">
        <v>332</v>
      </c>
      <c r="C103" s="2" t="s">
        <v>35</v>
      </c>
      <c r="D103" s="2" t="s">
        <v>36</v>
      </c>
      <c r="E103" s="5">
        <v>-26371</v>
      </c>
      <c r="F103" s="3" t="s">
        <v>41</v>
      </c>
      <c r="G103" s="3" t="s">
        <v>42</v>
      </c>
      <c r="H103" s="2" t="s">
        <v>21</v>
      </c>
      <c r="I103" s="2" t="s">
        <v>340</v>
      </c>
      <c r="J103" s="3" t="str">
        <f>HYPERLINK("https://www.boe.es/gazeta/dias/1827/10/18/pdfs/GMD-1827-128.pdf#page=1","Abrir facsímil")</f>
        <v>Abrir facsímil</v>
      </c>
      <c r="K103" s="3" t="s">
        <v>23</v>
      </c>
    </row>
    <row r="104" spans="1:11" ht="42" customHeight="1">
      <c r="A104" s="2" t="s">
        <v>332</v>
      </c>
      <c r="B104" s="2" t="s">
        <v>332</v>
      </c>
      <c r="C104" s="2" t="s">
        <v>17</v>
      </c>
      <c r="D104" s="2" t="s">
        <v>18</v>
      </c>
      <c r="E104" s="5">
        <v>-26369</v>
      </c>
      <c r="F104" s="3" t="s">
        <v>239</v>
      </c>
      <c r="G104" s="3" t="s">
        <v>29</v>
      </c>
      <c r="H104" s="2" t="s">
        <v>21</v>
      </c>
      <c r="I104" s="2" t="s">
        <v>341</v>
      </c>
      <c r="J104" s="3" t="str">
        <f>HYPERLINK("https://www.boe.es/gazeta/dias/1827/10/20/pdfs/GMD-1827-129.pdf#page=4","Abrir facsímil")</f>
        <v>Abrir facsímil</v>
      </c>
      <c r="K104" s="3" t="s">
        <v>23</v>
      </c>
    </row>
    <row r="105" spans="1:11" ht="42" customHeight="1">
      <c r="A105" s="2" t="s">
        <v>332</v>
      </c>
      <c r="B105" s="2" t="s">
        <v>332</v>
      </c>
      <c r="C105" s="2" t="s">
        <v>35</v>
      </c>
      <c r="D105" s="2" t="s">
        <v>36</v>
      </c>
      <c r="E105" s="5">
        <v>-26359</v>
      </c>
      <c r="F105" s="3" t="s">
        <v>342</v>
      </c>
      <c r="G105" s="3" t="s">
        <v>29</v>
      </c>
      <c r="H105" s="2" t="s">
        <v>21</v>
      </c>
      <c r="I105" s="2" t="s">
        <v>343</v>
      </c>
      <c r="J105" s="3" t="str">
        <f>HYPERLINK("https://www.boe.es/gazeta/dias/1827/10/30/pdfs/GMD-1827-133.pdf#page=4","Abrir facsímil")</f>
        <v>Abrir facsímil</v>
      </c>
      <c r="K105" s="3" t="s">
        <v>23</v>
      </c>
    </row>
    <row r="106" spans="1:11" ht="42" customHeight="1">
      <c r="A106" s="2" t="s">
        <v>332</v>
      </c>
      <c r="B106" s="2" t="s">
        <v>332</v>
      </c>
      <c r="C106" s="2" t="s">
        <v>94</v>
      </c>
      <c r="D106" s="2" t="s">
        <v>36</v>
      </c>
      <c r="E106" s="5">
        <v>-26324</v>
      </c>
      <c r="F106" s="3" t="s">
        <v>344</v>
      </c>
      <c r="G106" s="3" t="s">
        <v>29</v>
      </c>
      <c r="H106" s="2" t="s">
        <v>21</v>
      </c>
      <c r="I106" s="2" t="s">
        <v>345</v>
      </c>
      <c r="J106" s="3" t="str">
        <f>HYPERLINK("https://www.boe.es/gazeta/dias/1827/12/04/pdfs/GMD-1827-148.pdf#page=4","Abrir facsímil")</f>
        <v>Abrir facsímil</v>
      </c>
      <c r="K106" s="3" t="s">
        <v>23</v>
      </c>
    </row>
    <row r="107" spans="1:11" ht="42" customHeight="1">
      <c r="A107" s="2" t="s">
        <v>332</v>
      </c>
      <c r="B107" s="2" t="s">
        <v>332</v>
      </c>
      <c r="C107" s="2" t="s">
        <v>26</v>
      </c>
      <c r="D107" s="2" t="s">
        <v>27</v>
      </c>
      <c r="E107" s="5">
        <v>-26315</v>
      </c>
      <c r="F107" s="3" t="s">
        <v>346</v>
      </c>
      <c r="G107" s="3" t="s">
        <v>29</v>
      </c>
      <c r="H107" s="2" t="s">
        <v>21</v>
      </c>
      <c r="I107" s="2" t="s">
        <v>347</v>
      </c>
      <c r="J107" s="3" t="str">
        <f>HYPERLINK("https://www.boe.es/gazeta/dias/1827/12/13/pdfs/GMD-1827-152.pdf#page=4","Abrir facsímil")</f>
        <v>Abrir facsímil</v>
      </c>
      <c r="K107" s="3" t="s">
        <v>23</v>
      </c>
    </row>
    <row r="108" spans="1:11" ht="42" customHeight="1">
      <c r="A108" s="2" t="s">
        <v>348</v>
      </c>
      <c r="B108" s="2" t="s">
        <v>349</v>
      </c>
      <c r="C108" s="2" t="s">
        <v>350</v>
      </c>
      <c r="D108" s="2" t="s">
        <v>36</v>
      </c>
      <c r="E108" s="5">
        <v>-26537</v>
      </c>
      <c r="F108" s="3" t="s">
        <v>351</v>
      </c>
      <c r="G108" s="3" t="s">
        <v>20</v>
      </c>
      <c r="H108" s="2" t="s">
        <v>21</v>
      </c>
      <c r="I108" s="2" t="s">
        <v>352</v>
      </c>
      <c r="J108" s="3" t="str">
        <f>HYPERLINK("https://www.boe.es/gazeta/dias/1827/05/05/pdfs/GMD-1827-54.pdf#page=3","Abrir facsímil")</f>
        <v>Abrir facsímil</v>
      </c>
      <c r="K108" s="3" t="s">
        <v>23</v>
      </c>
    </row>
    <row r="109" spans="1:11" ht="42" customHeight="1">
      <c r="A109" s="2" t="s">
        <v>353</v>
      </c>
      <c r="B109" s="2" t="s">
        <v>354</v>
      </c>
      <c r="C109" s="2" t="s">
        <v>17</v>
      </c>
      <c r="D109" s="2" t="s">
        <v>18</v>
      </c>
      <c r="E109" s="5">
        <v>-26642</v>
      </c>
      <c r="F109" s="3" t="s">
        <v>289</v>
      </c>
      <c r="G109" s="3" t="s">
        <v>29</v>
      </c>
      <c r="H109" s="2" t="s">
        <v>21</v>
      </c>
      <c r="I109" s="2" t="s">
        <v>355</v>
      </c>
      <c r="J109" s="3" t="str">
        <f>HYPERLINK("https://www.boe.es/gazeta/dias/1827/01/20/pdfs/GMD-1827-9.pdf#page=4","Abrir facsímil")</f>
        <v>Abrir facsímil</v>
      </c>
      <c r="K109" s="3" t="s">
        <v>23</v>
      </c>
    </row>
    <row r="110" spans="1:11" ht="42" customHeight="1">
      <c r="A110" s="2" t="s">
        <v>356</v>
      </c>
      <c r="B110" s="2" t="s">
        <v>356</v>
      </c>
      <c r="C110" s="2" t="s">
        <v>17</v>
      </c>
      <c r="D110" s="2" t="s">
        <v>18</v>
      </c>
      <c r="E110" s="5">
        <v>-26383</v>
      </c>
      <c r="F110" s="3" t="s">
        <v>357</v>
      </c>
      <c r="G110" s="3" t="s">
        <v>29</v>
      </c>
      <c r="H110" s="2" t="s">
        <v>21</v>
      </c>
      <c r="I110" s="2" t="s">
        <v>358</v>
      </c>
      <c r="J110" s="3" t="str">
        <f>HYPERLINK("https://www.boe.es/gazeta/dias/1827/10/06/pdfs/GMD-1827-122.pdf#page=4","Abrir facsímil")</f>
        <v>Abrir facsímil</v>
      </c>
      <c r="K110" s="3" t="s">
        <v>23</v>
      </c>
    </row>
    <row r="111" spans="1:11" ht="42" customHeight="1">
      <c r="A111" s="2" t="s">
        <v>359</v>
      </c>
      <c r="B111" s="2" t="s">
        <v>360</v>
      </c>
      <c r="C111" s="2" t="s">
        <v>94</v>
      </c>
      <c r="D111" s="2" t="s">
        <v>36</v>
      </c>
      <c r="E111" s="5">
        <v>-26553</v>
      </c>
      <c r="F111" s="3" t="s">
        <v>165</v>
      </c>
      <c r="G111" s="3" t="s">
        <v>29</v>
      </c>
      <c r="H111" s="2" t="s">
        <v>21</v>
      </c>
      <c r="I111" s="2" t="s">
        <v>361</v>
      </c>
      <c r="J111" s="3" t="str">
        <f>HYPERLINK("https://www.boe.es/gazeta/dias/1827/04/19/pdfs/GMD-1827-47.pdf#page=4","Abrir facsímil")</f>
        <v>Abrir facsímil</v>
      </c>
      <c r="K111" s="3" t="s">
        <v>23</v>
      </c>
    </row>
    <row r="112" spans="1:11" ht="42" customHeight="1">
      <c r="A112" s="2" t="s">
        <v>362</v>
      </c>
      <c r="B112" s="2" t="s">
        <v>362</v>
      </c>
      <c r="C112" s="2" t="s">
        <v>26</v>
      </c>
      <c r="D112" s="2" t="s">
        <v>27</v>
      </c>
      <c r="E112" s="5">
        <v>-26630</v>
      </c>
      <c r="F112" s="3" t="s">
        <v>363</v>
      </c>
      <c r="G112" s="3" t="s">
        <v>42</v>
      </c>
      <c r="H112" s="2" t="s">
        <v>21</v>
      </c>
      <c r="I112" s="2" t="s">
        <v>364</v>
      </c>
      <c r="J112" s="3" t="str">
        <f>HYPERLINK("https://www.boe.es/gazeta/dias/1827/02/01/pdfs/GMD-1827-14.pdf#page=1","Abrir facsímil")</f>
        <v>Abrir facsímil</v>
      </c>
      <c r="K112" s="3" t="s">
        <v>23</v>
      </c>
    </row>
    <row r="113" spans="1:11" ht="42" customHeight="1">
      <c r="A113" s="2" t="s">
        <v>365</v>
      </c>
      <c r="B113" s="2" t="s">
        <v>366</v>
      </c>
      <c r="C113" s="2" t="s">
        <v>17</v>
      </c>
      <c r="D113" s="2" t="s">
        <v>18</v>
      </c>
      <c r="E113" s="5">
        <v>-26630</v>
      </c>
      <c r="F113" s="3" t="s">
        <v>363</v>
      </c>
      <c r="G113" s="3" t="s">
        <v>42</v>
      </c>
      <c r="H113" s="2" t="s">
        <v>30</v>
      </c>
      <c r="I113" s="2" t="s">
        <v>367</v>
      </c>
      <c r="J113" s="3" t="str">
        <f>HYPERLINK("https://www.boe.es/gazeta/dias/1827/02/01/pdfs/GMD-1827-14.pdf#page=1","Abrir facsímil")</f>
        <v>Abrir facsímil</v>
      </c>
      <c r="K113" s="3" t="s">
        <v>32</v>
      </c>
    </row>
    <row r="114" spans="1:11" ht="42" customHeight="1">
      <c r="A114" s="2" t="s">
        <v>368</v>
      </c>
      <c r="B114" s="2" t="s">
        <v>369</v>
      </c>
      <c r="C114" s="2" t="s">
        <v>46</v>
      </c>
      <c r="D114" s="2" t="s">
        <v>27</v>
      </c>
      <c r="E114" s="5">
        <v>-26355</v>
      </c>
      <c r="F114" s="3" t="s">
        <v>123</v>
      </c>
      <c r="G114" s="3" t="s">
        <v>29</v>
      </c>
      <c r="H114" s="2" t="s">
        <v>21</v>
      </c>
      <c r="I114" s="2" t="s">
        <v>370</v>
      </c>
      <c r="J114" s="3" t="str">
        <f>HYPERLINK("https://www.boe.es/gazeta/dias/1827/11/03/pdfs/GMD-1827-135.pdf#page=4","Abrir facsímil")</f>
        <v>Abrir facsímil</v>
      </c>
      <c r="K114" s="3" t="s">
        <v>23</v>
      </c>
    </row>
    <row r="115" spans="1:11" ht="42" customHeight="1">
      <c r="A115" s="2" t="s">
        <v>371</v>
      </c>
      <c r="B115" s="2" t="s">
        <v>372</v>
      </c>
      <c r="C115" s="2" t="s">
        <v>46</v>
      </c>
      <c r="D115" s="2" t="s">
        <v>27</v>
      </c>
      <c r="E115" s="5">
        <v>-26462</v>
      </c>
      <c r="F115" s="3" t="s">
        <v>304</v>
      </c>
      <c r="G115" s="3" t="s">
        <v>20</v>
      </c>
      <c r="H115" s="2" t="s">
        <v>21</v>
      </c>
      <c r="I115" s="2" t="s">
        <v>373</v>
      </c>
      <c r="J115" s="3" t="str">
        <f>HYPERLINK("https://www.boe.es/gazeta/dias/1827/07/19/pdfs/GMD-1827-86.pdf#page=3","Abrir facsímil")</f>
        <v>Abrir facsímil</v>
      </c>
      <c r="K115" s="3" t="s">
        <v>23</v>
      </c>
    </row>
    <row r="116" spans="1:11" ht="42" customHeight="1">
      <c r="A116" s="2" t="s">
        <v>371</v>
      </c>
      <c r="B116" s="2" t="s">
        <v>372</v>
      </c>
      <c r="C116" s="2" t="s">
        <v>35</v>
      </c>
      <c r="D116" s="2" t="s">
        <v>36</v>
      </c>
      <c r="E116" s="5">
        <v>-26385</v>
      </c>
      <c r="F116" s="3" t="s">
        <v>374</v>
      </c>
      <c r="G116" s="3" t="s">
        <v>29</v>
      </c>
      <c r="H116" s="2" t="s">
        <v>21</v>
      </c>
      <c r="I116" s="2" t="s">
        <v>375</v>
      </c>
      <c r="J116" s="3" t="str">
        <f>HYPERLINK("https://www.boe.es/gazeta/dias/1827/10/04/pdfs/GMD-1827-120.pdf#page=4","Abrir facsímil")</f>
        <v>Abrir facsímil</v>
      </c>
      <c r="K116" s="3" t="s">
        <v>23</v>
      </c>
    </row>
    <row r="117" spans="1:11" ht="42" customHeight="1">
      <c r="A117" s="2" t="s">
        <v>376</v>
      </c>
      <c r="B117" s="2" t="s">
        <v>377</v>
      </c>
      <c r="C117" s="2" t="s">
        <v>17</v>
      </c>
      <c r="D117" s="2" t="s">
        <v>18</v>
      </c>
      <c r="E117" s="5">
        <v>-26343</v>
      </c>
      <c r="F117" s="3" t="s">
        <v>378</v>
      </c>
      <c r="G117" s="3" t="s">
        <v>59</v>
      </c>
      <c r="H117" s="2" t="s">
        <v>21</v>
      </c>
      <c r="I117" s="2" t="s">
        <v>379</v>
      </c>
      <c r="J117" s="3" t="str">
        <f>HYPERLINK("https://www.boe.es/gazeta/dias/1827/11/15/pdfs/GMD-1827-140.pdf#page=2","Abrir facsímil")</f>
        <v>Abrir facsímil</v>
      </c>
      <c r="K117" s="3" t="s">
        <v>23</v>
      </c>
    </row>
    <row r="118" spans="1:11" ht="42" customHeight="1">
      <c r="A118" s="2" t="s">
        <v>380</v>
      </c>
      <c r="B118" s="2" t="s">
        <v>381</v>
      </c>
      <c r="C118" s="2" t="s">
        <v>35</v>
      </c>
      <c r="D118" s="2" t="s">
        <v>36</v>
      </c>
      <c r="E118" s="5">
        <v>-26518</v>
      </c>
      <c r="F118" s="3" t="s">
        <v>79</v>
      </c>
      <c r="G118" s="3" t="s">
        <v>29</v>
      </c>
      <c r="H118" s="2" t="s">
        <v>21</v>
      </c>
      <c r="I118" s="2" t="s">
        <v>382</v>
      </c>
      <c r="J118" s="3" t="str">
        <f>HYPERLINK("https://www.boe.es/gazeta/dias/1827/05/24/pdfs/GMD-1827-62.pdf#page=4","Abrir facsímil")</f>
        <v>Abrir facsímil</v>
      </c>
      <c r="K118" s="3" t="s">
        <v>23</v>
      </c>
    </row>
    <row r="119" spans="1:11" ht="42" customHeight="1">
      <c r="A119" s="2" t="s">
        <v>383</v>
      </c>
      <c r="B119" s="2" t="s">
        <v>384</v>
      </c>
      <c r="C119" s="2" t="s">
        <v>17</v>
      </c>
      <c r="D119" s="2" t="s">
        <v>18</v>
      </c>
      <c r="E119" s="5">
        <v>-26565</v>
      </c>
      <c r="F119" s="3" t="s">
        <v>334</v>
      </c>
      <c r="G119" s="3" t="s">
        <v>335</v>
      </c>
      <c r="H119" s="2" t="s">
        <v>21</v>
      </c>
      <c r="I119" s="2" t="s">
        <v>385</v>
      </c>
      <c r="J119" s="3" t="str">
        <f>HYPERLINK("https://www.boe.es/gazeta/dias/1827/04/07/pdfs/GMD-1827-42.pdf#page=3","Abrir facsímil")</f>
        <v>Abrir facsímil</v>
      </c>
      <c r="K119" s="3" t="s">
        <v>23</v>
      </c>
    </row>
    <row r="120" spans="1:11" ht="42" customHeight="1">
      <c r="A120" s="2" t="s">
        <v>383</v>
      </c>
      <c r="B120" s="2" t="s">
        <v>384</v>
      </c>
      <c r="C120" s="2" t="s">
        <v>17</v>
      </c>
      <c r="D120" s="2" t="s">
        <v>18</v>
      </c>
      <c r="E120" s="5">
        <v>-26560</v>
      </c>
      <c r="F120" s="3" t="s">
        <v>386</v>
      </c>
      <c r="G120" s="3" t="s">
        <v>20</v>
      </c>
      <c r="H120" s="2" t="s">
        <v>21</v>
      </c>
      <c r="I120" s="2" t="s">
        <v>387</v>
      </c>
      <c r="J120" s="3" t="str">
        <f>HYPERLINK("https://www.boe.es/gazeta/dias/1827/04/12/pdfs/GMD-1827-44.pdf#page=3","Abrir facsímil")</f>
        <v>Abrir facsímil</v>
      </c>
      <c r="K120" s="3" t="s">
        <v>23</v>
      </c>
    </row>
    <row r="121" spans="1:11" ht="42" customHeight="1">
      <c r="A121" s="2" t="s">
        <v>383</v>
      </c>
      <c r="B121" s="2" t="s">
        <v>384</v>
      </c>
      <c r="C121" s="2" t="s">
        <v>35</v>
      </c>
      <c r="D121" s="2" t="s">
        <v>36</v>
      </c>
      <c r="E121" s="5">
        <v>-26511</v>
      </c>
      <c r="F121" s="3" t="s">
        <v>388</v>
      </c>
      <c r="G121" s="3" t="s">
        <v>20</v>
      </c>
      <c r="H121" s="2" t="s">
        <v>21</v>
      </c>
      <c r="I121" s="2" t="s">
        <v>389</v>
      </c>
      <c r="J121" s="3" t="str">
        <f>HYPERLINK("https://www.boe.es/gazeta/dias/1827/05/31/pdfs/GMD-1827-65.pdf#page=3","Abrir facsímil")</f>
        <v>Abrir facsímil</v>
      </c>
      <c r="K121" s="3" t="s">
        <v>23</v>
      </c>
    </row>
    <row r="122" spans="1:11" ht="42" customHeight="1">
      <c r="A122" s="2" t="s">
        <v>383</v>
      </c>
      <c r="B122" s="2" t="s">
        <v>384</v>
      </c>
      <c r="C122" s="2" t="s">
        <v>35</v>
      </c>
      <c r="D122" s="2" t="s">
        <v>36</v>
      </c>
      <c r="E122" s="5">
        <v>-26502</v>
      </c>
      <c r="F122" s="3" t="s">
        <v>301</v>
      </c>
      <c r="G122" s="3" t="s">
        <v>20</v>
      </c>
      <c r="H122" s="2" t="s">
        <v>21</v>
      </c>
      <c r="I122" s="2" t="s">
        <v>390</v>
      </c>
      <c r="J122" s="3" t="str">
        <f>HYPERLINK("https://www.boe.es/gazeta/dias/1827/06/09/pdfs/GMD-1827-69.pdf#page=3","Abrir facsímil")</f>
        <v>Abrir facsímil</v>
      </c>
      <c r="K122" s="3" t="s">
        <v>23</v>
      </c>
    </row>
    <row r="123" spans="1:11" ht="42" customHeight="1">
      <c r="A123" s="2" t="s">
        <v>383</v>
      </c>
      <c r="B123" s="2" t="s">
        <v>384</v>
      </c>
      <c r="C123" s="2" t="s">
        <v>46</v>
      </c>
      <c r="D123" s="2" t="s">
        <v>27</v>
      </c>
      <c r="E123" s="5">
        <v>-26499</v>
      </c>
      <c r="F123" s="3" t="s">
        <v>391</v>
      </c>
      <c r="G123" s="3" t="s">
        <v>20</v>
      </c>
      <c r="H123" s="2" t="s">
        <v>21</v>
      </c>
      <c r="I123" s="2" t="s">
        <v>392</v>
      </c>
      <c r="J123" s="3" t="str">
        <f>HYPERLINK("https://www.boe.es/gazeta/dias/1827/06/12/pdfs/GMD-1827-70.pdf#page=3","Abrir facsímil")</f>
        <v>Abrir facsímil</v>
      </c>
      <c r="K123" s="3" t="s">
        <v>23</v>
      </c>
    </row>
    <row r="124" spans="1:11" ht="42" customHeight="1">
      <c r="A124" s="2" t="s">
        <v>383</v>
      </c>
      <c r="B124" s="2" t="s">
        <v>384</v>
      </c>
      <c r="C124" s="2" t="s">
        <v>284</v>
      </c>
      <c r="D124" s="2" t="s">
        <v>36</v>
      </c>
      <c r="E124" s="5">
        <v>-26497</v>
      </c>
      <c r="F124" s="3" t="s">
        <v>338</v>
      </c>
      <c r="G124" s="3" t="s">
        <v>20</v>
      </c>
      <c r="H124" s="2" t="s">
        <v>21</v>
      </c>
      <c r="I124" s="2" t="s">
        <v>393</v>
      </c>
      <c r="J124" s="3" t="str">
        <f>HYPERLINK("https://www.boe.es/gazeta/dias/1827/06/14/pdfs/GMD-1827-71.pdf#page=3","Abrir facsímil")</f>
        <v>Abrir facsímil</v>
      </c>
      <c r="K124" s="3" t="s">
        <v>23</v>
      </c>
    </row>
    <row r="125" spans="1:11" ht="42" customHeight="1">
      <c r="A125" s="2" t="s">
        <v>394</v>
      </c>
      <c r="B125" s="2" t="s">
        <v>395</v>
      </c>
      <c r="C125" s="2" t="s">
        <v>17</v>
      </c>
      <c r="D125" s="2" t="s">
        <v>18</v>
      </c>
      <c r="E125" s="5">
        <v>-26562</v>
      </c>
      <c r="F125" s="3" t="s">
        <v>28</v>
      </c>
      <c r="G125" s="3" t="s">
        <v>20</v>
      </c>
      <c r="H125" s="2" t="s">
        <v>21</v>
      </c>
      <c r="I125" s="2" t="s">
        <v>396</v>
      </c>
      <c r="J125" s="3" t="str">
        <f>HYPERLINK("https://www.boe.es/gazeta/dias/1827/04/10/pdfs/GMD-1827-43.pdf#page=3","Abrir facsímil")</f>
        <v>Abrir facsímil</v>
      </c>
      <c r="K125" s="3" t="s">
        <v>23</v>
      </c>
    </row>
    <row r="126" spans="1:11" ht="42" customHeight="1">
      <c r="A126" s="2" t="s">
        <v>397</v>
      </c>
      <c r="B126" s="2" t="s">
        <v>398</v>
      </c>
      <c r="C126" s="2" t="s">
        <v>46</v>
      </c>
      <c r="D126" s="2" t="s">
        <v>27</v>
      </c>
      <c r="E126" s="5">
        <v>-26607</v>
      </c>
      <c r="F126" s="3" t="s">
        <v>280</v>
      </c>
      <c r="G126" s="3" t="s">
        <v>59</v>
      </c>
      <c r="H126" s="2" t="s">
        <v>21</v>
      </c>
      <c r="I126" s="2" t="s">
        <v>399</v>
      </c>
      <c r="J126" s="3" t="str">
        <f>HYPERLINK("https://www.boe.es/gazeta/dias/1827/02/24/pdfs/GMD-1827-24.pdf#page=2","Abrir facsímil")</f>
        <v>Abrir facsímil</v>
      </c>
      <c r="K126" s="3" t="s">
        <v>23</v>
      </c>
    </row>
    <row r="127" spans="1:11" ht="42" customHeight="1">
      <c r="A127" s="2" t="s">
        <v>400</v>
      </c>
      <c r="B127" s="2" t="s">
        <v>401</v>
      </c>
      <c r="C127" s="2" t="s">
        <v>350</v>
      </c>
      <c r="D127" s="2" t="s">
        <v>36</v>
      </c>
      <c r="E127" s="5">
        <v>-26371</v>
      </c>
      <c r="F127" s="3" t="s">
        <v>41</v>
      </c>
      <c r="G127" s="3" t="s">
        <v>29</v>
      </c>
      <c r="H127" s="2" t="s">
        <v>21</v>
      </c>
      <c r="I127" s="2" t="s">
        <v>402</v>
      </c>
      <c r="J127" s="3" t="str">
        <f>HYPERLINK("https://www.boe.es/gazeta/dias/1827/10/18/pdfs/GMD-1827-128.pdf#page=4","Abrir facsímil")</f>
        <v>Abrir facsímil</v>
      </c>
      <c r="K127" s="3" t="s">
        <v>23</v>
      </c>
    </row>
    <row r="128" spans="1:11" ht="42" customHeight="1">
      <c r="A128" s="2" t="s">
        <v>403</v>
      </c>
      <c r="B128" s="2" t="s">
        <v>404</v>
      </c>
      <c r="C128" s="2" t="s">
        <v>35</v>
      </c>
      <c r="D128" s="2" t="s">
        <v>36</v>
      </c>
      <c r="E128" s="5">
        <v>-26362</v>
      </c>
      <c r="F128" s="3" t="s">
        <v>158</v>
      </c>
      <c r="G128" s="3" t="s">
        <v>29</v>
      </c>
      <c r="H128" s="2" t="s">
        <v>21</v>
      </c>
      <c r="I128" s="2" t="s">
        <v>405</v>
      </c>
      <c r="J128" s="3" t="str">
        <f>HYPERLINK("https://www.boe.es/gazeta/dias/1827/10/27/pdfs/GMD-1827-132.pdf#page=4","Abrir facsímil")</f>
        <v>Abrir facsímil</v>
      </c>
      <c r="K128" s="3" t="s">
        <v>23</v>
      </c>
    </row>
    <row r="129" spans="1:11" ht="42" customHeight="1">
      <c r="A129" s="2" t="s">
        <v>406</v>
      </c>
      <c r="B129" s="2" t="s">
        <v>407</v>
      </c>
      <c r="C129" s="2" t="s">
        <v>94</v>
      </c>
      <c r="D129" s="2" t="s">
        <v>36</v>
      </c>
      <c r="E129" s="5">
        <v>-26369</v>
      </c>
      <c r="F129" s="3" t="s">
        <v>239</v>
      </c>
      <c r="G129" s="3" t="s">
        <v>29</v>
      </c>
      <c r="H129" s="2" t="s">
        <v>21</v>
      </c>
      <c r="I129" s="2" t="s">
        <v>408</v>
      </c>
      <c r="J129" s="3" t="str">
        <f>HYPERLINK("https://www.boe.es/gazeta/dias/1827/10/20/pdfs/GMD-1827-129.pdf#page=4","Abrir facsímil")</f>
        <v>Abrir facsímil</v>
      </c>
      <c r="K129" s="3" t="s">
        <v>23</v>
      </c>
    </row>
    <row r="130" spans="1:11" ht="42" customHeight="1">
      <c r="A130" s="2" t="s">
        <v>409</v>
      </c>
      <c r="B130" s="2" t="s">
        <v>410</v>
      </c>
      <c r="C130" s="2" t="s">
        <v>17</v>
      </c>
      <c r="D130" s="2" t="s">
        <v>18</v>
      </c>
      <c r="E130" s="5">
        <v>-26644</v>
      </c>
      <c r="F130" s="3" t="s">
        <v>319</v>
      </c>
      <c r="G130" s="3" t="s">
        <v>20</v>
      </c>
      <c r="H130" s="2" t="s">
        <v>21</v>
      </c>
      <c r="I130" s="2" t="s">
        <v>411</v>
      </c>
      <c r="J130" s="3" t="str">
        <f>HYPERLINK("https://www.boe.es/gazeta/dias/1827/01/18/pdfs/GMD-1827-8.pdf#page=3","Abrir facsímil")</f>
        <v>Abrir facsímil</v>
      </c>
      <c r="K130" s="3" t="s">
        <v>23</v>
      </c>
    </row>
    <row r="131" spans="1:11" ht="42" customHeight="1">
      <c r="A131" s="2" t="s">
        <v>412</v>
      </c>
      <c r="B131" s="2" t="s">
        <v>413</v>
      </c>
      <c r="C131" s="2" t="s">
        <v>35</v>
      </c>
      <c r="D131" s="2" t="s">
        <v>36</v>
      </c>
      <c r="E131" s="5">
        <v>-26373</v>
      </c>
      <c r="F131" s="3" t="s">
        <v>136</v>
      </c>
      <c r="G131" s="3" t="s">
        <v>20</v>
      </c>
      <c r="H131" s="2" t="s">
        <v>21</v>
      </c>
      <c r="I131" s="2" t="s">
        <v>414</v>
      </c>
      <c r="J131" s="3" t="str">
        <f>HYPERLINK("https://www.boe.es/gazeta/dias/1827/10/16/pdfs/GMD-1827-127.pdf#page=3","Abrir facsímil")</f>
        <v>Abrir facsímil</v>
      </c>
      <c r="K131" s="3" t="s">
        <v>23</v>
      </c>
    </row>
    <row r="132" spans="1:11" ht="42" customHeight="1">
      <c r="A132" s="2" t="s">
        <v>415</v>
      </c>
      <c r="B132" s="2" t="s">
        <v>415</v>
      </c>
      <c r="C132" s="2" t="s">
        <v>17</v>
      </c>
      <c r="D132" s="2" t="s">
        <v>18</v>
      </c>
      <c r="E132" s="5">
        <v>-26590</v>
      </c>
      <c r="F132" s="3" t="s">
        <v>119</v>
      </c>
      <c r="G132" s="3" t="s">
        <v>59</v>
      </c>
      <c r="H132" s="2" t="s">
        <v>21</v>
      </c>
      <c r="I132" s="2" t="s">
        <v>416</v>
      </c>
      <c r="J132" s="3" t="str">
        <f>HYPERLINK("https://www.boe.es/gazeta/dias/1827/03/13/pdfs/GMD-1827-31.pdf#page=2","Abrir facsímil")</f>
        <v>Abrir facsímil</v>
      </c>
      <c r="K132" s="3" t="s">
        <v>23</v>
      </c>
    </row>
    <row r="133" spans="1:11" ht="42" customHeight="1">
      <c r="A133" s="2" t="s">
        <v>417</v>
      </c>
      <c r="B133" s="2" t="s">
        <v>418</v>
      </c>
      <c r="C133" s="2" t="s">
        <v>35</v>
      </c>
      <c r="D133" s="2" t="s">
        <v>36</v>
      </c>
      <c r="E133" s="5">
        <v>-26574</v>
      </c>
      <c r="F133" s="3" t="s">
        <v>106</v>
      </c>
      <c r="G133" s="3" t="s">
        <v>29</v>
      </c>
      <c r="H133" s="2" t="s">
        <v>21</v>
      </c>
      <c r="I133" s="2" t="s">
        <v>419</v>
      </c>
      <c r="J133" s="3" t="str">
        <f>HYPERLINK("https://www.boe.es/gazeta/dias/1827/03/29/pdfs/GMD-1827-38.pdf#page=4","Abrir facsímil")</f>
        <v>Abrir facsímil</v>
      </c>
      <c r="K133" s="3" t="s">
        <v>23</v>
      </c>
    </row>
    <row r="134" spans="1:11" ht="42" customHeight="1">
      <c r="A134" s="2" t="s">
        <v>420</v>
      </c>
      <c r="B134" s="2" t="s">
        <v>421</v>
      </c>
      <c r="C134" s="2" t="s">
        <v>35</v>
      </c>
      <c r="D134" s="2" t="s">
        <v>36</v>
      </c>
      <c r="E134" s="5">
        <v>-26429</v>
      </c>
      <c r="F134" s="3" t="s">
        <v>422</v>
      </c>
      <c r="G134" s="3" t="s">
        <v>29</v>
      </c>
      <c r="H134" s="2" t="s">
        <v>21</v>
      </c>
      <c r="I134" s="2" t="s">
        <v>423</v>
      </c>
      <c r="J134" s="3" t="str">
        <f>HYPERLINK("https://www.boe.es/gazeta/dias/1827/08/21/pdfs/GMD-1827-100.pdf#page=4","Abrir facsímil")</f>
        <v>Abrir facsímil</v>
      </c>
      <c r="K134" s="3" t="s">
        <v>23</v>
      </c>
    </row>
    <row r="135" spans="1:11" ht="42" customHeight="1">
      <c r="A135" s="2" t="s">
        <v>424</v>
      </c>
      <c r="B135" s="2" t="s">
        <v>425</v>
      </c>
      <c r="C135" s="2" t="s">
        <v>35</v>
      </c>
      <c r="D135" s="2" t="s">
        <v>36</v>
      </c>
      <c r="E135" s="5">
        <v>-26471</v>
      </c>
      <c r="F135" s="3" t="s">
        <v>169</v>
      </c>
      <c r="G135" s="3" t="s">
        <v>29</v>
      </c>
      <c r="H135" s="2" t="s">
        <v>21</v>
      </c>
      <c r="I135" s="2" t="s">
        <v>426</v>
      </c>
      <c r="J135" s="3" t="str">
        <f>HYPERLINK("https://www.boe.es/gazeta/dias/1827/07/10/pdfs/GMD-1827-82.pdf#page=4","Abrir facsímil")</f>
        <v>Abrir facsímil</v>
      </c>
      <c r="K135" s="3" t="s">
        <v>23</v>
      </c>
    </row>
    <row r="136" spans="1:11" ht="42" customHeight="1">
      <c r="A136" s="2" t="s">
        <v>427</v>
      </c>
      <c r="B136" s="2" t="s">
        <v>428</v>
      </c>
      <c r="C136" s="2" t="s">
        <v>46</v>
      </c>
      <c r="D136" s="2" t="s">
        <v>27</v>
      </c>
      <c r="E136" s="5">
        <v>-26427</v>
      </c>
      <c r="F136" s="3" t="s">
        <v>37</v>
      </c>
      <c r="G136" s="3" t="s">
        <v>20</v>
      </c>
      <c r="H136" s="2" t="s">
        <v>21</v>
      </c>
      <c r="I136" s="2" t="s">
        <v>429</v>
      </c>
      <c r="J136" s="3" t="str">
        <f>HYPERLINK("https://www.boe.es/gazeta/dias/1827/08/23/pdfs/GMD-1827-101.pdf#page=3","Abrir facsímil")</f>
        <v>Abrir facsímil</v>
      </c>
      <c r="K136" s="3" t="s">
        <v>23</v>
      </c>
    </row>
    <row r="137" spans="1:11" ht="42" customHeight="1">
      <c r="A137" s="2" t="s">
        <v>430</v>
      </c>
      <c r="B137" s="2" t="s">
        <v>431</v>
      </c>
      <c r="C137" s="2" t="s">
        <v>66</v>
      </c>
      <c r="D137" s="2" t="s">
        <v>36</v>
      </c>
      <c r="E137" s="5">
        <v>-26315</v>
      </c>
      <c r="F137" s="3" t="s">
        <v>346</v>
      </c>
      <c r="G137" s="3" t="s">
        <v>29</v>
      </c>
      <c r="H137" s="2" t="s">
        <v>21</v>
      </c>
      <c r="I137" s="2" t="s">
        <v>432</v>
      </c>
      <c r="J137" s="3" t="str">
        <f>HYPERLINK("https://www.boe.es/gazeta/dias/1827/12/13/pdfs/GMD-1827-152.pdf#page=4","Abrir facsímil")</f>
        <v>Abrir facsímil</v>
      </c>
      <c r="K137" s="3" t="s">
        <v>23</v>
      </c>
    </row>
    <row r="138" spans="1:11" ht="42" customHeight="1">
      <c r="A138" s="2" t="s">
        <v>433</v>
      </c>
      <c r="B138" s="2" t="s">
        <v>434</v>
      </c>
      <c r="C138" s="2" t="s">
        <v>350</v>
      </c>
      <c r="D138" s="2" t="s">
        <v>36</v>
      </c>
      <c r="E138" s="5">
        <v>-26443</v>
      </c>
      <c r="F138" s="3" t="s">
        <v>435</v>
      </c>
      <c r="G138" s="3" t="s">
        <v>20</v>
      </c>
      <c r="H138" s="2" t="s">
        <v>21</v>
      </c>
      <c r="I138" s="2" t="s">
        <v>436</v>
      </c>
      <c r="J138" s="3" t="str">
        <f>HYPERLINK("https://www.boe.es/gazeta/dias/1827/08/07/pdfs/GMD-1827-94.pdf#page=3","Abrir facsímil")</f>
        <v>Abrir facsímil</v>
      </c>
      <c r="K138" s="3" t="s">
        <v>23</v>
      </c>
    </row>
    <row r="139" spans="1:11" ht="42" customHeight="1">
      <c r="A139" s="2" t="s">
        <v>437</v>
      </c>
      <c r="B139" s="2" t="s">
        <v>438</v>
      </c>
      <c r="C139" s="2" t="s">
        <v>17</v>
      </c>
      <c r="D139" s="2" t="s">
        <v>18</v>
      </c>
      <c r="E139" s="5">
        <v>-26618</v>
      </c>
      <c r="F139" s="3" t="s">
        <v>439</v>
      </c>
      <c r="G139" s="3" t="s">
        <v>29</v>
      </c>
      <c r="H139" s="2" t="s">
        <v>21</v>
      </c>
      <c r="I139" s="2" t="s">
        <v>440</v>
      </c>
      <c r="J139" s="3" t="str">
        <f>HYPERLINK("https://www.boe.es/gazeta/dias/1827/02/13/pdfs/GMD-1827-19.pdf#page=4","Abrir facsímil")</f>
        <v>Abrir facsímil</v>
      </c>
      <c r="K139" s="3" t="s">
        <v>23</v>
      </c>
    </row>
    <row r="140" spans="1:11" ht="42" customHeight="1">
      <c r="A140" s="2" t="s">
        <v>441</v>
      </c>
      <c r="B140" s="2" t="s">
        <v>442</v>
      </c>
      <c r="C140" s="2" t="s">
        <v>35</v>
      </c>
      <c r="D140" s="2" t="s">
        <v>36</v>
      </c>
      <c r="E140" s="5">
        <v>-26434</v>
      </c>
      <c r="F140" s="3" t="s">
        <v>267</v>
      </c>
      <c r="G140" s="3" t="s">
        <v>29</v>
      </c>
      <c r="H140" s="2" t="s">
        <v>21</v>
      </c>
      <c r="I140" s="2" t="s">
        <v>443</v>
      </c>
      <c r="J140" s="3" t="str">
        <f>HYPERLINK("https://www.boe.es/gazeta/dias/1827/08/16/pdfs/GMD-1827-98.pdf#page=4","Abrir facsímil")</f>
        <v>Abrir facsímil</v>
      </c>
      <c r="K140" s="3" t="s">
        <v>23</v>
      </c>
    </row>
    <row r="141" spans="1:11" ht="42" customHeight="1">
      <c r="A141" s="2" t="s">
        <v>444</v>
      </c>
      <c r="B141" s="2" t="s">
        <v>444</v>
      </c>
      <c r="C141" s="2" t="s">
        <v>17</v>
      </c>
      <c r="D141" s="2" t="s">
        <v>18</v>
      </c>
      <c r="E141" s="5">
        <v>-26621</v>
      </c>
      <c r="F141" s="3" t="s">
        <v>277</v>
      </c>
      <c r="G141" s="3" t="s">
        <v>59</v>
      </c>
      <c r="H141" s="2" t="s">
        <v>21</v>
      </c>
      <c r="I141" s="2" t="s">
        <v>445</v>
      </c>
      <c r="J141" s="3" t="str">
        <f>HYPERLINK("https://www.boe.es/gazeta/dias/1827/02/10/pdfs/GMD-1827-18.pdf#page=2","Abrir facsímil")</f>
        <v>Abrir facsímil</v>
      </c>
      <c r="K141" s="3" t="s">
        <v>23</v>
      </c>
    </row>
    <row r="142" spans="1:11" ht="42" customHeight="1">
      <c r="A142" s="2" t="s">
        <v>446</v>
      </c>
      <c r="B142" s="2" t="s">
        <v>446</v>
      </c>
      <c r="C142" s="2" t="s">
        <v>55</v>
      </c>
      <c r="D142" s="2" t="s">
        <v>36</v>
      </c>
      <c r="E142" s="5">
        <v>-26471</v>
      </c>
      <c r="F142" s="3" t="s">
        <v>169</v>
      </c>
      <c r="G142" s="3" t="s">
        <v>20</v>
      </c>
      <c r="H142" s="2" t="s">
        <v>21</v>
      </c>
      <c r="I142" s="2" t="s">
        <v>447</v>
      </c>
      <c r="J142" s="3" t="str">
        <f>HYPERLINK("https://www.boe.es/gazeta/dias/1827/07/10/pdfs/GMD-1827-82.pdf#page=3","Abrir facsímil")</f>
        <v>Abrir facsímil</v>
      </c>
      <c r="K142" s="3" t="s">
        <v>23</v>
      </c>
    </row>
    <row r="143" spans="1:11" ht="42" customHeight="1">
      <c r="A143" s="2" t="s">
        <v>446</v>
      </c>
      <c r="B143" s="2" t="s">
        <v>446</v>
      </c>
      <c r="C143" s="2" t="s">
        <v>55</v>
      </c>
      <c r="D143" s="2" t="s">
        <v>36</v>
      </c>
      <c r="E143" s="5">
        <v>-26471</v>
      </c>
      <c r="F143" s="3" t="s">
        <v>169</v>
      </c>
      <c r="G143" s="3" t="s">
        <v>29</v>
      </c>
      <c r="H143" s="2" t="s">
        <v>21</v>
      </c>
      <c r="I143" s="2" t="s">
        <v>448</v>
      </c>
      <c r="J143" s="3" t="str">
        <f>HYPERLINK("https://www.boe.es/gazeta/dias/1827/07/10/pdfs/GMD-1827-82.pdf#page=4","Abrir facsímil")</f>
        <v>Abrir facsímil</v>
      </c>
      <c r="K143" s="3" t="s">
        <v>23</v>
      </c>
    </row>
    <row r="144" spans="1:11" ht="42" customHeight="1">
      <c r="A144" s="2" t="s">
        <v>449</v>
      </c>
      <c r="B144" s="2" t="s">
        <v>450</v>
      </c>
      <c r="C144" s="2" t="s">
        <v>66</v>
      </c>
      <c r="D144" s="2" t="s">
        <v>36</v>
      </c>
      <c r="E144" s="5">
        <v>-26324</v>
      </c>
      <c r="F144" s="3" t="s">
        <v>344</v>
      </c>
      <c r="G144" s="3" t="s">
        <v>29</v>
      </c>
      <c r="H144" s="2" t="s">
        <v>21</v>
      </c>
      <c r="I144" s="2" t="s">
        <v>451</v>
      </c>
      <c r="J144" s="3" t="str">
        <f>HYPERLINK("https://www.boe.es/gazeta/dias/1827/12/04/pdfs/GMD-1827-148.pdf#page=4","Abrir facsímil")</f>
        <v>Abrir facsímil</v>
      </c>
      <c r="K144" s="3" t="s">
        <v>23</v>
      </c>
    </row>
    <row r="145" spans="1:11" ht="42" customHeight="1">
      <c r="A145" s="2" t="s">
        <v>452</v>
      </c>
      <c r="B145" s="2" t="s">
        <v>453</v>
      </c>
      <c r="C145" s="2" t="s">
        <v>17</v>
      </c>
      <c r="D145" s="2" t="s">
        <v>18</v>
      </c>
      <c r="E145" s="5">
        <v>-26560</v>
      </c>
      <c r="F145" s="3" t="s">
        <v>386</v>
      </c>
      <c r="G145" s="3" t="s">
        <v>29</v>
      </c>
      <c r="H145" s="2" t="s">
        <v>21</v>
      </c>
      <c r="I145" s="2" t="s">
        <v>454</v>
      </c>
      <c r="J145" s="3" t="str">
        <f>HYPERLINK("https://www.boe.es/gazeta/dias/1827/04/12/pdfs/GMD-1827-44.pdf#page=4","Abrir facsímil")</f>
        <v>Abrir facsímil</v>
      </c>
      <c r="K145" s="3" t="s">
        <v>23</v>
      </c>
    </row>
    <row r="146" spans="1:11" ht="42" customHeight="1">
      <c r="A146" s="2" t="s">
        <v>455</v>
      </c>
      <c r="B146" s="2" t="s">
        <v>456</v>
      </c>
      <c r="C146" s="2" t="s">
        <v>55</v>
      </c>
      <c r="D146" s="2" t="s">
        <v>36</v>
      </c>
      <c r="E146" s="5">
        <v>-26653</v>
      </c>
      <c r="F146" s="3" t="s">
        <v>457</v>
      </c>
      <c r="G146" s="3" t="s">
        <v>29</v>
      </c>
      <c r="H146" s="2" t="s">
        <v>21</v>
      </c>
      <c r="I146" s="2" t="s">
        <v>458</v>
      </c>
      <c r="J146" s="3" t="str">
        <f>HYPERLINK("https://www.boe.es/gazeta/dias/1827/01/09/pdfs/GMD-1827-4.pdf#page=4","Abrir facsímil")</f>
        <v>Abrir facsímil</v>
      </c>
      <c r="K146" s="3" t="s">
        <v>23</v>
      </c>
    </row>
    <row r="147" spans="1:11" ht="42" customHeight="1">
      <c r="A147" s="2" t="s">
        <v>459</v>
      </c>
      <c r="B147" s="2" t="s">
        <v>460</v>
      </c>
      <c r="C147" s="2" t="s">
        <v>17</v>
      </c>
      <c r="D147" s="2" t="s">
        <v>18</v>
      </c>
      <c r="E147" s="5">
        <v>-26562</v>
      </c>
      <c r="F147" s="3" t="s">
        <v>28</v>
      </c>
      <c r="G147" s="3" t="s">
        <v>29</v>
      </c>
      <c r="H147" s="2" t="s">
        <v>30</v>
      </c>
      <c r="I147" s="2" t="s">
        <v>461</v>
      </c>
      <c r="J147" s="3" t="str">
        <f>HYPERLINK("https://www.boe.es/gazeta/dias/1827/04/10/pdfs/GMD-1827-43.pdf#page=4","Abrir facsímil")</f>
        <v>Abrir facsímil</v>
      </c>
      <c r="K147" s="3" t="s">
        <v>32</v>
      </c>
    </row>
    <row r="148" spans="1:11" ht="42" customHeight="1">
      <c r="A148" s="2" t="s">
        <v>462</v>
      </c>
      <c r="B148" s="2" t="s">
        <v>463</v>
      </c>
      <c r="C148" s="2" t="s">
        <v>94</v>
      </c>
      <c r="D148" s="2" t="s">
        <v>36</v>
      </c>
      <c r="E148" s="5">
        <v>-26476</v>
      </c>
      <c r="F148" s="3" t="s">
        <v>95</v>
      </c>
      <c r="G148" s="3" t="s">
        <v>29</v>
      </c>
      <c r="H148" s="2" t="s">
        <v>21</v>
      </c>
      <c r="I148" s="2" t="s">
        <v>464</v>
      </c>
      <c r="J148" s="3" t="str">
        <f>HYPERLINK("https://www.boe.es/gazeta/dias/1827/07/05/pdfs/GMD-1827-80.pdf#page=4","Abrir facsímil")</f>
        <v>Abrir facsímil</v>
      </c>
      <c r="K148" s="3" t="s">
        <v>23</v>
      </c>
    </row>
    <row r="149" spans="1:11" ht="42" customHeight="1">
      <c r="A149" s="2" t="s">
        <v>462</v>
      </c>
      <c r="B149" s="2" t="s">
        <v>463</v>
      </c>
      <c r="C149" s="2" t="s">
        <v>46</v>
      </c>
      <c r="D149" s="2" t="s">
        <v>27</v>
      </c>
      <c r="E149" s="5">
        <v>-26369</v>
      </c>
      <c r="F149" s="3" t="s">
        <v>239</v>
      </c>
      <c r="G149" s="3" t="s">
        <v>29</v>
      </c>
      <c r="H149" s="2" t="s">
        <v>21</v>
      </c>
      <c r="I149" s="2" t="s">
        <v>465</v>
      </c>
      <c r="J149" s="3" t="str">
        <f>HYPERLINK("https://www.boe.es/gazeta/dias/1827/10/20/pdfs/GMD-1827-129.pdf#page=4","Abrir facsímil")</f>
        <v>Abrir facsímil</v>
      </c>
      <c r="K149" s="3" t="s">
        <v>23</v>
      </c>
    </row>
    <row r="150" spans="1:11" ht="42" customHeight="1">
      <c r="A150" s="2" t="s">
        <v>466</v>
      </c>
      <c r="B150" s="2" t="s">
        <v>467</v>
      </c>
      <c r="C150" s="2" t="s">
        <v>17</v>
      </c>
      <c r="D150" s="2" t="s">
        <v>18</v>
      </c>
      <c r="E150" s="5">
        <v>-26366</v>
      </c>
      <c r="F150" s="3" t="s">
        <v>110</v>
      </c>
      <c r="G150" s="3" t="s">
        <v>29</v>
      </c>
      <c r="H150" s="2" t="s">
        <v>21</v>
      </c>
      <c r="I150" s="2" t="s">
        <v>468</v>
      </c>
      <c r="J150" s="3" t="str">
        <f>HYPERLINK("https://www.boe.es/gazeta/dias/1827/10/23/pdfs/GMD-1827-130.pdf#page=4","Abrir facsímil")</f>
        <v>Abrir facsímil</v>
      </c>
      <c r="K150" s="3" t="s">
        <v>23</v>
      </c>
    </row>
    <row r="151" spans="1:11" ht="42" customHeight="1">
      <c r="A151" s="2" t="s">
        <v>469</v>
      </c>
      <c r="B151" s="2" t="s">
        <v>470</v>
      </c>
      <c r="C151" s="2" t="s">
        <v>35</v>
      </c>
      <c r="D151" s="2" t="s">
        <v>36</v>
      </c>
      <c r="E151" s="5">
        <v>-26455</v>
      </c>
      <c r="F151" s="3" t="s">
        <v>75</v>
      </c>
      <c r="G151" s="3" t="s">
        <v>20</v>
      </c>
      <c r="H151" s="2" t="s">
        <v>21</v>
      </c>
      <c r="I151" s="2" t="s">
        <v>471</v>
      </c>
      <c r="J151" s="3" t="str">
        <f>HYPERLINK("https://www.boe.es/gazeta/dias/1827/07/26/pdfs/GMD-1827-89.pdf#page=3","Abrir facsímil")</f>
        <v>Abrir facsímil</v>
      </c>
      <c r="K151" s="3" t="s">
        <v>23</v>
      </c>
    </row>
    <row r="152" spans="1:11" ht="42" customHeight="1">
      <c r="A152" s="2" t="s">
        <v>472</v>
      </c>
      <c r="B152" s="2" t="s">
        <v>473</v>
      </c>
      <c r="C152" s="2" t="s">
        <v>46</v>
      </c>
      <c r="D152" s="2" t="s">
        <v>27</v>
      </c>
      <c r="E152" s="5">
        <v>-26308</v>
      </c>
      <c r="F152" s="3" t="s">
        <v>474</v>
      </c>
      <c r="G152" s="3" t="s">
        <v>29</v>
      </c>
      <c r="H152" s="2" t="s">
        <v>21</v>
      </c>
      <c r="I152" s="2" t="s">
        <v>475</v>
      </c>
      <c r="J152" s="3" t="str">
        <f>HYPERLINK("https://www.boe.es/gazeta/dias/1827/12/20/pdfs/GMD-1827-155.pdf#page=4","Abrir facsímil")</f>
        <v>Abrir facsímil</v>
      </c>
      <c r="K152" s="3" t="s">
        <v>23</v>
      </c>
    </row>
    <row r="153" spans="1:11" ht="42" customHeight="1">
      <c r="A153" s="2" t="s">
        <v>476</v>
      </c>
      <c r="B153" s="2" t="s">
        <v>477</v>
      </c>
      <c r="C153" s="2" t="s">
        <v>17</v>
      </c>
      <c r="D153" s="2" t="s">
        <v>18</v>
      </c>
      <c r="E153" s="5">
        <v>-26455</v>
      </c>
      <c r="F153" s="3" t="s">
        <v>75</v>
      </c>
      <c r="G153" s="3" t="s">
        <v>20</v>
      </c>
      <c r="H153" s="2" t="s">
        <v>21</v>
      </c>
      <c r="I153" s="2" t="s">
        <v>478</v>
      </c>
      <c r="J153" s="3" t="str">
        <f>HYPERLINK("https://www.boe.es/gazeta/dias/1827/07/26/pdfs/GMD-1827-89.pdf#page=3","Abrir facsímil")</f>
        <v>Abrir facsímil</v>
      </c>
      <c r="K153" s="3" t="s">
        <v>23</v>
      </c>
    </row>
    <row r="154" spans="1:11" ht="42" customHeight="1">
      <c r="A154" s="2" t="s">
        <v>479</v>
      </c>
      <c r="B154" s="2" t="s">
        <v>480</v>
      </c>
      <c r="C154" s="2" t="s">
        <v>17</v>
      </c>
      <c r="D154" s="2" t="s">
        <v>18</v>
      </c>
      <c r="E154" s="5">
        <v>-26369</v>
      </c>
      <c r="F154" s="3" t="s">
        <v>239</v>
      </c>
      <c r="G154" s="3" t="s">
        <v>29</v>
      </c>
      <c r="H154" s="2" t="s">
        <v>30</v>
      </c>
      <c r="I154" s="2" t="s">
        <v>481</v>
      </c>
      <c r="J154" s="3" t="str">
        <f>HYPERLINK("https://www.boe.es/gazeta/dias/1827/10/20/pdfs/GMD-1827-129.pdf#page=4","Abrir facsímil")</f>
        <v>Abrir facsímil</v>
      </c>
      <c r="K154" s="3" t="s">
        <v>32</v>
      </c>
    </row>
    <row r="155" spans="1:11" ht="42" customHeight="1">
      <c r="A155" s="2" t="s">
        <v>479</v>
      </c>
      <c r="B155" s="2" t="s">
        <v>480</v>
      </c>
      <c r="C155" s="2" t="s">
        <v>94</v>
      </c>
      <c r="D155" s="2" t="s">
        <v>36</v>
      </c>
      <c r="E155" s="5">
        <v>-26329</v>
      </c>
      <c r="F155" s="3" t="s">
        <v>67</v>
      </c>
      <c r="G155" s="3" t="s">
        <v>241</v>
      </c>
      <c r="H155" s="2" t="s">
        <v>30</v>
      </c>
      <c r="I155" s="2" t="s">
        <v>482</v>
      </c>
      <c r="J155" s="3" t="str">
        <f>HYPERLINK("https://www.boe.es/gazeta/dias/1827/11/29/pdfs/GMD-1827-146.pdf#page=4","Abrir facsímil")</f>
        <v>Abrir facsímil</v>
      </c>
      <c r="K155" s="3" t="s">
        <v>32</v>
      </c>
    </row>
    <row r="156" spans="1:11" ht="42" customHeight="1">
      <c r="A156" s="2" t="s">
        <v>483</v>
      </c>
      <c r="B156" s="2" t="s">
        <v>483</v>
      </c>
      <c r="C156" s="2" t="s">
        <v>35</v>
      </c>
      <c r="D156" s="2" t="s">
        <v>36</v>
      </c>
      <c r="E156" s="5">
        <v>-26588</v>
      </c>
      <c r="F156" s="3" t="s">
        <v>484</v>
      </c>
      <c r="G156" s="3" t="s">
        <v>59</v>
      </c>
      <c r="H156" s="2" t="s">
        <v>21</v>
      </c>
      <c r="I156" s="2" t="s">
        <v>485</v>
      </c>
      <c r="J156" s="3" t="str">
        <f>HYPERLINK("https://www.boe.es/gazeta/dias/1827/03/15/pdfs/GMD-1827-32.pdf#page=2","Abrir facsímil")</f>
        <v>Abrir facsímil</v>
      </c>
      <c r="K156" s="3" t="s">
        <v>23</v>
      </c>
    </row>
    <row r="157" spans="1:11" ht="42" customHeight="1">
      <c r="A157" s="2" t="s">
        <v>486</v>
      </c>
      <c r="B157" s="2" t="s">
        <v>487</v>
      </c>
      <c r="C157" s="2" t="s">
        <v>46</v>
      </c>
      <c r="D157" s="2" t="s">
        <v>27</v>
      </c>
      <c r="E157" s="5">
        <v>-26579</v>
      </c>
      <c r="F157" s="3" t="s">
        <v>488</v>
      </c>
      <c r="G157" s="3" t="s">
        <v>20</v>
      </c>
      <c r="H157" s="2" t="s">
        <v>21</v>
      </c>
      <c r="I157" s="2" t="s">
        <v>489</v>
      </c>
      <c r="J157" s="3" t="str">
        <f>HYPERLINK("https://www.boe.es/gazeta/dias/1827/03/24/pdfs/GMD-1827-36.pdf#page=3","Abrir facsímil")</f>
        <v>Abrir facsímil</v>
      </c>
      <c r="K157" s="3" t="s">
        <v>23</v>
      </c>
    </row>
    <row r="158" spans="1:11" ht="42" customHeight="1">
      <c r="A158" s="2" t="s">
        <v>490</v>
      </c>
      <c r="B158" s="2" t="s">
        <v>490</v>
      </c>
      <c r="C158" s="2" t="s">
        <v>66</v>
      </c>
      <c r="D158" s="2" t="s">
        <v>36</v>
      </c>
      <c r="E158" s="5">
        <v>-26516</v>
      </c>
      <c r="F158" s="3" t="s">
        <v>47</v>
      </c>
      <c r="G158" s="3" t="s">
        <v>59</v>
      </c>
      <c r="H158" s="2" t="s">
        <v>21</v>
      </c>
      <c r="I158" s="2" t="s">
        <v>491</v>
      </c>
      <c r="J158" s="3" t="str">
        <f>HYPERLINK("https://www.boe.es/gazeta/dias/1827/05/26/pdfs/GMD-1827-63.pdf#page=2","Abrir facsímil")</f>
        <v>Abrir facsímil</v>
      </c>
      <c r="K158" s="3" t="s">
        <v>23</v>
      </c>
    </row>
    <row r="159" spans="1:11" ht="42" customHeight="1">
      <c r="A159" s="2" t="s">
        <v>492</v>
      </c>
      <c r="B159" s="2" t="s">
        <v>492</v>
      </c>
      <c r="C159" s="2" t="s">
        <v>17</v>
      </c>
      <c r="D159" s="2" t="s">
        <v>18</v>
      </c>
      <c r="E159" s="5">
        <v>-26618</v>
      </c>
      <c r="F159" s="3" t="s">
        <v>439</v>
      </c>
      <c r="G159" s="3" t="s">
        <v>59</v>
      </c>
      <c r="H159" s="2" t="s">
        <v>21</v>
      </c>
      <c r="I159" s="2" t="s">
        <v>493</v>
      </c>
      <c r="J159" s="3" t="str">
        <f>HYPERLINK("https://www.boe.es/gazeta/dias/1827/02/13/pdfs/GMD-1827-19.pdf#page=2","Abrir facsímil")</f>
        <v>Abrir facsímil</v>
      </c>
      <c r="K159" s="3" t="s">
        <v>23</v>
      </c>
    </row>
    <row r="160" spans="1:11" ht="42" customHeight="1">
      <c r="A160" s="2" t="s">
        <v>494</v>
      </c>
      <c r="B160" s="2" t="s">
        <v>494</v>
      </c>
      <c r="C160" s="2" t="s">
        <v>17</v>
      </c>
      <c r="D160" s="2" t="s">
        <v>18</v>
      </c>
      <c r="E160" s="5">
        <v>-26471</v>
      </c>
      <c r="F160" s="3" t="s">
        <v>169</v>
      </c>
      <c r="G160" s="3" t="s">
        <v>20</v>
      </c>
      <c r="H160" s="2" t="s">
        <v>21</v>
      </c>
      <c r="I160" s="2" t="s">
        <v>495</v>
      </c>
      <c r="J160" s="3" t="str">
        <f>HYPERLINK("https://www.boe.es/gazeta/dias/1827/07/10/pdfs/GMD-1827-82.pdf#page=3","Abrir facsímil")</f>
        <v>Abrir facsímil</v>
      </c>
      <c r="K160" s="3" t="s">
        <v>23</v>
      </c>
    </row>
    <row r="161" spans="1:11" ht="42" customHeight="1">
      <c r="A161" s="2" t="s">
        <v>494</v>
      </c>
      <c r="B161" s="2" t="s">
        <v>494</v>
      </c>
      <c r="C161" s="2" t="s">
        <v>350</v>
      </c>
      <c r="D161" s="2" t="s">
        <v>36</v>
      </c>
      <c r="E161" s="5">
        <v>-26411</v>
      </c>
      <c r="F161" s="3" t="s">
        <v>496</v>
      </c>
      <c r="G161" s="3" t="s">
        <v>59</v>
      </c>
      <c r="H161" s="2" t="s">
        <v>21</v>
      </c>
      <c r="I161" s="2" t="s">
        <v>497</v>
      </c>
      <c r="J161" s="3" t="str">
        <f>HYPERLINK("https://www.boe.es/gazeta/dias/1827/09/08/pdfs/GMD-1827-108.pdf#page=2","Abrir facsímil")</f>
        <v>Abrir facsímil</v>
      </c>
      <c r="K161" s="3" t="s">
        <v>23</v>
      </c>
    </row>
    <row r="162" spans="1:11" ht="42" customHeight="1">
      <c r="A162" s="2" t="s">
        <v>494</v>
      </c>
      <c r="B162" s="2" t="s">
        <v>494</v>
      </c>
      <c r="C162" s="2" t="s">
        <v>35</v>
      </c>
      <c r="D162" s="2" t="s">
        <v>36</v>
      </c>
      <c r="E162" s="5">
        <v>-26397</v>
      </c>
      <c r="F162" s="3" t="s">
        <v>498</v>
      </c>
      <c r="G162" s="3" t="s">
        <v>59</v>
      </c>
      <c r="H162" s="2" t="s">
        <v>21</v>
      </c>
      <c r="I162" s="2" t="s">
        <v>499</v>
      </c>
      <c r="J162" s="3" t="str">
        <f>HYPERLINK("https://www.boe.es/gazeta/dias/1827/09/22/pdfs/GMD-1827-115.pdf#page=2","Abrir facsímil")</f>
        <v>Abrir facsímil</v>
      </c>
      <c r="K162" s="3" t="s">
        <v>23</v>
      </c>
    </row>
    <row r="163" spans="1:11" ht="42" customHeight="1">
      <c r="A163" s="2" t="s">
        <v>500</v>
      </c>
      <c r="B163" s="2" t="s">
        <v>501</v>
      </c>
      <c r="C163" s="2" t="s">
        <v>55</v>
      </c>
      <c r="D163" s="2" t="s">
        <v>36</v>
      </c>
      <c r="E163" s="5">
        <v>-26324</v>
      </c>
      <c r="F163" s="3" t="s">
        <v>344</v>
      </c>
      <c r="G163" s="3" t="s">
        <v>29</v>
      </c>
      <c r="H163" s="2" t="s">
        <v>21</v>
      </c>
      <c r="I163" s="2" t="s">
        <v>502</v>
      </c>
      <c r="J163" s="3" t="str">
        <f>HYPERLINK("https://www.boe.es/gazeta/dias/1827/12/04/pdfs/GMD-1827-148.pdf#page=4","Abrir facsímil")</f>
        <v>Abrir facsímil</v>
      </c>
      <c r="K163" s="3" t="s">
        <v>23</v>
      </c>
    </row>
    <row r="164" spans="1:11" ht="42" customHeight="1">
      <c r="A164" s="2" t="s">
        <v>503</v>
      </c>
      <c r="B164" s="2" t="s">
        <v>503</v>
      </c>
      <c r="C164" s="2" t="s">
        <v>46</v>
      </c>
      <c r="D164" s="2" t="s">
        <v>27</v>
      </c>
      <c r="E164" s="5">
        <v>-26371</v>
      </c>
      <c r="F164" s="3" t="s">
        <v>41</v>
      </c>
      <c r="G164" s="3" t="s">
        <v>29</v>
      </c>
      <c r="H164" s="2" t="s">
        <v>21</v>
      </c>
      <c r="I164" s="2" t="s">
        <v>504</v>
      </c>
      <c r="J164" s="3" t="str">
        <f>HYPERLINK("https://www.boe.es/gazeta/dias/1827/10/18/pdfs/GMD-1827-128.pdf#page=4","Abrir facsímil")</f>
        <v>Abrir facsímil</v>
      </c>
      <c r="K164" s="3" t="s">
        <v>23</v>
      </c>
    </row>
    <row r="165" spans="1:11" ht="42" customHeight="1">
      <c r="A165" s="2" t="s">
        <v>505</v>
      </c>
      <c r="B165" s="2" t="s">
        <v>506</v>
      </c>
      <c r="C165" s="2" t="s">
        <v>350</v>
      </c>
      <c r="D165" s="2" t="s">
        <v>36</v>
      </c>
      <c r="E165" s="5">
        <v>-26548</v>
      </c>
      <c r="F165" s="3" t="s">
        <v>507</v>
      </c>
      <c r="G165" s="3" t="s">
        <v>20</v>
      </c>
      <c r="H165" s="2" t="s">
        <v>21</v>
      </c>
      <c r="I165" s="2" t="s">
        <v>508</v>
      </c>
      <c r="J165" s="3" t="str">
        <f>HYPERLINK("https://www.boe.es/gazeta/dias/1827/04/24/pdfs/GMD-1827-49.pdf#page=3","Abrir facsímil")</f>
        <v>Abrir facsímil</v>
      </c>
      <c r="K165" s="3" t="s">
        <v>23</v>
      </c>
    </row>
    <row r="166" spans="1:11" ht="42" customHeight="1">
      <c r="A166" s="2" t="s">
        <v>509</v>
      </c>
      <c r="B166" s="2" t="s">
        <v>509</v>
      </c>
      <c r="C166" s="2" t="s">
        <v>17</v>
      </c>
      <c r="D166" s="2" t="s">
        <v>18</v>
      </c>
      <c r="E166" s="5">
        <v>-26581</v>
      </c>
      <c r="F166" s="3" t="s">
        <v>510</v>
      </c>
      <c r="G166" s="3" t="s">
        <v>20</v>
      </c>
      <c r="H166" s="2" t="s">
        <v>21</v>
      </c>
      <c r="I166" s="2" t="s">
        <v>511</v>
      </c>
      <c r="J166" s="3" t="str">
        <f>HYPERLINK("https://www.boe.es/gazeta/dias/1827/03/22/pdfs/GMD-1827-35.pdf#page=3","Abrir facsímil")</f>
        <v>Abrir facsímil</v>
      </c>
      <c r="K166" s="3" t="s">
        <v>23</v>
      </c>
    </row>
    <row r="167" spans="1:11" ht="42" customHeight="1">
      <c r="A167" s="2" t="s">
        <v>512</v>
      </c>
      <c r="B167" s="2" t="s">
        <v>512</v>
      </c>
      <c r="C167" s="2" t="s">
        <v>35</v>
      </c>
      <c r="D167" s="2" t="s">
        <v>36</v>
      </c>
      <c r="E167" s="5">
        <v>-26551</v>
      </c>
      <c r="F167" s="3" t="s">
        <v>19</v>
      </c>
      <c r="G167" s="3" t="s">
        <v>20</v>
      </c>
      <c r="H167" s="2" t="s">
        <v>21</v>
      </c>
      <c r="I167" s="2" t="s">
        <v>513</v>
      </c>
      <c r="J167" s="3" t="str">
        <f>HYPERLINK("https://www.boe.es/gazeta/dias/1827/04/21/pdfs/GMD-1827-48.pdf#page=3","Abrir facsímil")</f>
        <v>Abrir facsímil</v>
      </c>
      <c r="K167" s="3" t="s">
        <v>23</v>
      </c>
    </row>
    <row r="168" spans="1:11" ht="42" customHeight="1">
      <c r="A168" s="2" t="s">
        <v>512</v>
      </c>
      <c r="B168" s="2" t="s">
        <v>512</v>
      </c>
      <c r="C168" s="2" t="s">
        <v>35</v>
      </c>
      <c r="D168" s="2" t="s">
        <v>36</v>
      </c>
      <c r="E168" s="5">
        <v>-26495</v>
      </c>
      <c r="F168" s="3" t="s">
        <v>514</v>
      </c>
      <c r="G168" s="3" t="s">
        <v>20</v>
      </c>
      <c r="H168" s="2" t="s">
        <v>21</v>
      </c>
      <c r="I168" s="2" t="s">
        <v>515</v>
      </c>
      <c r="J168" s="3" t="str">
        <f>HYPERLINK("https://www.boe.es/gazeta/dias/1827/06/16/pdfs/GMD-1827-72.pdf#page=3","Abrir facsímil")</f>
        <v>Abrir facsímil</v>
      </c>
      <c r="K168" s="3" t="s">
        <v>23</v>
      </c>
    </row>
    <row r="169" spans="1:11" ht="42" customHeight="1">
      <c r="A169" s="2" t="s">
        <v>512</v>
      </c>
      <c r="B169" s="2" t="s">
        <v>512</v>
      </c>
      <c r="C169" s="2" t="s">
        <v>35</v>
      </c>
      <c r="D169" s="2" t="s">
        <v>36</v>
      </c>
      <c r="E169" s="5">
        <v>-26462</v>
      </c>
      <c r="F169" s="3" t="s">
        <v>304</v>
      </c>
      <c r="G169" s="3" t="s">
        <v>20</v>
      </c>
      <c r="H169" s="2" t="s">
        <v>21</v>
      </c>
      <c r="I169" s="2" t="s">
        <v>516</v>
      </c>
      <c r="J169" s="3" t="str">
        <f>HYPERLINK("https://www.boe.es/gazeta/dias/1827/07/19/pdfs/GMD-1827-86.pdf#page=3","Abrir facsímil")</f>
        <v>Abrir facsímil</v>
      </c>
      <c r="K169" s="3" t="s">
        <v>23</v>
      </c>
    </row>
    <row r="170" spans="1:11" ht="42" customHeight="1">
      <c r="A170" s="2" t="s">
        <v>517</v>
      </c>
      <c r="B170" s="2" t="s">
        <v>517</v>
      </c>
      <c r="C170" s="2" t="s">
        <v>17</v>
      </c>
      <c r="D170" s="2" t="s">
        <v>18</v>
      </c>
      <c r="E170" s="5">
        <v>-26450</v>
      </c>
      <c r="F170" s="3" t="s">
        <v>518</v>
      </c>
      <c r="G170" s="3" t="s">
        <v>59</v>
      </c>
      <c r="H170" s="2" t="s">
        <v>21</v>
      </c>
      <c r="I170" s="2" t="s">
        <v>519</v>
      </c>
      <c r="J170" s="3" t="str">
        <f>HYPERLINK("https://www.boe.es/gazeta/dias/1827/07/31/pdfs/GMD-1827-91.pdf#page=2","Abrir facsímil")</f>
        <v>Abrir facsímil</v>
      </c>
      <c r="K170" s="3" t="s">
        <v>23</v>
      </c>
    </row>
    <row r="171" spans="1:11" ht="42" customHeight="1">
      <c r="A171" s="2" t="s">
        <v>520</v>
      </c>
      <c r="B171" s="2" t="s">
        <v>521</v>
      </c>
      <c r="C171" s="2" t="s">
        <v>46</v>
      </c>
      <c r="D171" s="2" t="s">
        <v>27</v>
      </c>
      <c r="E171" s="5">
        <v>-26583</v>
      </c>
      <c r="F171" s="3" t="s">
        <v>522</v>
      </c>
      <c r="G171" s="3" t="s">
        <v>29</v>
      </c>
      <c r="H171" s="2" t="s">
        <v>21</v>
      </c>
      <c r="I171" s="2" t="s">
        <v>523</v>
      </c>
      <c r="J171" s="3" t="str">
        <f>HYPERLINK("https://www.boe.es/gazeta/dias/1827/03/20/pdfs/GMD-1827-34.pdf#page=4","Abrir facsímil")</f>
        <v>Abrir facsímil</v>
      </c>
      <c r="K171" s="3" t="s">
        <v>23</v>
      </c>
    </row>
    <row r="172" spans="1:11" ht="42" customHeight="1">
      <c r="A172" s="2" t="s">
        <v>524</v>
      </c>
      <c r="B172" s="2" t="s">
        <v>524</v>
      </c>
      <c r="C172" s="2" t="s">
        <v>46</v>
      </c>
      <c r="D172" s="2" t="s">
        <v>27</v>
      </c>
      <c r="E172" s="5">
        <v>-26338</v>
      </c>
      <c r="F172" s="3" t="s">
        <v>525</v>
      </c>
      <c r="G172" s="3" t="s">
        <v>20</v>
      </c>
      <c r="H172" s="2" t="s">
        <v>21</v>
      </c>
      <c r="I172" s="2" t="s">
        <v>526</v>
      </c>
      <c r="J172" s="3" t="str">
        <f>HYPERLINK("https://www.boe.es/gazeta/dias/1827/11/20/pdfs/GMD-1827-142.pdf#page=3","Abrir facsímil")</f>
        <v>Abrir facsímil</v>
      </c>
      <c r="K172" s="3" t="s">
        <v>23</v>
      </c>
    </row>
    <row r="173" spans="1:11" ht="42" customHeight="1">
      <c r="A173" s="2" t="s">
        <v>527</v>
      </c>
      <c r="B173" s="2" t="s">
        <v>528</v>
      </c>
      <c r="C173" s="2" t="s">
        <v>94</v>
      </c>
      <c r="D173" s="2" t="s">
        <v>36</v>
      </c>
      <c r="E173" s="5">
        <v>-26516</v>
      </c>
      <c r="F173" s="3" t="s">
        <v>47</v>
      </c>
      <c r="G173" s="3" t="s">
        <v>20</v>
      </c>
      <c r="H173" s="2" t="s">
        <v>21</v>
      </c>
      <c r="I173" s="2" t="s">
        <v>529</v>
      </c>
      <c r="J173" s="3" t="str">
        <f>HYPERLINK("https://www.boe.es/gazeta/dias/1827/05/26/pdfs/GMD-1827-63.pdf#page=3","Abrir facsímil")</f>
        <v>Abrir facsímil</v>
      </c>
      <c r="K173" s="3" t="s">
        <v>23</v>
      </c>
    </row>
    <row r="174" spans="1:11" ht="42" customHeight="1">
      <c r="A174" s="2" t="s">
        <v>530</v>
      </c>
      <c r="B174" s="2" t="s">
        <v>530</v>
      </c>
      <c r="C174" s="2" t="s">
        <v>46</v>
      </c>
      <c r="D174" s="2" t="s">
        <v>27</v>
      </c>
      <c r="E174" s="5">
        <v>-26523</v>
      </c>
      <c r="F174" s="3" t="s">
        <v>531</v>
      </c>
      <c r="G174" s="3" t="s">
        <v>42</v>
      </c>
      <c r="H174" s="2" t="s">
        <v>21</v>
      </c>
      <c r="I174" s="2" t="s">
        <v>532</v>
      </c>
      <c r="J174" s="3" t="str">
        <f>HYPERLINK("https://www.boe.es/gazeta/dias/1827/05/19/pdfs/GMD-1827-60.pdf#page=1","Abrir facsímil")</f>
        <v>Abrir facsímil</v>
      </c>
      <c r="K174" s="3" t="s">
        <v>23</v>
      </c>
    </row>
    <row r="175" spans="1:11" ht="42" customHeight="1">
      <c r="A175" s="2" t="s">
        <v>533</v>
      </c>
      <c r="B175" s="2" t="s">
        <v>533</v>
      </c>
      <c r="C175" s="2" t="s">
        <v>17</v>
      </c>
      <c r="D175" s="2" t="s">
        <v>18</v>
      </c>
      <c r="E175" s="5">
        <v>-26474</v>
      </c>
      <c r="F175" s="3" t="s">
        <v>152</v>
      </c>
      <c r="G175" s="3" t="s">
        <v>29</v>
      </c>
      <c r="H175" s="2" t="s">
        <v>21</v>
      </c>
      <c r="I175" s="2" t="s">
        <v>534</v>
      </c>
      <c r="J175" s="3" t="str">
        <f>HYPERLINK("https://www.boe.es/gazeta/dias/1827/07/07/pdfs/GMD-1827-81.pdf#page=4","Abrir facsímil")</f>
        <v>Abrir facsímil</v>
      </c>
      <c r="K175" s="3" t="s">
        <v>23</v>
      </c>
    </row>
    <row r="176" spans="1:11" ht="42" customHeight="1">
      <c r="A176" s="2" t="s">
        <v>535</v>
      </c>
      <c r="B176" s="2" t="s">
        <v>536</v>
      </c>
      <c r="C176" s="2" t="s">
        <v>35</v>
      </c>
      <c r="D176" s="2" t="s">
        <v>36</v>
      </c>
      <c r="E176" s="5">
        <v>-26474</v>
      </c>
      <c r="F176" s="3" t="s">
        <v>152</v>
      </c>
      <c r="G176" s="3" t="s">
        <v>29</v>
      </c>
      <c r="H176" s="2" t="s">
        <v>21</v>
      </c>
      <c r="I176" s="2" t="s">
        <v>537</v>
      </c>
      <c r="J176" s="3" t="str">
        <f>HYPERLINK("https://www.boe.es/gazeta/dias/1827/07/07/pdfs/GMD-1827-81.pdf#page=4","Abrir facsímil")</f>
        <v>Abrir facsímil</v>
      </c>
      <c r="K176" s="3" t="s">
        <v>23</v>
      </c>
    </row>
    <row r="177" spans="1:11" ht="42" customHeight="1">
      <c r="A177" s="2" t="s">
        <v>538</v>
      </c>
      <c r="B177" s="2" t="s">
        <v>538</v>
      </c>
      <c r="C177" s="2" t="s">
        <v>17</v>
      </c>
      <c r="D177" s="2" t="s">
        <v>18</v>
      </c>
      <c r="E177" s="5">
        <v>-26539</v>
      </c>
      <c r="F177" s="3" t="s">
        <v>83</v>
      </c>
      <c r="G177" s="3" t="s">
        <v>29</v>
      </c>
      <c r="H177" s="2" t="s">
        <v>21</v>
      </c>
      <c r="I177" s="2" t="s">
        <v>539</v>
      </c>
      <c r="J177" s="3" t="str">
        <f>HYPERLINK("https://www.boe.es/gazeta/dias/1827/05/03/pdfs/GMD-1827-53.pdf#page=4","Abrir facsímil")</f>
        <v>Abrir facsímil</v>
      </c>
      <c r="K177" s="3" t="s">
        <v>23</v>
      </c>
    </row>
    <row r="178" spans="1:11" ht="42" customHeight="1">
      <c r="A178" s="2" t="s">
        <v>540</v>
      </c>
      <c r="B178" s="2" t="s">
        <v>541</v>
      </c>
      <c r="C178" s="2" t="s">
        <v>46</v>
      </c>
      <c r="D178" s="2" t="s">
        <v>27</v>
      </c>
      <c r="E178" s="5">
        <v>-26541</v>
      </c>
      <c r="F178" s="3" t="s">
        <v>542</v>
      </c>
      <c r="G178" s="3" t="s">
        <v>29</v>
      </c>
      <c r="H178" s="2" t="s">
        <v>30</v>
      </c>
      <c r="I178" s="2" t="s">
        <v>543</v>
      </c>
      <c r="J178" s="3" t="str">
        <f>HYPERLINK("https://www.boe.es/gazeta/dias/1827/05/01/pdfs/GMD-1827-52.pdf#page=4","Abrir facsímil")</f>
        <v>Abrir facsímil</v>
      </c>
      <c r="K178" s="3" t="s">
        <v>32</v>
      </c>
    </row>
    <row r="179" spans="1:11" ht="42" customHeight="1">
      <c r="A179" s="2" t="s">
        <v>544</v>
      </c>
      <c r="B179" s="2" t="s">
        <v>545</v>
      </c>
      <c r="C179" s="2" t="s">
        <v>55</v>
      </c>
      <c r="D179" s="2" t="s">
        <v>36</v>
      </c>
      <c r="E179" s="5">
        <v>-26425</v>
      </c>
      <c r="F179" s="3" t="s">
        <v>546</v>
      </c>
      <c r="G179" s="3" t="s">
        <v>29</v>
      </c>
      <c r="H179" s="2" t="s">
        <v>21</v>
      </c>
      <c r="I179" s="2" t="s">
        <v>547</v>
      </c>
      <c r="J179" s="3" t="str">
        <f>HYPERLINK("https://www.boe.es/gazeta/dias/1827/08/25/pdfs/GMD-1827-102.pdf#page=4","Abrir facsímil")</f>
        <v>Abrir facsímil</v>
      </c>
      <c r="K179" s="3" t="s">
        <v>23</v>
      </c>
    </row>
    <row r="180" spans="1:11" ht="42" customHeight="1">
      <c r="A180" s="2" t="s">
        <v>548</v>
      </c>
      <c r="B180" s="2" t="s">
        <v>549</v>
      </c>
      <c r="C180" s="2" t="s">
        <v>66</v>
      </c>
      <c r="D180" s="2" t="s">
        <v>36</v>
      </c>
      <c r="E180" s="5">
        <v>-26495</v>
      </c>
      <c r="F180" s="3" t="s">
        <v>514</v>
      </c>
      <c r="G180" s="3" t="s">
        <v>20</v>
      </c>
      <c r="H180" s="2" t="s">
        <v>21</v>
      </c>
      <c r="I180" s="2" t="s">
        <v>550</v>
      </c>
      <c r="J180" s="3" t="str">
        <f>HYPERLINK("https://www.boe.es/gazeta/dias/1827/06/16/pdfs/GMD-1827-72.pdf#page=3","Abrir facsímil")</f>
        <v>Abrir facsímil</v>
      </c>
      <c r="K180" s="3" t="s">
        <v>23</v>
      </c>
    </row>
    <row r="181" spans="1:11" ht="42" customHeight="1">
      <c r="A181" s="2" t="s">
        <v>551</v>
      </c>
      <c r="B181" s="2" t="s">
        <v>552</v>
      </c>
      <c r="C181" s="2" t="s">
        <v>55</v>
      </c>
      <c r="D181" s="2" t="s">
        <v>36</v>
      </c>
      <c r="E181" s="5">
        <v>-26555</v>
      </c>
      <c r="F181" s="3" t="s">
        <v>553</v>
      </c>
      <c r="G181" s="3" t="s">
        <v>29</v>
      </c>
      <c r="H181" s="2" t="s">
        <v>21</v>
      </c>
      <c r="I181" s="2" t="s">
        <v>554</v>
      </c>
      <c r="J181" s="3" t="str">
        <f>HYPERLINK("https://www.boe.es/gazeta/dias/1827/04/17/pdfs/GMD-1827-46.pdf#page=4","Abrir facsímil")</f>
        <v>Abrir facsímil</v>
      </c>
      <c r="K181" s="3" t="s">
        <v>23</v>
      </c>
    </row>
    <row r="182" spans="1:11" ht="42" customHeight="1">
      <c r="A182" s="2" t="s">
        <v>555</v>
      </c>
      <c r="B182" s="2" t="s">
        <v>556</v>
      </c>
      <c r="C182" s="2" t="s">
        <v>55</v>
      </c>
      <c r="D182" s="2" t="s">
        <v>36</v>
      </c>
      <c r="E182" s="5">
        <v>-26555</v>
      </c>
      <c r="F182" s="3" t="s">
        <v>553</v>
      </c>
      <c r="G182" s="3" t="s">
        <v>29</v>
      </c>
      <c r="H182" s="2" t="s">
        <v>21</v>
      </c>
      <c r="I182" s="2" t="s">
        <v>557</v>
      </c>
      <c r="J182" s="3" t="str">
        <f>HYPERLINK("https://www.boe.es/gazeta/dias/1827/04/17/pdfs/GMD-1827-46.pdf#page=4","Abrir facsímil")</f>
        <v>Abrir facsímil</v>
      </c>
      <c r="K182" s="3" t="s">
        <v>23</v>
      </c>
    </row>
    <row r="183" spans="1:11" ht="42" customHeight="1">
      <c r="A183" s="2" t="s">
        <v>558</v>
      </c>
      <c r="B183" s="2" t="s">
        <v>558</v>
      </c>
      <c r="C183" s="2" t="s">
        <v>17</v>
      </c>
      <c r="D183" s="2" t="s">
        <v>18</v>
      </c>
      <c r="E183" s="5">
        <v>-26637</v>
      </c>
      <c r="F183" s="3" t="s">
        <v>559</v>
      </c>
      <c r="G183" s="3" t="s">
        <v>20</v>
      </c>
      <c r="H183" s="2" t="s">
        <v>21</v>
      </c>
      <c r="I183" s="2" t="s">
        <v>560</v>
      </c>
      <c r="J183" s="3" t="str">
        <f>HYPERLINK("https://www.boe.es/gazeta/dias/1827/01/25/pdfs/GMD-1827-11.pdf#page=3","Abrir facsímil")</f>
        <v>Abrir facsímil</v>
      </c>
      <c r="K183" s="3" t="s">
        <v>23</v>
      </c>
    </row>
    <row r="184" spans="1:11" ht="42" customHeight="1">
      <c r="A184" s="2" t="s">
        <v>561</v>
      </c>
      <c r="B184" s="2" t="s">
        <v>562</v>
      </c>
      <c r="C184" s="2" t="s">
        <v>17</v>
      </c>
      <c r="D184" s="2" t="s">
        <v>18</v>
      </c>
      <c r="E184" s="5">
        <v>-26607</v>
      </c>
      <c r="F184" s="3" t="s">
        <v>280</v>
      </c>
      <c r="G184" s="3" t="s">
        <v>59</v>
      </c>
      <c r="H184" s="2" t="s">
        <v>21</v>
      </c>
      <c r="I184" s="2" t="s">
        <v>563</v>
      </c>
      <c r="J184" s="3" t="str">
        <f>HYPERLINK("https://www.boe.es/gazeta/dias/1827/02/24/pdfs/GMD-1827-24.pdf#page=2","Abrir facsímil")</f>
        <v>Abrir facsímil</v>
      </c>
      <c r="K184" s="3" t="s">
        <v>23</v>
      </c>
    </row>
    <row r="185" spans="1:11" ht="42" customHeight="1">
      <c r="A185" s="2" t="s">
        <v>564</v>
      </c>
      <c r="B185" s="2" t="s">
        <v>565</v>
      </c>
      <c r="C185" s="2" t="s">
        <v>46</v>
      </c>
      <c r="D185" s="2" t="s">
        <v>27</v>
      </c>
      <c r="E185" s="5">
        <v>-26504</v>
      </c>
      <c r="F185" s="3" t="s">
        <v>566</v>
      </c>
      <c r="G185" s="3" t="s">
        <v>20</v>
      </c>
      <c r="H185" s="2" t="s">
        <v>21</v>
      </c>
      <c r="I185" s="2" t="s">
        <v>567</v>
      </c>
      <c r="J185" s="3" t="str">
        <f>HYPERLINK("https://www.boe.es/gazeta/dias/1827/06/07/pdfs/GMD-1827-68.pdf#page=3","Abrir facsímil")</f>
        <v>Abrir facsímil</v>
      </c>
      <c r="K185" s="3" t="s">
        <v>23</v>
      </c>
    </row>
    <row r="186" spans="1:11" ht="42" customHeight="1">
      <c r="A186" s="2" t="s">
        <v>568</v>
      </c>
      <c r="B186" s="2" t="s">
        <v>569</v>
      </c>
      <c r="C186" s="2" t="s">
        <v>94</v>
      </c>
      <c r="D186" s="2" t="s">
        <v>36</v>
      </c>
      <c r="E186" s="5">
        <v>-26555</v>
      </c>
      <c r="F186" s="3" t="s">
        <v>553</v>
      </c>
      <c r="G186" s="3" t="s">
        <v>29</v>
      </c>
      <c r="H186" s="2" t="s">
        <v>30</v>
      </c>
      <c r="I186" s="2" t="s">
        <v>570</v>
      </c>
      <c r="J186" s="3" t="str">
        <f>HYPERLINK("https://www.boe.es/gazeta/dias/1827/04/17/pdfs/GMD-1827-46.pdf#page=4","Abrir facsímil")</f>
        <v>Abrir facsímil</v>
      </c>
      <c r="K186" s="3" t="s">
        <v>32</v>
      </c>
    </row>
    <row r="187" spans="1:11" ht="42" customHeight="1">
      <c r="A187" s="2" t="s">
        <v>571</v>
      </c>
      <c r="B187" s="2" t="s">
        <v>571</v>
      </c>
      <c r="C187" s="2" t="s">
        <v>17</v>
      </c>
      <c r="D187" s="2" t="s">
        <v>18</v>
      </c>
      <c r="E187" s="5">
        <v>-26518</v>
      </c>
      <c r="F187" s="3" t="s">
        <v>79</v>
      </c>
      <c r="G187" s="3" t="s">
        <v>572</v>
      </c>
      <c r="H187" s="2" t="s">
        <v>21</v>
      </c>
      <c r="I187" s="2" t="s">
        <v>573</v>
      </c>
      <c r="J187" s="3" t="str">
        <f>HYPERLINK("https://www.boe.es/gazeta/dias/1827/05/24/pdfs/GMD-1827-62.pdf#page=2","Abrir facsímil")</f>
        <v>Abrir facsímil</v>
      </c>
      <c r="K187" s="3" t="s">
        <v>23</v>
      </c>
    </row>
    <row r="188" spans="1:11" ht="42" customHeight="1">
      <c r="A188" s="2" t="s">
        <v>574</v>
      </c>
      <c r="B188" s="2" t="s">
        <v>574</v>
      </c>
      <c r="C188" s="2" t="s">
        <v>17</v>
      </c>
      <c r="D188" s="2" t="s">
        <v>18</v>
      </c>
      <c r="E188" s="5">
        <v>-26583</v>
      </c>
      <c r="F188" s="3" t="s">
        <v>522</v>
      </c>
      <c r="G188" s="3" t="s">
        <v>59</v>
      </c>
      <c r="H188" s="2" t="s">
        <v>21</v>
      </c>
      <c r="I188" s="2" t="s">
        <v>575</v>
      </c>
      <c r="J188" s="3" t="str">
        <f>HYPERLINK("https://www.boe.es/gazeta/dias/1827/03/20/pdfs/GMD-1827-34.pdf#page=2","Abrir facsímil")</f>
        <v>Abrir facsímil</v>
      </c>
      <c r="K188" s="3" t="s">
        <v>23</v>
      </c>
    </row>
    <row r="189" spans="1:11" ht="42" customHeight="1">
      <c r="A189" s="2" t="s">
        <v>576</v>
      </c>
      <c r="B189" s="2" t="s">
        <v>576</v>
      </c>
      <c r="C189" s="2" t="s">
        <v>17</v>
      </c>
      <c r="D189" s="2" t="s">
        <v>18</v>
      </c>
      <c r="E189" s="5">
        <v>-26446</v>
      </c>
      <c r="F189" s="3" t="s">
        <v>577</v>
      </c>
      <c r="G189" s="3" t="s">
        <v>20</v>
      </c>
      <c r="H189" s="2" t="s">
        <v>21</v>
      </c>
      <c r="I189" s="2" t="s">
        <v>578</v>
      </c>
      <c r="J189" s="3" t="str">
        <f>HYPERLINK("https://www.boe.es/gazeta/dias/1827/08/04/pdfs/GMD-1827-93.pdf#page=3","Abrir facsímil")</f>
        <v>Abrir facsímil</v>
      </c>
      <c r="K189" s="3" t="s">
        <v>23</v>
      </c>
    </row>
    <row r="190" spans="1:11" ht="42" customHeight="1">
      <c r="A190" s="2" t="s">
        <v>579</v>
      </c>
      <c r="B190" s="2" t="s">
        <v>580</v>
      </c>
      <c r="C190" s="2" t="s">
        <v>35</v>
      </c>
      <c r="D190" s="2" t="s">
        <v>36</v>
      </c>
      <c r="E190" s="5">
        <v>-26427</v>
      </c>
      <c r="F190" s="3" t="s">
        <v>37</v>
      </c>
      <c r="G190" s="3" t="s">
        <v>20</v>
      </c>
      <c r="H190" s="2" t="s">
        <v>21</v>
      </c>
      <c r="I190" s="2" t="s">
        <v>581</v>
      </c>
      <c r="J190" s="3" t="str">
        <f>HYPERLINK("https://www.boe.es/gazeta/dias/1827/08/23/pdfs/GMD-1827-101.pdf#page=3","Abrir facsímil")</f>
        <v>Abrir facsímil</v>
      </c>
      <c r="K190" s="3" t="s">
        <v>23</v>
      </c>
    </row>
    <row r="191" spans="1:11" ht="42" customHeight="1">
      <c r="A191" s="2" t="s">
        <v>582</v>
      </c>
      <c r="B191" s="2" t="s">
        <v>582</v>
      </c>
      <c r="C191" s="2" t="s">
        <v>17</v>
      </c>
      <c r="D191" s="2" t="s">
        <v>18</v>
      </c>
      <c r="E191" s="5">
        <v>-26357</v>
      </c>
      <c r="F191" s="3" t="s">
        <v>583</v>
      </c>
      <c r="G191" s="3" t="s">
        <v>42</v>
      </c>
      <c r="H191" s="2" t="s">
        <v>21</v>
      </c>
      <c r="I191" s="2" t="s">
        <v>584</v>
      </c>
      <c r="J191" s="3" t="str">
        <f>HYPERLINK("https://www.boe.es/gazeta/dias/1827/11/01/pdfs/GMD-1827-134.pdf#page=1","Abrir facsímil")</f>
        <v>Abrir facsímil</v>
      </c>
      <c r="K191" s="3" t="s">
        <v>23</v>
      </c>
    </row>
    <row r="192" spans="1:11" ht="42" customHeight="1">
      <c r="A192" s="2" t="s">
        <v>585</v>
      </c>
      <c r="B192" s="2" t="s">
        <v>585</v>
      </c>
      <c r="C192" s="2" t="s">
        <v>17</v>
      </c>
      <c r="D192" s="2" t="s">
        <v>18</v>
      </c>
      <c r="E192" s="5">
        <v>-26350</v>
      </c>
      <c r="F192" s="3" t="s">
        <v>586</v>
      </c>
      <c r="G192" s="3" t="s">
        <v>42</v>
      </c>
      <c r="H192" s="2" t="s">
        <v>21</v>
      </c>
      <c r="I192" s="2" t="s">
        <v>587</v>
      </c>
      <c r="J192" s="3" t="str">
        <f>HYPERLINK("https://www.boe.es/gazeta/dias/1827/11/08/pdfs/GMD-1827-137.pdf#page=1","Abrir facsímil")</f>
        <v>Abrir facsímil</v>
      </c>
      <c r="K192" s="3" t="s">
        <v>23</v>
      </c>
    </row>
    <row r="193" spans="1:11" ht="42" customHeight="1">
      <c r="A193" s="2" t="s">
        <v>588</v>
      </c>
      <c r="B193" s="2" t="s">
        <v>589</v>
      </c>
      <c r="C193" s="2" t="s">
        <v>55</v>
      </c>
      <c r="D193" s="2" t="s">
        <v>36</v>
      </c>
      <c r="E193" s="5">
        <v>-26471</v>
      </c>
      <c r="F193" s="3" t="s">
        <v>169</v>
      </c>
      <c r="G193" s="3" t="s">
        <v>29</v>
      </c>
      <c r="H193" s="2" t="s">
        <v>21</v>
      </c>
      <c r="I193" s="2" t="s">
        <v>590</v>
      </c>
      <c r="J193" s="3" t="str">
        <f>HYPERLINK("https://www.boe.es/gazeta/dias/1827/07/10/pdfs/GMD-1827-82.pdf#page=4","Abrir facsímil")</f>
        <v>Abrir facsímil</v>
      </c>
      <c r="K193" s="3" t="s">
        <v>23</v>
      </c>
    </row>
    <row r="194" spans="1:11" ht="42" customHeight="1">
      <c r="A194" s="2" t="s">
        <v>591</v>
      </c>
      <c r="B194" s="2" t="s">
        <v>592</v>
      </c>
      <c r="C194" s="2" t="s">
        <v>17</v>
      </c>
      <c r="D194" s="2" t="s">
        <v>18</v>
      </c>
      <c r="E194" s="5">
        <v>-26434</v>
      </c>
      <c r="F194" s="3" t="s">
        <v>267</v>
      </c>
      <c r="G194" s="3" t="s">
        <v>29</v>
      </c>
      <c r="H194" s="2" t="s">
        <v>21</v>
      </c>
      <c r="I194" s="2" t="s">
        <v>593</v>
      </c>
      <c r="J194" s="3" t="str">
        <f>HYPERLINK("https://www.boe.es/gazeta/dias/1827/08/16/pdfs/GMD-1827-98.pdf#page=4","Abrir facsímil")</f>
        <v>Abrir facsímil</v>
      </c>
      <c r="K194" s="3" t="s">
        <v>23</v>
      </c>
    </row>
    <row r="195" spans="1:11" ht="42" customHeight="1">
      <c r="A195" s="2" t="s">
        <v>594</v>
      </c>
      <c r="B195" s="2" t="s">
        <v>595</v>
      </c>
      <c r="C195" s="2" t="s">
        <v>35</v>
      </c>
      <c r="D195" s="2" t="s">
        <v>36</v>
      </c>
      <c r="E195" s="5">
        <v>-26341</v>
      </c>
      <c r="F195" s="3" t="s">
        <v>596</v>
      </c>
      <c r="G195" s="3" t="s">
        <v>597</v>
      </c>
      <c r="H195" s="2" t="s">
        <v>21</v>
      </c>
      <c r="I195" s="2" t="s">
        <v>598</v>
      </c>
      <c r="J195" s="3" t="str">
        <f>HYPERLINK("https://www.boe.es/gazeta/dias/1827/11/17/pdfs/GMD-1827-141.pdf#page=3","Abrir facsímil")</f>
        <v>Abrir facsímil</v>
      </c>
      <c r="K195" s="3" t="s">
        <v>23</v>
      </c>
    </row>
    <row r="196" spans="1:11" ht="42" customHeight="1">
      <c r="A196" s="2" t="s">
        <v>599</v>
      </c>
      <c r="B196" s="2" t="s">
        <v>600</v>
      </c>
      <c r="C196" s="2" t="s">
        <v>35</v>
      </c>
      <c r="D196" s="2" t="s">
        <v>36</v>
      </c>
      <c r="E196" s="5">
        <v>-26341</v>
      </c>
      <c r="F196" s="3" t="s">
        <v>596</v>
      </c>
      <c r="G196" s="3" t="s">
        <v>29</v>
      </c>
      <c r="H196" s="2" t="s">
        <v>21</v>
      </c>
      <c r="I196" s="2" t="s">
        <v>601</v>
      </c>
      <c r="J196" s="3" t="str">
        <f>HYPERLINK("https://www.boe.es/gazeta/dias/1827/11/17/pdfs/GMD-1827-141.pdf#page=4","Abrir facsímil")</f>
        <v>Abrir facsímil</v>
      </c>
      <c r="K196" s="3" t="s">
        <v>23</v>
      </c>
    </row>
    <row r="197" spans="1:11" ht="42" customHeight="1">
      <c r="A197" s="2" t="s">
        <v>602</v>
      </c>
      <c r="B197" s="2" t="s">
        <v>602</v>
      </c>
      <c r="C197" s="2" t="s">
        <v>17</v>
      </c>
      <c r="D197" s="2" t="s">
        <v>18</v>
      </c>
      <c r="E197" s="5">
        <v>-26581</v>
      </c>
      <c r="F197" s="3" t="s">
        <v>510</v>
      </c>
      <c r="G197" s="3" t="s">
        <v>59</v>
      </c>
      <c r="H197" s="2" t="s">
        <v>21</v>
      </c>
      <c r="I197" s="2" t="s">
        <v>603</v>
      </c>
      <c r="J197" s="3" t="str">
        <f>HYPERLINK("https://www.boe.es/gazeta/dias/1827/03/22/pdfs/GMD-1827-35.pdf#page=2","Abrir facsímil")</f>
        <v>Abrir facsímil</v>
      </c>
      <c r="K197" s="3" t="s">
        <v>23</v>
      </c>
    </row>
    <row r="198" spans="1:11" ht="42" customHeight="1">
      <c r="A198" s="2" t="s">
        <v>604</v>
      </c>
      <c r="B198" s="2" t="s">
        <v>605</v>
      </c>
      <c r="C198" s="2" t="s">
        <v>35</v>
      </c>
      <c r="D198" s="2" t="s">
        <v>36</v>
      </c>
      <c r="E198" s="5">
        <v>-26373</v>
      </c>
      <c r="F198" s="3" t="s">
        <v>136</v>
      </c>
      <c r="G198" s="3" t="s">
        <v>20</v>
      </c>
      <c r="H198" s="2" t="s">
        <v>21</v>
      </c>
      <c r="I198" s="2" t="s">
        <v>606</v>
      </c>
      <c r="J198" s="3" t="str">
        <f>HYPERLINK("https://www.boe.es/gazeta/dias/1827/10/16/pdfs/GMD-1827-127.pdf#page=3","Abrir facsímil")</f>
        <v>Abrir facsímil</v>
      </c>
      <c r="K198" s="3" t="s">
        <v>23</v>
      </c>
    </row>
    <row r="199" spans="1:11" ht="42" customHeight="1">
      <c r="A199" s="2" t="s">
        <v>607</v>
      </c>
      <c r="B199" s="2" t="s">
        <v>608</v>
      </c>
      <c r="C199" s="2" t="s">
        <v>350</v>
      </c>
      <c r="D199" s="2" t="s">
        <v>36</v>
      </c>
      <c r="E199" s="5">
        <v>-26614</v>
      </c>
      <c r="F199" s="3" t="s">
        <v>609</v>
      </c>
      <c r="G199" s="3" t="s">
        <v>59</v>
      </c>
      <c r="H199" s="2" t="s">
        <v>21</v>
      </c>
      <c r="I199" s="2" t="s">
        <v>610</v>
      </c>
      <c r="J199" s="3" t="str">
        <f>HYPERLINK("https://www.boe.es/gazeta/dias/1827/02/17/pdfs/GMD-1827-21.pdf#page=2","Abrir facsímil")</f>
        <v>Abrir facsímil</v>
      </c>
      <c r="K199" s="3" t="s">
        <v>23</v>
      </c>
    </row>
    <row r="200" spans="1:11" ht="42" customHeight="1">
      <c r="A200" s="2" t="s">
        <v>611</v>
      </c>
      <c r="B200" s="2" t="s">
        <v>612</v>
      </c>
      <c r="C200" s="2" t="s">
        <v>55</v>
      </c>
      <c r="D200" s="2" t="s">
        <v>36</v>
      </c>
      <c r="E200" s="5">
        <v>-26357</v>
      </c>
      <c r="F200" s="3" t="s">
        <v>583</v>
      </c>
      <c r="G200" s="3" t="s">
        <v>20</v>
      </c>
      <c r="H200" s="2" t="s">
        <v>21</v>
      </c>
      <c r="I200" s="2" t="s">
        <v>613</v>
      </c>
      <c r="J200" s="3" t="str">
        <f>HYPERLINK("https://www.boe.es/gazeta/dias/1827/11/01/pdfs/GMD-1827-134.pdf#page=3","Abrir facsímil")</f>
        <v>Abrir facsímil</v>
      </c>
      <c r="K200" s="3" t="s">
        <v>23</v>
      </c>
    </row>
    <row r="201" spans="1:11" ht="42" customHeight="1">
      <c r="A201" s="2" t="s">
        <v>614</v>
      </c>
      <c r="B201" s="2" t="s">
        <v>615</v>
      </c>
      <c r="C201" s="2" t="s">
        <v>55</v>
      </c>
      <c r="D201" s="2" t="s">
        <v>36</v>
      </c>
      <c r="E201" s="5">
        <v>-26539</v>
      </c>
      <c r="F201" s="3" t="s">
        <v>83</v>
      </c>
      <c r="G201" s="3" t="s">
        <v>29</v>
      </c>
      <c r="H201" s="2" t="s">
        <v>21</v>
      </c>
      <c r="I201" s="2" t="s">
        <v>616</v>
      </c>
      <c r="J201" s="3" t="str">
        <f>HYPERLINK("https://www.boe.es/gazeta/dias/1827/05/03/pdfs/GMD-1827-53.pdf#page=4","Abrir facsímil")</f>
        <v>Abrir facsímil</v>
      </c>
      <c r="K201" s="3" t="s">
        <v>23</v>
      </c>
    </row>
    <row r="202" spans="1:11" ht="42" customHeight="1">
      <c r="A202" s="2" t="s">
        <v>617</v>
      </c>
      <c r="B202" s="2" t="s">
        <v>618</v>
      </c>
      <c r="C202" s="2" t="s">
        <v>350</v>
      </c>
      <c r="D202" s="2" t="s">
        <v>36</v>
      </c>
      <c r="E202" s="5">
        <v>-26574</v>
      </c>
      <c r="F202" s="3" t="s">
        <v>106</v>
      </c>
      <c r="G202" s="3" t="s">
        <v>29</v>
      </c>
      <c r="H202" s="2" t="s">
        <v>21</v>
      </c>
      <c r="I202" s="2" t="s">
        <v>619</v>
      </c>
      <c r="J202" s="3" t="str">
        <f>HYPERLINK("https://www.boe.es/gazeta/dias/1827/03/29/pdfs/GMD-1827-38.pdf#page=4","Abrir facsímil")</f>
        <v>Abrir facsímil</v>
      </c>
      <c r="K202" s="3" t="s">
        <v>23</v>
      </c>
    </row>
    <row r="203" spans="1:11" ht="42" customHeight="1">
      <c r="A203" s="2" t="s">
        <v>620</v>
      </c>
      <c r="B203" s="2" t="s">
        <v>621</v>
      </c>
      <c r="C203" s="2" t="s">
        <v>35</v>
      </c>
      <c r="D203" s="2" t="s">
        <v>36</v>
      </c>
      <c r="E203" s="5">
        <v>-26525</v>
      </c>
      <c r="F203" s="3" t="s">
        <v>622</v>
      </c>
      <c r="G203" s="3" t="s">
        <v>29</v>
      </c>
      <c r="H203" s="2" t="s">
        <v>21</v>
      </c>
      <c r="I203" s="2" t="s">
        <v>623</v>
      </c>
      <c r="J203" s="3" t="str">
        <f>HYPERLINK("https://www.boe.es/gazeta/dias/1827/05/17/pdfs/GMD-1827-59.pdf#page=4","Abrir facsímil")</f>
        <v>Abrir facsímil</v>
      </c>
      <c r="K203" s="3" t="s">
        <v>23</v>
      </c>
    </row>
    <row r="204" spans="1:11" ht="42" customHeight="1">
      <c r="A204" s="2" t="s">
        <v>624</v>
      </c>
      <c r="B204" s="2" t="s">
        <v>625</v>
      </c>
      <c r="C204" s="2" t="s">
        <v>284</v>
      </c>
      <c r="D204" s="2" t="s">
        <v>36</v>
      </c>
      <c r="E204" s="5">
        <v>-26502</v>
      </c>
      <c r="F204" s="3" t="s">
        <v>301</v>
      </c>
      <c r="G204" s="3" t="s">
        <v>29</v>
      </c>
      <c r="H204" s="2" t="s">
        <v>21</v>
      </c>
      <c r="I204" s="2" t="s">
        <v>626</v>
      </c>
      <c r="J204" s="3" t="str">
        <f>HYPERLINK("https://www.boe.es/gazeta/dias/1827/06/09/pdfs/GMD-1827-69.pdf#page=4","Abrir facsímil")</f>
        <v>Abrir facsímil</v>
      </c>
      <c r="K204" s="3" t="s">
        <v>23</v>
      </c>
    </row>
    <row r="205" spans="1:11" ht="42" customHeight="1">
      <c r="A205" s="2" t="s">
        <v>627</v>
      </c>
      <c r="B205" s="2" t="s">
        <v>628</v>
      </c>
      <c r="C205" s="2" t="s">
        <v>35</v>
      </c>
      <c r="D205" s="2" t="s">
        <v>36</v>
      </c>
      <c r="E205" s="5">
        <v>-26478</v>
      </c>
      <c r="F205" s="3" t="s">
        <v>311</v>
      </c>
      <c r="G205" s="3" t="s">
        <v>42</v>
      </c>
      <c r="H205" s="2" t="s">
        <v>21</v>
      </c>
      <c r="I205" s="2" t="s">
        <v>629</v>
      </c>
      <c r="J205" s="3" t="str">
        <f>HYPERLINK("https://www.boe.es/gazeta/dias/1827/07/03/pdfs/GMD-1827-79.pdf#page=1","Abrir facsímil")</f>
        <v>Abrir facsímil</v>
      </c>
      <c r="K205" s="3" t="s">
        <v>23</v>
      </c>
    </row>
    <row r="206" spans="1:11" ht="42" customHeight="1">
      <c r="A206" s="2" t="s">
        <v>630</v>
      </c>
      <c r="B206" s="2" t="s">
        <v>631</v>
      </c>
      <c r="C206" s="2" t="s">
        <v>55</v>
      </c>
      <c r="D206" s="2" t="s">
        <v>36</v>
      </c>
      <c r="E206" s="5">
        <v>-26618</v>
      </c>
      <c r="F206" s="3" t="s">
        <v>439</v>
      </c>
      <c r="G206" s="3" t="s">
        <v>29</v>
      </c>
      <c r="H206" s="2" t="s">
        <v>21</v>
      </c>
      <c r="I206" s="2" t="s">
        <v>632</v>
      </c>
      <c r="J206" s="3" t="str">
        <f>HYPERLINK("https://www.boe.es/gazeta/dias/1827/02/13/pdfs/GMD-1827-19.pdf#page=4","Abrir facsímil")</f>
        <v>Abrir facsímil</v>
      </c>
      <c r="K206" s="3" t="s">
        <v>23</v>
      </c>
    </row>
    <row r="207" spans="1:11" ht="42" customHeight="1">
      <c r="A207" s="2" t="s">
        <v>633</v>
      </c>
      <c r="B207" s="2" t="s">
        <v>634</v>
      </c>
      <c r="C207" s="2" t="s">
        <v>55</v>
      </c>
      <c r="D207" s="2" t="s">
        <v>36</v>
      </c>
      <c r="E207" s="5">
        <v>-26385</v>
      </c>
      <c r="F207" s="3" t="s">
        <v>374</v>
      </c>
      <c r="G207" s="3" t="s">
        <v>20</v>
      </c>
      <c r="H207" s="2" t="s">
        <v>21</v>
      </c>
      <c r="I207" s="2" t="s">
        <v>635</v>
      </c>
      <c r="J207" s="3" t="str">
        <f>HYPERLINK("https://www.boe.es/gazeta/dias/1827/10/04/pdfs/GMD-1827-120.pdf#page=3","Abrir facsímil")</f>
        <v>Abrir facsímil</v>
      </c>
      <c r="K207" s="3" t="s">
        <v>23</v>
      </c>
    </row>
    <row r="208" spans="1:11" ht="42" customHeight="1">
      <c r="A208" s="2" t="s">
        <v>636</v>
      </c>
      <c r="B208" s="2" t="s">
        <v>637</v>
      </c>
      <c r="C208" s="2" t="s">
        <v>17</v>
      </c>
      <c r="D208" s="2" t="s">
        <v>18</v>
      </c>
      <c r="E208" s="5">
        <v>-26611</v>
      </c>
      <c r="F208" s="3" t="s">
        <v>638</v>
      </c>
      <c r="G208" s="3" t="s">
        <v>42</v>
      </c>
      <c r="H208" s="2" t="s">
        <v>21</v>
      </c>
      <c r="I208" s="2" t="s">
        <v>639</v>
      </c>
      <c r="J208" s="3" t="str">
        <f>HYPERLINK("https://www.boe.es/gazeta/dias/1827/02/20/pdfs/GMD-1827-22.pdf#page=1","Abrir facsímil")</f>
        <v>Abrir facsímil</v>
      </c>
      <c r="K208" s="3" t="s">
        <v>23</v>
      </c>
    </row>
    <row r="209" spans="1:11" ht="42" customHeight="1">
      <c r="A209" s="2" t="s">
        <v>640</v>
      </c>
      <c r="B209" s="2" t="s">
        <v>641</v>
      </c>
      <c r="C209" s="2" t="s">
        <v>94</v>
      </c>
      <c r="D209" s="2" t="s">
        <v>36</v>
      </c>
      <c r="E209" s="5">
        <v>-26609</v>
      </c>
      <c r="F209" s="3" t="s">
        <v>102</v>
      </c>
      <c r="G209" s="3" t="s">
        <v>20</v>
      </c>
      <c r="H209" s="2" t="s">
        <v>21</v>
      </c>
      <c r="I209" s="2" t="s">
        <v>642</v>
      </c>
      <c r="J209" s="3" t="str">
        <f>HYPERLINK("https://www.boe.es/gazeta/dias/1827/02/22/pdfs/GMD-1827-23.pdf#page=3","Abrir facsímil")</f>
        <v>Abrir facsímil</v>
      </c>
      <c r="K209" s="3" t="s">
        <v>23</v>
      </c>
    </row>
    <row r="210" spans="1:11" ht="42" customHeight="1">
      <c r="A210" s="2" t="s">
        <v>643</v>
      </c>
      <c r="B210" s="2" t="s">
        <v>644</v>
      </c>
      <c r="C210" s="2" t="s">
        <v>17</v>
      </c>
      <c r="D210" s="2" t="s">
        <v>18</v>
      </c>
      <c r="E210" s="5">
        <v>-26609</v>
      </c>
      <c r="F210" s="3" t="s">
        <v>102</v>
      </c>
      <c r="G210" s="3" t="s">
        <v>20</v>
      </c>
      <c r="H210" s="2" t="s">
        <v>21</v>
      </c>
      <c r="I210" s="2" t="s">
        <v>645</v>
      </c>
      <c r="J210" s="3" t="str">
        <f>HYPERLINK("https://www.boe.es/gazeta/dias/1827/02/22/pdfs/GMD-1827-23.pdf#page=3","Abrir facsímil")</f>
        <v>Abrir facsímil</v>
      </c>
      <c r="K210" s="3" t="s">
        <v>23</v>
      </c>
    </row>
    <row r="211" spans="1:11" ht="42" customHeight="1">
      <c r="A211" s="2" t="s">
        <v>646</v>
      </c>
      <c r="B211" s="2" t="s">
        <v>647</v>
      </c>
      <c r="C211" s="2" t="s">
        <v>94</v>
      </c>
      <c r="D211" s="2" t="s">
        <v>36</v>
      </c>
      <c r="E211" s="5">
        <v>-26369</v>
      </c>
      <c r="F211" s="3" t="s">
        <v>239</v>
      </c>
      <c r="G211" s="3" t="s">
        <v>29</v>
      </c>
      <c r="H211" s="2" t="s">
        <v>21</v>
      </c>
      <c r="I211" s="2" t="s">
        <v>648</v>
      </c>
      <c r="J211" s="3" t="str">
        <f>HYPERLINK("https://www.boe.es/gazeta/dias/1827/10/20/pdfs/GMD-1827-129.pdf#page=4","Abrir facsímil")</f>
        <v>Abrir facsímil</v>
      </c>
      <c r="K211" s="3" t="s">
        <v>23</v>
      </c>
    </row>
    <row r="212" spans="1:11" ht="42" customHeight="1">
      <c r="A212" s="2" t="s">
        <v>649</v>
      </c>
      <c r="B212" s="2" t="s">
        <v>650</v>
      </c>
      <c r="C212" s="2" t="s">
        <v>46</v>
      </c>
      <c r="D212" s="2" t="s">
        <v>27</v>
      </c>
      <c r="E212" s="5">
        <v>-26555</v>
      </c>
      <c r="F212" s="3" t="s">
        <v>553</v>
      </c>
      <c r="G212" s="3" t="s">
        <v>29</v>
      </c>
      <c r="H212" s="2" t="s">
        <v>21</v>
      </c>
      <c r="I212" s="2" t="s">
        <v>651</v>
      </c>
      <c r="J212" s="3" t="str">
        <f>HYPERLINK("https://www.boe.es/gazeta/dias/1827/04/17/pdfs/GMD-1827-46.pdf#page=4","Abrir facsímil")</f>
        <v>Abrir facsímil</v>
      </c>
      <c r="K212" s="3" t="s">
        <v>23</v>
      </c>
    </row>
    <row r="213" spans="1:11" ht="42" customHeight="1">
      <c r="A213" s="2" t="s">
        <v>652</v>
      </c>
      <c r="B213" s="2" t="s">
        <v>652</v>
      </c>
      <c r="C213" s="2" t="s">
        <v>17</v>
      </c>
      <c r="D213" s="2" t="s">
        <v>18</v>
      </c>
      <c r="E213" s="5">
        <v>-26369</v>
      </c>
      <c r="F213" s="3" t="s">
        <v>239</v>
      </c>
      <c r="G213" s="3" t="s">
        <v>42</v>
      </c>
      <c r="H213" s="2" t="s">
        <v>21</v>
      </c>
      <c r="I213" s="2" t="s">
        <v>653</v>
      </c>
      <c r="J213" s="3" t="str">
        <f>HYPERLINK("https://www.boe.es/gazeta/dias/1827/10/20/pdfs/GMD-1827-129.pdf#page=1","Abrir facsímil")</f>
        <v>Abrir facsímil</v>
      </c>
      <c r="K213" s="3" t="s">
        <v>23</v>
      </c>
    </row>
    <row r="214" spans="1:11" ht="42" customHeight="1">
      <c r="A214" s="2" t="s">
        <v>654</v>
      </c>
      <c r="B214" s="2" t="s">
        <v>655</v>
      </c>
      <c r="C214" s="2" t="s">
        <v>350</v>
      </c>
      <c r="D214" s="2" t="s">
        <v>36</v>
      </c>
      <c r="E214" s="5">
        <v>-26607</v>
      </c>
      <c r="F214" s="3" t="s">
        <v>280</v>
      </c>
      <c r="G214" s="3" t="s">
        <v>59</v>
      </c>
      <c r="H214" s="2" t="s">
        <v>21</v>
      </c>
      <c r="I214" s="2" t="s">
        <v>656</v>
      </c>
      <c r="J214" s="3" t="str">
        <f>HYPERLINK("https://www.boe.es/gazeta/dias/1827/02/24/pdfs/GMD-1827-24.pdf#page=2","Abrir facsímil")</f>
        <v>Abrir facsímil</v>
      </c>
      <c r="K214" s="3" t="s">
        <v>23</v>
      </c>
    </row>
    <row r="215" spans="1:11" ht="42" customHeight="1">
      <c r="A215" s="2" t="s">
        <v>657</v>
      </c>
      <c r="B215" s="2" t="s">
        <v>657</v>
      </c>
      <c r="C215" s="2" t="s">
        <v>17</v>
      </c>
      <c r="D215" s="2" t="s">
        <v>18</v>
      </c>
      <c r="E215" s="5">
        <v>-26406</v>
      </c>
      <c r="F215" s="3" t="s">
        <v>658</v>
      </c>
      <c r="G215" s="3" t="s">
        <v>42</v>
      </c>
      <c r="H215" s="2" t="s">
        <v>21</v>
      </c>
      <c r="I215" s="2" t="s">
        <v>659</v>
      </c>
      <c r="J215" s="3" t="str">
        <f>HYPERLINK("https://www.boe.es/gazeta/dias/1827/09/13/pdfs/GMD-1827-110.pdf#page=1","Abrir facsímil")</f>
        <v>Abrir facsímil</v>
      </c>
      <c r="K215" s="3" t="s">
        <v>23</v>
      </c>
    </row>
    <row r="216" spans="1:11" ht="42" customHeight="1">
      <c r="A216" s="2" t="s">
        <v>660</v>
      </c>
      <c r="B216" s="2" t="s">
        <v>660</v>
      </c>
      <c r="C216" s="2" t="s">
        <v>17</v>
      </c>
      <c r="D216" s="2" t="s">
        <v>18</v>
      </c>
      <c r="E216" s="5">
        <v>-26660</v>
      </c>
      <c r="F216" s="3" t="s">
        <v>661</v>
      </c>
      <c r="G216" s="3" t="s">
        <v>20</v>
      </c>
      <c r="H216" s="2" t="s">
        <v>21</v>
      </c>
      <c r="I216" s="2" t="s">
        <v>662</v>
      </c>
      <c r="J216" s="3" t="str">
        <f>HYPERLINK("https://www.boe.es/gazeta/dias/1827/01/02/pdfs/GMD-1827-1.pdf#page=3","Abrir facsímil")</f>
        <v>Abrir facsímil</v>
      </c>
      <c r="K216" s="3" t="s">
        <v>23</v>
      </c>
    </row>
    <row r="217" spans="1:11" ht="42" customHeight="1">
      <c r="A217" s="2" t="s">
        <v>660</v>
      </c>
      <c r="B217" s="2" t="s">
        <v>660</v>
      </c>
      <c r="C217" s="2" t="s">
        <v>17</v>
      </c>
      <c r="D217" s="2" t="s">
        <v>18</v>
      </c>
      <c r="E217" s="5">
        <v>-26544</v>
      </c>
      <c r="F217" s="3" t="s">
        <v>293</v>
      </c>
      <c r="G217" s="3" t="s">
        <v>42</v>
      </c>
      <c r="H217" s="2" t="s">
        <v>21</v>
      </c>
      <c r="I217" s="2" t="s">
        <v>663</v>
      </c>
      <c r="J217" s="3" t="str">
        <f>HYPERLINK("https://www.boe.es/gazeta/dias/1827/04/28/pdfs/GMD-1827-51.pdf#page=1","Abrir facsímil")</f>
        <v>Abrir facsímil</v>
      </c>
      <c r="K217" s="3" t="s">
        <v>23</v>
      </c>
    </row>
    <row r="218" spans="1:11" ht="42" customHeight="1">
      <c r="A218" s="2" t="s">
        <v>660</v>
      </c>
      <c r="B218" s="2" t="s">
        <v>660</v>
      </c>
      <c r="C218" s="2" t="s">
        <v>35</v>
      </c>
      <c r="D218" s="2" t="s">
        <v>36</v>
      </c>
      <c r="E218" s="5">
        <v>-26520</v>
      </c>
      <c r="F218" s="3" t="s">
        <v>664</v>
      </c>
      <c r="G218" s="3" t="s">
        <v>59</v>
      </c>
      <c r="H218" s="2" t="s">
        <v>21</v>
      </c>
      <c r="I218" s="2" t="s">
        <v>665</v>
      </c>
      <c r="J218" s="3" t="str">
        <f>HYPERLINK("https://www.boe.es/gazeta/dias/1827/05/22/pdfs/GMD-1827-61.pdf#page=2","Abrir facsímil")</f>
        <v>Abrir facsímil</v>
      </c>
      <c r="K218" s="3" t="s">
        <v>23</v>
      </c>
    </row>
    <row r="219" spans="1:11" ht="42" customHeight="1">
      <c r="A219" s="2" t="s">
        <v>660</v>
      </c>
      <c r="B219" s="2" t="s">
        <v>660</v>
      </c>
      <c r="C219" s="2" t="s">
        <v>46</v>
      </c>
      <c r="D219" s="2" t="s">
        <v>27</v>
      </c>
      <c r="E219" s="5">
        <v>-26516</v>
      </c>
      <c r="F219" s="3" t="s">
        <v>47</v>
      </c>
      <c r="G219" s="3" t="s">
        <v>59</v>
      </c>
      <c r="H219" s="2" t="s">
        <v>21</v>
      </c>
      <c r="I219" s="2" t="s">
        <v>666</v>
      </c>
      <c r="J219" s="3" t="str">
        <f>HYPERLINK("https://www.boe.es/gazeta/dias/1827/05/26/pdfs/GMD-1827-63.pdf#page=2","Abrir facsímil")</f>
        <v>Abrir facsímil</v>
      </c>
      <c r="K219" s="3" t="s">
        <v>23</v>
      </c>
    </row>
    <row r="220" spans="1:11" ht="42" customHeight="1">
      <c r="A220" s="2" t="s">
        <v>660</v>
      </c>
      <c r="B220" s="2" t="s">
        <v>660</v>
      </c>
      <c r="C220" s="2" t="s">
        <v>17</v>
      </c>
      <c r="D220" s="2" t="s">
        <v>18</v>
      </c>
      <c r="E220" s="5">
        <v>-26331</v>
      </c>
      <c r="F220" s="3" t="s">
        <v>667</v>
      </c>
      <c r="G220" s="3" t="s">
        <v>20</v>
      </c>
      <c r="H220" s="2" t="s">
        <v>21</v>
      </c>
      <c r="I220" s="2" t="s">
        <v>668</v>
      </c>
      <c r="J220" s="3" t="str">
        <f>HYPERLINK("https://www.boe.es/gazeta/dias/1827/11/27/pdfs/GMD-1827-145.pdf#page=3","Abrir facsímil")</f>
        <v>Abrir facsímil</v>
      </c>
      <c r="K220" s="3" t="s">
        <v>23</v>
      </c>
    </row>
    <row r="221" spans="1:11" ht="42" customHeight="1">
      <c r="A221" s="2" t="s">
        <v>669</v>
      </c>
      <c r="B221" s="2" t="s">
        <v>669</v>
      </c>
      <c r="C221" s="2" t="s">
        <v>17</v>
      </c>
      <c r="D221" s="2" t="s">
        <v>18</v>
      </c>
      <c r="E221" s="5">
        <v>-26322</v>
      </c>
      <c r="F221" s="3" t="s">
        <v>217</v>
      </c>
      <c r="G221" s="3" t="s">
        <v>59</v>
      </c>
      <c r="H221" s="2" t="s">
        <v>21</v>
      </c>
      <c r="I221" s="2" t="s">
        <v>670</v>
      </c>
      <c r="J221" s="3" t="str">
        <f>HYPERLINK("https://www.boe.es/gazeta/dias/1827/12/06/pdfs/GMD-1827-149.pdf#page=2","Abrir facsímil")</f>
        <v>Abrir facsímil</v>
      </c>
      <c r="K221" s="3" t="s">
        <v>23</v>
      </c>
    </row>
    <row r="222" spans="1:11" ht="42" customHeight="1">
      <c r="A222" s="2" t="s">
        <v>671</v>
      </c>
      <c r="B222" s="2" t="s">
        <v>671</v>
      </c>
      <c r="C222" s="2" t="s">
        <v>17</v>
      </c>
      <c r="D222" s="2" t="s">
        <v>18</v>
      </c>
      <c r="E222" s="5">
        <v>-26548</v>
      </c>
      <c r="F222" s="3" t="s">
        <v>507</v>
      </c>
      <c r="G222" s="3" t="s">
        <v>59</v>
      </c>
      <c r="H222" s="2" t="s">
        <v>21</v>
      </c>
      <c r="I222" s="2" t="s">
        <v>672</v>
      </c>
      <c r="J222" s="3" t="str">
        <f>HYPERLINK("https://www.boe.es/gazeta/dias/1827/04/24/pdfs/GMD-1827-49.pdf#page=2","Abrir facsímil")</f>
        <v>Abrir facsímil</v>
      </c>
      <c r="K222" s="3" t="s">
        <v>23</v>
      </c>
    </row>
    <row r="223" spans="1:11" ht="42" customHeight="1">
      <c r="A223" s="2" t="s">
        <v>673</v>
      </c>
      <c r="B223" s="2" t="s">
        <v>674</v>
      </c>
      <c r="C223" s="2" t="s">
        <v>17</v>
      </c>
      <c r="D223" s="2" t="s">
        <v>18</v>
      </c>
      <c r="E223" s="5">
        <v>-26534</v>
      </c>
      <c r="F223" s="3" t="s">
        <v>675</v>
      </c>
      <c r="G223" s="3" t="s">
        <v>29</v>
      </c>
      <c r="H223" s="2" t="s">
        <v>21</v>
      </c>
      <c r="I223" s="2" t="s">
        <v>676</v>
      </c>
      <c r="J223" s="3" t="str">
        <f>HYPERLINK("https://www.boe.es/gazeta/dias/1827/05/08/pdfs/GMD-1827-55.pdf#page=4","Abrir facsímil")</f>
        <v>Abrir facsímil</v>
      </c>
      <c r="K223" s="3" t="s">
        <v>23</v>
      </c>
    </row>
    <row r="224" spans="1:11" ht="42" customHeight="1">
      <c r="A224" s="2" t="s">
        <v>677</v>
      </c>
      <c r="B224" s="2" t="s">
        <v>678</v>
      </c>
      <c r="C224" s="2" t="s">
        <v>284</v>
      </c>
      <c r="D224" s="2" t="s">
        <v>36</v>
      </c>
      <c r="E224" s="5">
        <v>-26448</v>
      </c>
      <c r="F224" s="3" t="s">
        <v>679</v>
      </c>
      <c r="G224" s="3" t="s">
        <v>29</v>
      </c>
      <c r="H224" s="2" t="s">
        <v>21</v>
      </c>
      <c r="I224" s="2" t="s">
        <v>680</v>
      </c>
      <c r="J224" s="3" t="str">
        <f>HYPERLINK("https://www.boe.es/gazeta/dias/1827/08/02/pdfs/GMD-1827-92.pdf#page=4","Abrir facsímil")</f>
        <v>Abrir facsímil</v>
      </c>
      <c r="K224" s="3" t="s">
        <v>23</v>
      </c>
    </row>
    <row r="225" spans="1:11" ht="42" customHeight="1">
      <c r="A225" s="2" t="s">
        <v>681</v>
      </c>
      <c r="B225" s="2" t="s">
        <v>682</v>
      </c>
      <c r="C225" s="2" t="s">
        <v>35</v>
      </c>
      <c r="D225" s="2" t="s">
        <v>36</v>
      </c>
      <c r="E225" s="5">
        <v>-26357</v>
      </c>
      <c r="F225" s="3" t="s">
        <v>583</v>
      </c>
      <c r="G225" s="3" t="s">
        <v>20</v>
      </c>
      <c r="H225" s="2" t="s">
        <v>21</v>
      </c>
      <c r="I225" s="2" t="s">
        <v>683</v>
      </c>
      <c r="J225" s="3" t="str">
        <f>HYPERLINK("https://www.boe.es/gazeta/dias/1827/11/01/pdfs/GMD-1827-134.pdf#page=3","Abrir facsímil")</f>
        <v>Abrir facsímil</v>
      </c>
      <c r="K225" s="3" t="s">
        <v>23</v>
      </c>
    </row>
    <row r="226" spans="1:11" ht="42" customHeight="1">
      <c r="A226" s="2" t="s">
        <v>684</v>
      </c>
      <c r="B226" s="2" t="s">
        <v>685</v>
      </c>
      <c r="C226" s="2" t="s">
        <v>350</v>
      </c>
      <c r="D226" s="2" t="s">
        <v>36</v>
      </c>
      <c r="E226" s="5">
        <v>-26408</v>
      </c>
      <c r="F226" s="3" t="s">
        <v>226</v>
      </c>
      <c r="G226" s="3" t="s">
        <v>29</v>
      </c>
      <c r="H226" s="2" t="s">
        <v>21</v>
      </c>
      <c r="I226" s="2" t="s">
        <v>686</v>
      </c>
      <c r="J226" s="3" t="str">
        <f>HYPERLINK("https://www.boe.es/gazeta/dias/1827/09/11/pdfs/GMD-1827-109.pdf#page=4","Abrir facsímil")</f>
        <v>Abrir facsímil</v>
      </c>
      <c r="K226" s="3" t="s">
        <v>23</v>
      </c>
    </row>
    <row r="227" spans="1:11" ht="42" customHeight="1">
      <c r="A227" s="2" t="s">
        <v>687</v>
      </c>
      <c r="B227" s="2" t="s">
        <v>688</v>
      </c>
      <c r="C227" s="2" t="s">
        <v>17</v>
      </c>
      <c r="D227" s="2" t="s">
        <v>18</v>
      </c>
      <c r="E227" s="5">
        <v>-26474</v>
      </c>
      <c r="F227" s="3" t="s">
        <v>152</v>
      </c>
      <c r="G227" s="3" t="s">
        <v>29</v>
      </c>
      <c r="H227" s="2" t="s">
        <v>21</v>
      </c>
      <c r="I227" s="2" t="s">
        <v>689</v>
      </c>
      <c r="J227" s="3" t="str">
        <f>HYPERLINK("https://www.boe.es/gazeta/dias/1827/07/07/pdfs/GMD-1827-81.pdf#page=4","Abrir facsímil")</f>
        <v>Abrir facsímil</v>
      </c>
      <c r="K227" s="3" t="s">
        <v>23</v>
      </c>
    </row>
    <row r="228" spans="1:11" ht="42" customHeight="1">
      <c r="A228" s="2" t="s">
        <v>690</v>
      </c>
      <c r="B228" s="2" t="s">
        <v>691</v>
      </c>
      <c r="C228" s="2" t="s">
        <v>17</v>
      </c>
      <c r="D228" s="2" t="s">
        <v>18</v>
      </c>
      <c r="E228" s="5">
        <v>-26614</v>
      </c>
      <c r="F228" s="3" t="s">
        <v>609</v>
      </c>
      <c r="G228" s="3" t="s">
        <v>59</v>
      </c>
      <c r="H228" s="2" t="s">
        <v>21</v>
      </c>
      <c r="I228" s="2" t="s">
        <v>692</v>
      </c>
      <c r="J228" s="3" t="str">
        <f>HYPERLINK("https://www.boe.es/gazeta/dias/1827/02/17/pdfs/GMD-1827-21.pdf#page=2","Abrir facsímil")</f>
        <v>Abrir facsímil</v>
      </c>
      <c r="K228" s="3" t="s">
        <v>23</v>
      </c>
    </row>
    <row r="229" spans="1:11" ht="42" customHeight="1">
      <c r="A229" s="2" t="s">
        <v>693</v>
      </c>
      <c r="B229" s="2" t="s">
        <v>693</v>
      </c>
      <c r="C229" s="2" t="s">
        <v>17</v>
      </c>
      <c r="D229" s="2" t="s">
        <v>18</v>
      </c>
      <c r="E229" s="5">
        <v>-26415</v>
      </c>
      <c r="F229" s="3" t="s">
        <v>694</v>
      </c>
      <c r="G229" s="3" t="s">
        <v>29</v>
      </c>
      <c r="H229" s="2" t="s">
        <v>21</v>
      </c>
      <c r="I229" s="2" t="s">
        <v>695</v>
      </c>
      <c r="J229" s="3" t="str">
        <f>HYPERLINK("https://www.boe.es/gazeta/dias/1827/09/04/pdfs/GMD-1827-106.pdf#page=4","Abrir facsímil")</f>
        <v>Abrir facsímil</v>
      </c>
      <c r="K229" s="3" t="s">
        <v>23</v>
      </c>
    </row>
    <row r="230" spans="1:11" ht="42" customHeight="1">
      <c r="A230" s="2" t="s">
        <v>696</v>
      </c>
      <c r="B230" s="2" t="s">
        <v>697</v>
      </c>
      <c r="C230" s="2" t="s">
        <v>46</v>
      </c>
      <c r="D230" s="2" t="s">
        <v>27</v>
      </c>
      <c r="E230" s="5">
        <v>-26509</v>
      </c>
      <c r="F230" s="3" t="s">
        <v>698</v>
      </c>
      <c r="G230" s="3" t="s">
        <v>29</v>
      </c>
      <c r="H230" s="2" t="s">
        <v>21</v>
      </c>
      <c r="I230" s="2" t="s">
        <v>699</v>
      </c>
      <c r="J230" s="3" t="str">
        <f>HYPERLINK("https://www.boe.es/gazeta/dias/1827/06/02/pdfs/GMD-1827-66.pdf#page=4","Abrir facsímil")</f>
        <v>Abrir facsímil</v>
      </c>
      <c r="K230" s="3" t="s">
        <v>23</v>
      </c>
    </row>
    <row r="231" spans="1:11" ht="42" customHeight="1">
      <c r="A231" s="2" t="s">
        <v>700</v>
      </c>
      <c r="B231" s="2" t="s">
        <v>701</v>
      </c>
      <c r="C231" s="2" t="s">
        <v>46</v>
      </c>
      <c r="D231" s="2" t="s">
        <v>27</v>
      </c>
      <c r="E231" s="5">
        <v>-26371</v>
      </c>
      <c r="F231" s="3" t="s">
        <v>41</v>
      </c>
      <c r="G231" s="3" t="s">
        <v>29</v>
      </c>
      <c r="H231" s="2" t="s">
        <v>21</v>
      </c>
      <c r="I231" s="2" t="s">
        <v>702</v>
      </c>
      <c r="J231" s="3" t="str">
        <f>HYPERLINK("https://www.boe.es/gazeta/dias/1827/10/18/pdfs/GMD-1827-128.pdf#page=4","Abrir facsímil")</f>
        <v>Abrir facsímil</v>
      </c>
      <c r="K231" s="3" t="s">
        <v>23</v>
      </c>
    </row>
    <row r="232" spans="1:11" ht="42" customHeight="1">
      <c r="A232" s="2" t="s">
        <v>703</v>
      </c>
      <c r="B232" s="2" t="s">
        <v>703</v>
      </c>
      <c r="C232" s="2" t="s">
        <v>17</v>
      </c>
      <c r="D232" s="2" t="s">
        <v>18</v>
      </c>
      <c r="E232" s="5">
        <v>-26660</v>
      </c>
      <c r="F232" s="3" t="s">
        <v>661</v>
      </c>
      <c r="G232" s="3" t="s">
        <v>20</v>
      </c>
      <c r="H232" s="2" t="s">
        <v>21</v>
      </c>
      <c r="I232" s="2" t="s">
        <v>704</v>
      </c>
      <c r="J232" s="3" t="str">
        <f>HYPERLINK("https://www.boe.es/gazeta/dias/1827/01/02/pdfs/GMD-1827-1.pdf#page=3","Abrir facsímil")</f>
        <v>Abrir facsímil</v>
      </c>
      <c r="K232" s="3" t="s">
        <v>23</v>
      </c>
    </row>
    <row r="233" spans="1:11" ht="42" customHeight="1">
      <c r="A233" s="2" t="s">
        <v>705</v>
      </c>
      <c r="B233" s="2" t="s">
        <v>706</v>
      </c>
      <c r="C233" s="2" t="s">
        <v>35</v>
      </c>
      <c r="D233" s="2" t="s">
        <v>36</v>
      </c>
      <c r="E233" s="5">
        <v>-26502</v>
      </c>
      <c r="F233" s="3" t="s">
        <v>301</v>
      </c>
      <c r="G233" s="3" t="s">
        <v>29</v>
      </c>
      <c r="H233" s="2" t="s">
        <v>21</v>
      </c>
      <c r="I233" s="2" t="s">
        <v>707</v>
      </c>
      <c r="J233" s="3" t="str">
        <f>HYPERLINK("https://www.boe.es/gazeta/dias/1827/06/09/pdfs/GMD-1827-69.pdf#page=4","Abrir facsímil")</f>
        <v>Abrir facsímil</v>
      </c>
      <c r="K233" s="3" t="s">
        <v>23</v>
      </c>
    </row>
    <row r="234" spans="1:11" ht="42" customHeight="1">
      <c r="A234" s="2" t="s">
        <v>708</v>
      </c>
      <c r="B234" s="2" t="s">
        <v>709</v>
      </c>
      <c r="C234" s="2" t="s">
        <v>17</v>
      </c>
      <c r="D234" s="2" t="s">
        <v>18</v>
      </c>
      <c r="E234" s="5">
        <v>-26576</v>
      </c>
      <c r="F234" s="3" t="s">
        <v>251</v>
      </c>
      <c r="G234" s="3" t="s">
        <v>29</v>
      </c>
      <c r="H234" s="2" t="s">
        <v>21</v>
      </c>
      <c r="I234" s="2" t="s">
        <v>710</v>
      </c>
      <c r="J234" s="3" t="str">
        <f>HYPERLINK("https://www.boe.es/gazeta/dias/1827/03/27/pdfs/GMD-1827-37.pdf#page=4","Abrir facsímil")</f>
        <v>Abrir facsímil</v>
      </c>
      <c r="K234" s="3" t="s">
        <v>23</v>
      </c>
    </row>
    <row r="235" spans="1:11" ht="42" customHeight="1">
      <c r="A235" s="2" t="s">
        <v>711</v>
      </c>
      <c r="B235" s="2" t="s">
        <v>711</v>
      </c>
      <c r="C235" s="2" t="s">
        <v>17</v>
      </c>
      <c r="D235" s="2" t="s">
        <v>18</v>
      </c>
      <c r="E235" s="5">
        <v>-26313</v>
      </c>
      <c r="F235" s="3" t="s">
        <v>712</v>
      </c>
      <c r="G235" s="3" t="s">
        <v>20</v>
      </c>
      <c r="H235" s="2" t="s">
        <v>21</v>
      </c>
      <c r="I235" s="2" t="s">
        <v>713</v>
      </c>
      <c r="J235" s="3" t="str">
        <f>HYPERLINK("https://www.boe.es/gazeta/dias/1827/12/15/pdfs/GMD-1827-153.pdf#page=3","Abrir facsímil")</f>
        <v>Abrir facsímil</v>
      </c>
      <c r="K235" s="3" t="s">
        <v>23</v>
      </c>
    </row>
    <row r="236" spans="1:11" ht="42" customHeight="1">
      <c r="A236" s="2" t="s">
        <v>714</v>
      </c>
      <c r="B236" s="2" t="s">
        <v>715</v>
      </c>
      <c r="C236" s="2" t="s">
        <v>35</v>
      </c>
      <c r="D236" s="2" t="s">
        <v>36</v>
      </c>
      <c r="E236" s="5">
        <v>-26544</v>
      </c>
      <c r="F236" s="3" t="s">
        <v>293</v>
      </c>
      <c r="G236" s="3" t="s">
        <v>294</v>
      </c>
      <c r="H236" s="2" t="s">
        <v>21</v>
      </c>
      <c r="I236" s="2" t="s">
        <v>716</v>
      </c>
      <c r="J236" s="3" t="str">
        <f>HYPERLINK("https://www.boe.es/gazeta/dias/1827/04/28/pdfs/GMD-1827-51.pdf#page=4","Abrir facsímil")</f>
        <v>Abrir facsímil</v>
      </c>
      <c r="K236" s="3" t="s">
        <v>23</v>
      </c>
    </row>
    <row r="237" spans="1:11" ht="42" customHeight="1">
      <c r="A237" s="2" t="s">
        <v>717</v>
      </c>
      <c r="B237" s="2" t="s">
        <v>718</v>
      </c>
      <c r="C237" s="2" t="s">
        <v>94</v>
      </c>
      <c r="D237" s="2" t="s">
        <v>36</v>
      </c>
      <c r="E237" s="5">
        <v>-26548</v>
      </c>
      <c r="F237" s="3" t="s">
        <v>507</v>
      </c>
      <c r="G237" s="3" t="s">
        <v>20</v>
      </c>
      <c r="H237" s="2" t="s">
        <v>30</v>
      </c>
      <c r="I237" s="2" t="s">
        <v>719</v>
      </c>
      <c r="J237" s="3" t="str">
        <f>HYPERLINK("https://www.boe.es/gazeta/dias/1827/04/24/pdfs/GMD-1827-49.pdf#page=3","Abrir facsímil")</f>
        <v>Abrir facsímil</v>
      </c>
      <c r="K237" s="3" t="s">
        <v>32</v>
      </c>
    </row>
    <row r="238" spans="1:11" ht="42" customHeight="1">
      <c r="A238" s="2" t="s">
        <v>720</v>
      </c>
      <c r="B238" s="2" t="s">
        <v>720</v>
      </c>
      <c r="C238" s="2" t="s">
        <v>17</v>
      </c>
      <c r="D238" s="2" t="s">
        <v>18</v>
      </c>
      <c r="E238" s="5">
        <v>-26462</v>
      </c>
      <c r="F238" s="3" t="s">
        <v>304</v>
      </c>
      <c r="G238" s="3" t="s">
        <v>42</v>
      </c>
      <c r="H238" s="2" t="s">
        <v>21</v>
      </c>
      <c r="I238" s="2" t="s">
        <v>721</v>
      </c>
      <c r="J238" s="3" t="str">
        <f>HYPERLINK("https://www.boe.es/gazeta/dias/1827/07/19/pdfs/GMD-1827-86.pdf#page=1","Abrir facsímil")</f>
        <v>Abrir facsímil</v>
      </c>
      <c r="K238" s="3" t="s">
        <v>23</v>
      </c>
    </row>
    <row r="239" spans="1:11" ht="42" customHeight="1">
      <c r="A239" s="2" t="s">
        <v>722</v>
      </c>
      <c r="B239" s="2" t="s">
        <v>722</v>
      </c>
      <c r="C239" s="2" t="s">
        <v>17</v>
      </c>
      <c r="D239" s="2" t="s">
        <v>18</v>
      </c>
      <c r="E239" s="5">
        <v>-26331</v>
      </c>
      <c r="F239" s="3" t="s">
        <v>667</v>
      </c>
      <c r="G239" s="3" t="s">
        <v>20</v>
      </c>
      <c r="H239" s="2" t="s">
        <v>21</v>
      </c>
      <c r="I239" s="2" t="s">
        <v>723</v>
      </c>
      <c r="J239" s="3" t="str">
        <f>HYPERLINK("https://www.boe.es/gazeta/dias/1827/11/27/pdfs/GMD-1827-145.pdf#page=3","Abrir facsímil")</f>
        <v>Abrir facsímil</v>
      </c>
      <c r="K239" s="3" t="s">
        <v>23</v>
      </c>
    </row>
    <row r="240" spans="1:11" ht="42" customHeight="1">
      <c r="A240" s="2" t="s">
        <v>724</v>
      </c>
      <c r="B240" s="2" t="s">
        <v>724</v>
      </c>
      <c r="C240" s="2" t="s">
        <v>17</v>
      </c>
      <c r="D240" s="2" t="s">
        <v>18</v>
      </c>
      <c r="E240" s="5">
        <v>-26497</v>
      </c>
      <c r="F240" s="3" t="s">
        <v>338</v>
      </c>
      <c r="G240" s="3" t="s">
        <v>42</v>
      </c>
      <c r="H240" s="2" t="s">
        <v>21</v>
      </c>
      <c r="I240" s="2" t="s">
        <v>725</v>
      </c>
      <c r="J240" s="3" t="str">
        <f>HYPERLINK("https://www.boe.es/gazeta/dias/1827/06/14/pdfs/GMD-1827-71.pdf#page=1","Abrir facsímil")</f>
        <v>Abrir facsímil</v>
      </c>
      <c r="K240" s="3" t="s">
        <v>23</v>
      </c>
    </row>
    <row r="241" spans="1:11" ht="42" customHeight="1">
      <c r="A241" s="2" t="s">
        <v>726</v>
      </c>
      <c r="B241" s="2" t="s">
        <v>727</v>
      </c>
      <c r="C241" s="2" t="s">
        <v>17</v>
      </c>
      <c r="D241" s="2" t="s">
        <v>18</v>
      </c>
      <c r="E241" s="5">
        <v>-26497</v>
      </c>
      <c r="F241" s="3" t="s">
        <v>338</v>
      </c>
      <c r="G241" s="3" t="s">
        <v>42</v>
      </c>
      <c r="H241" s="2" t="s">
        <v>30</v>
      </c>
      <c r="I241" s="2" t="s">
        <v>728</v>
      </c>
      <c r="J241" s="3" t="str">
        <f>HYPERLINK("https://www.boe.es/gazeta/dias/1827/06/14/pdfs/GMD-1827-71.pdf#page=1","Abrir facsímil")</f>
        <v>Abrir facsímil</v>
      </c>
      <c r="K241" s="3" t="s">
        <v>32</v>
      </c>
    </row>
    <row r="242" spans="1:11" ht="42" customHeight="1">
      <c r="A242" s="2" t="s">
        <v>729</v>
      </c>
      <c r="B242" s="2" t="s">
        <v>730</v>
      </c>
      <c r="C242" s="2" t="s">
        <v>46</v>
      </c>
      <c r="D242" s="2" t="s">
        <v>27</v>
      </c>
      <c r="E242" s="5">
        <v>-26541</v>
      </c>
      <c r="F242" s="3" t="s">
        <v>542</v>
      </c>
      <c r="G242" s="3" t="s">
        <v>29</v>
      </c>
      <c r="H242" s="2" t="s">
        <v>30</v>
      </c>
      <c r="I242" s="2" t="s">
        <v>731</v>
      </c>
      <c r="J242" s="3" t="str">
        <f>HYPERLINK("https://www.boe.es/gazeta/dias/1827/05/01/pdfs/GMD-1827-52.pdf#page=4","Abrir facsímil")</f>
        <v>Abrir facsímil</v>
      </c>
      <c r="K242" s="3" t="s">
        <v>32</v>
      </c>
    </row>
    <row r="243" spans="1:11" ht="42" customHeight="1">
      <c r="A243" s="2" t="s">
        <v>732</v>
      </c>
      <c r="B243" s="2" t="s">
        <v>732</v>
      </c>
      <c r="C243" s="2" t="s">
        <v>17</v>
      </c>
      <c r="D243" s="2" t="s">
        <v>18</v>
      </c>
      <c r="E243" s="5">
        <v>-26394</v>
      </c>
      <c r="F243" s="3" t="s">
        <v>733</v>
      </c>
      <c r="G243" s="3" t="s">
        <v>59</v>
      </c>
      <c r="H243" s="2" t="s">
        <v>21</v>
      </c>
      <c r="I243" s="2" t="s">
        <v>734</v>
      </c>
      <c r="J243" s="3" t="str">
        <f>HYPERLINK("https://www.boe.es/gazeta/dias/1827/09/25/pdfs/GMD-1827-116.pdf#page=2","Abrir facsímil")</f>
        <v>Abrir facsímil</v>
      </c>
      <c r="K243" s="3" t="s">
        <v>23</v>
      </c>
    </row>
    <row r="244" spans="1:11" ht="42" customHeight="1">
      <c r="A244" s="2" t="s">
        <v>735</v>
      </c>
      <c r="B244" s="2" t="s">
        <v>736</v>
      </c>
      <c r="C244" s="2" t="s">
        <v>46</v>
      </c>
      <c r="D244" s="2" t="s">
        <v>27</v>
      </c>
      <c r="E244" s="5">
        <v>-26574</v>
      </c>
      <c r="F244" s="3" t="s">
        <v>106</v>
      </c>
      <c r="G244" s="3" t="s">
        <v>29</v>
      </c>
      <c r="H244" s="2" t="s">
        <v>30</v>
      </c>
      <c r="I244" s="2" t="s">
        <v>737</v>
      </c>
      <c r="J244" s="3" t="str">
        <f>HYPERLINK("https://www.boe.es/gazeta/dias/1827/03/29/pdfs/GMD-1827-38.pdf#page=4","Abrir facsímil")</f>
        <v>Abrir facsímil</v>
      </c>
      <c r="K244" s="3" t="s">
        <v>32</v>
      </c>
    </row>
    <row r="245" spans="1:11" ht="42" customHeight="1">
      <c r="A245" s="2" t="s">
        <v>738</v>
      </c>
      <c r="B245" s="2" t="s">
        <v>739</v>
      </c>
      <c r="C245" s="2" t="s">
        <v>35</v>
      </c>
      <c r="D245" s="2" t="s">
        <v>36</v>
      </c>
      <c r="E245" s="5">
        <v>-26373</v>
      </c>
      <c r="F245" s="3" t="s">
        <v>136</v>
      </c>
      <c r="G245" s="3" t="s">
        <v>20</v>
      </c>
      <c r="H245" s="2" t="s">
        <v>21</v>
      </c>
      <c r="I245" s="2" t="s">
        <v>740</v>
      </c>
      <c r="J245" s="3" t="str">
        <f>HYPERLINK("https://www.boe.es/gazeta/dias/1827/10/16/pdfs/GMD-1827-127.pdf#page=3","Abrir facsímil")</f>
        <v>Abrir facsímil</v>
      </c>
      <c r="K245" s="3" t="s">
        <v>23</v>
      </c>
    </row>
    <row r="246" spans="1:11" ht="42" customHeight="1">
      <c r="A246" s="2" t="s">
        <v>741</v>
      </c>
      <c r="B246" s="2" t="s">
        <v>742</v>
      </c>
      <c r="C246" s="2" t="s">
        <v>94</v>
      </c>
      <c r="D246" s="2" t="s">
        <v>36</v>
      </c>
      <c r="E246" s="5">
        <v>-26560</v>
      </c>
      <c r="F246" s="3" t="s">
        <v>386</v>
      </c>
      <c r="G246" s="3" t="s">
        <v>59</v>
      </c>
      <c r="H246" s="2" t="s">
        <v>21</v>
      </c>
      <c r="I246" s="2" t="s">
        <v>743</v>
      </c>
      <c r="J246" s="3" t="str">
        <f>HYPERLINK("https://www.boe.es/gazeta/dias/1827/04/12/pdfs/GMD-1827-44.pdf#page=2","Abrir facsímil")</f>
        <v>Abrir facsímil</v>
      </c>
      <c r="K246" s="3" t="s">
        <v>23</v>
      </c>
    </row>
    <row r="247" spans="1:11" ht="42" customHeight="1">
      <c r="A247" s="2" t="s">
        <v>744</v>
      </c>
      <c r="B247" s="2" t="s">
        <v>744</v>
      </c>
      <c r="C247" s="2" t="s">
        <v>55</v>
      </c>
      <c r="D247" s="2" t="s">
        <v>36</v>
      </c>
      <c r="E247" s="5">
        <v>-26555</v>
      </c>
      <c r="F247" s="3" t="s">
        <v>553</v>
      </c>
      <c r="G247" s="3" t="s">
        <v>29</v>
      </c>
      <c r="H247" s="2" t="s">
        <v>21</v>
      </c>
      <c r="I247" s="2" t="s">
        <v>745</v>
      </c>
      <c r="J247" s="3" t="str">
        <f>HYPERLINK("https://www.boe.es/gazeta/dias/1827/04/17/pdfs/GMD-1827-46.pdf#page=4","Abrir facsímil")</f>
        <v>Abrir facsímil</v>
      </c>
      <c r="K247" s="3" t="s">
        <v>23</v>
      </c>
    </row>
    <row r="248" spans="1:11" ht="42" customHeight="1">
      <c r="A248" s="2" t="s">
        <v>744</v>
      </c>
      <c r="B248" s="2" t="s">
        <v>744</v>
      </c>
      <c r="C248" s="2" t="s">
        <v>35</v>
      </c>
      <c r="D248" s="2" t="s">
        <v>36</v>
      </c>
      <c r="E248" s="5">
        <v>-26434</v>
      </c>
      <c r="F248" s="3" t="s">
        <v>267</v>
      </c>
      <c r="G248" s="3" t="s">
        <v>29</v>
      </c>
      <c r="H248" s="2" t="s">
        <v>21</v>
      </c>
      <c r="I248" s="2" t="s">
        <v>746</v>
      </c>
      <c r="J248" s="3" t="str">
        <f>HYPERLINK("https://www.boe.es/gazeta/dias/1827/08/16/pdfs/GMD-1827-98.pdf#page=4","Abrir facsímil")</f>
        <v>Abrir facsímil</v>
      </c>
      <c r="K248" s="3" t="s">
        <v>23</v>
      </c>
    </row>
    <row r="249" spans="1:11" ht="42" customHeight="1">
      <c r="A249" s="2" t="s">
        <v>744</v>
      </c>
      <c r="B249" s="2" t="s">
        <v>744</v>
      </c>
      <c r="C249" s="2" t="s">
        <v>66</v>
      </c>
      <c r="D249" s="2" t="s">
        <v>36</v>
      </c>
      <c r="E249" s="5">
        <v>-26406</v>
      </c>
      <c r="F249" s="3" t="s">
        <v>658</v>
      </c>
      <c r="G249" s="3" t="s">
        <v>29</v>
      </c>
      <c r="H249" s="2" t="s">
        <v>21</v>
      </c>
      <c r="I249" s="2" t="s">
        <v>747</v>
      </c>
      <c r="J249" s="3" t="str">
        <f>HYPERLINK("https://www.boe.es/gazeta/dias/1827/09/13/pdfs/GMD-1827-110.pdf#page=4","Abrir facsímil")</f>
        <v>Abrir facsímil</v>
      </c>
      <c r="K249" s="3" t="s">
        <v>23</v>
      </c>
    </row>
    <row r="250" spans="1:11" ht="42" customHeight="1">
      <c r="A250" s="2" t="s">
        <v>748</v>
      </c>
      <c r="B250" s="2" t="s">
        <v>749</v>
      </c>
      <c r="C250" s="2" t="s">
        <v>17</v>
      </c>
      <c r="D250" s="2" t="s">
        <v>18</v>
      </c>
      <c r="E250" s="5">
        <v>-26637</v>
      </c>
      <c r="F250" s="3" t="s">
        <v>559</v>
      </c>
      <c r="G250" s="3" t="s">
        <v>20</v>
      </c>
      <c r="H250" s="2" t="s">
        <v>21</v>
      </c>
      <c r="I250" s="2" t="s">
        <v>750</v>
      </c>
      <c r="J250" s="3" t="str">
        <f>HYPERLINK("https://www.boe.es/gazeta/dias/1827/01/25/pdfs/GMD-1827-11.pdf#page=3","Abrir facsímil")</f>
        <v>Abrir facsímil</v>
      </c>
      <c r="K250" s="3" t="s">
        <v>23</v>
      </c>
    </row>
    <row r="251" spans="1:11" ht="42" customHeight="1">
      <c r="A251" s="2" t="s">
        <v>751</v>
      </c>
      <c r="B251" s="2" t="s">
        <v>751</v>
      </c>
      <c r="C251" s="2" t="s">
        <v>17</v>
      </c>
      <c r="D251" s="2" t="s">
        <v>18</v>
      </c>
      <c r="E251" s="5">
        <v>-26488</v>
      </c>
      <c r="F251" s="3" t="s">
        <v>201</v>
      </c>
      <c r="G251" s="3" t="s">
        <v>42</v>
      </c>
      <c r="H251" s="2" t="s">
        <v>21</v>
      </c>
      <c r="I251" s="2" t="s">
        <v>752</v>
      </c>
      <c r="J251" s="3" t="str">
        <f>HYPERLINK("https://www.boe.es/gazeta/dias/1827/06/23/pdfs/GMD-1827-75.pdf#page=1","Abrir facsímil")</f>
        <v>Abrir facsímil</v>
      </c>
      <c r="K251" s="3" t="s">
        <v>23</v>
      </c>
    </row>
    <row r="252" spans="1:11" ht="42" customHeight="1">
      <c r="A252" s="2" t="s">
        <v>753</v>
      </c>
      <c r="B252" s="2" t="s">
        <v>753</v>
      </c>
      <c r="C252" s="2" t="s">
        <v>17</v>
      </c>
      <c r="D252" s="2" t="s">
        <v>18</v>
      </c>
      <c r="E252" s="5">
        <v>-26478</v>
      </c>
      <c r="F252" s="3" t="s">
        <v>311</v>
      </c>
      <c r="G252" s="3" t="s">
        <v>20</v>
      </c>
      <c r="H252" s="2" t="s">
        <v>21</v>
      </c>
      <c r="I252" s="2" t="s">
        <v>754</v>
      </c>
      <c r="J252" s="3" t="str">
        <f>HYPERLINK("https://www.boe.es/gazeta/dias/1827/07/03/pdfs/GMD-1827-79.pdf#page=3","Abrir facsímil")</f>
        <v>Abrir facsímil</v>
      </c>
      <c r="K252" s="3" t="s">
        <v>23</v>
      </c>
    </row>
    <row r="253" spans="1:11" ht="42" customHeight="1">
      <c r="A253" s="2" t="s">
        <v>755</v>
      </c>
      <c r="B253" s="2" t="s">
        <v>755</v>
      </c>
      <c r="C253" s="2" t="s">
        <v>17</v>
      </c>
      <c r="D253" s="2" t="s">
        <v>18</v>
      </c>
      <c r="E253" s="5">
        <v>-26488</v>
      </c>
      <c r="F253" s="3" t="s">
        <v>201</v>
      </c>
      <c r="G253" s="3" t="s">
        <v>42</v>
      </c>
      <c r="H253" s="2" t="s">
        <v>21</v>
      </c>
      <c r="I253" s="2" t="s">
        <v>756</v>
      </c>
      <c r="J253" s="3" t="str">
        <f>HYPERLINK("https://www.boe.es/gazeta/dias/1827/06/23/pdfs/GMD-1827-75.pdf#page=1","Abrir facsímil")</f>
        <v>Abrir facsímil</v>
      </c>
      <c r="K253" s="3" t="s">
        <v>23</v>
      </c>
    </row>
    <row r="254" spans="1:11" ht="42" customHeight="1">
      <c r="A254" s="2" t="s">
        <v>757</v>
      </c>
      <c r="B254" s="2" t="s">
        <v>757</v>
      </c>
      <c r="C254" s="2" t="s">
        <v>17</v>
      </c>
      <c r="D254" s="2" t="s">
        <v>18</v>
      </c>
      <c r="E254" s="5">
        <v>-26469</v>
      </c>
      <c r="F254" s="3" t="s">
        <v>327</v>
      </c>
      <c r="G254" s="3" t="s">
        <v>42</v>
      </c>
      <c r="H254" s="2" t="s">
        <v>21</v>
      </c>
      <c r="I254" s="2" t="s">
        <v>758</v>
      </c>
      <c r="J254" s="3" t="str">
        <f>HYPERLINK("https://www.boe.es/gazeta/dias/1827/07/12/pdfs/GMD-1827-83.pdf#page=1","Abrir facsímil")</f>
        <v>Abrir facsímil</v>
      </c>
      <c r="K254" s="3" t="s">
        <v>23</v>
      </c>
    </row>
    <row r="255" spans="1:11" ht="42" customHeight="1">
      <c r="A255" s="2" t="s">
        <v>759</v>
      </c>
      <c r="B255" s="2" t="s">
        <v>759</v>
      </c>
      <c r="C255" s="2" t="s">
        <v>17</v>
      </c>
      <c r="D255" s="2" t="s">
        <v>18</v>
      </c>
      <c r="E255" s="5">
        <v>-26462</v>
      </c>
      <c r="F255" s="3" t="s">
        <v>304</v>
      </c>
      <c r="G255" s="3" t="s">
        <v>59</v>
      </c>
      <c r="H255" s="2" t="s">
        <v>21</v>
      </c>
      <c r="I255" s="2" t="s">
        <v>760</v>
      </c>
      <c r="J255" s="3" t="str">
        <f>HYPERLINK("https://www.boe.es/gazeta/dias/1827/07/19/pdfs/GMD-1827-86.pdf#page=2","Abrir facsímil")</f>
        <v>Abrir facsímil</v>
      </c>
      <c r="K255" s="3" t="s">
        <v>23</v>
      </c>
    </row>
    <row r="256" spans="1:11" ht="42" customHeight="1">
      <c r="A256" s="2" t="s">
        <v>755</v>
      </c>
      <c r="B256" s="2" t="s">
        <v>755</v>
      </c>
      <c r="C256" s="2" t="s">
        <v>17</v>
      </c>
      <c r="D256" s="2" t="s">
        <v>18</v>
      </c>
      <c r="E256" s="5">
        <v>-26441</v>
      </c>
      <c r="F256" s="3" t="s">
        <v>144</v>
      </c>
      <c r="G256" s="3" t="s">
        <v>42</v>
      </c>
      <c r="H256" s="2" t="s">
        <v>21</v>
      </c>
      <c r="I256" s="2" t="s">
        <v>761</v>
      </c>
      <c r="J256" s="3" t="str">
        <f>HYPERLINK("https://www.boe.es/gazeta/dias/1827/08/09/pdfs/GMD-1827-95.pdf#page=1","Abrir facsímil")</f>
        <v>Abrir facsímil</v>
      </c>
      <c r="K256" s="3" t="s">
        <v>23</v>
      </c>
    </row>
    <row r="257" spans="1:11" ht="42" customHeight="1">
      <c r="A257" s="2" t="s">
        <v>755</v>
      </c>
      <c r="B257" s="2" t="s">
        <v>755</v>
      </c>
      <c r="C257" s="2" t="s">
        <v>17</v>
      </c>
      <c r="D257" s="2" t="s">
        <v>18</v>
      </c>
      <c r="E257" s="5">
        <v>-26406</v>
      </c>
      <c r="F257" s="3" t="s">
        <v>658</v>
      </c>
      <c r="G257" s="3" t="s">
        <v>42</v>
      </c>
      <c r="H257" s="2" t="s">
        <v>21</v>
      </c>
      <c r="I257" s="2" t="s">
        <v>762</v>
      </c>
      <c r="J257" s="3" t="str">
        <f>HYPERLINK("https://www.boe.es/gazeta/dias/1827/09/13/pdfs/GMD-1827-110.pdf#page=1","Abrir facsímil")</f>
        <v>Abrir facsímil</v>
      </c>
      <c r="K257" s="3" t="s">
        <v>23</v>
      </c>
    </row>
    <row r="258" spans="1:11" ht="42" customHeight="1">
      <c r="A258" s="2" t="s">
        <v>763</v>
      </c>
      <c r="B258" s="2" t="s">
        <v>763</v>
      </c>
      <c r="C258" s="2" t="s">
        <v>17</v>
      </c>
      <c r="D258" s="2" t="s">
        <v>18</v>
      </c>
      <c r="E258" s="5">
        <v>-26462</v>
      </c>
      <c r="F258" s="3" t="s">
        <v>304</v>
      </c>
      <c r="G258" s="3" t="s">
        <v>42</v>
      </c>
      <c r="H258" s="2" t="s">
        <v>21</v>
      </c>
      <c r="I258" s="2" t="s">
        <v>764</v>
      </c>
      <c r="J258" s="3" t="str">
        <f>HYPERLINK("https://www.boe.es/gazeta/dias/1827/07/19/pdfs/GMD-1827-86.pdf#page=1","Abrir facsímil")</f>
        <v>Abrir facsímil</v>
      </c>
      <c r="K258" s="3" t="s">
        <v>23</v>
      </c>
    </row>
    <row r="259" spans="1:11" ht="42" customHeight="1">
      <c r="A259" s="2" t="s">
        <v>765</v>
      </c>
      <c r="B259" s="2" t="s">
        <v>765</v>
      </c>
      <c r="C259" s="2" t="s">
        <v>17</v>
      </c>
      <c r="D259" s="2" t="s">
        <v>18</v>
      </c>
      <c r="E259" s="5">
        <v>-26539</v>
      </c>
      <c r="F259" s="3" t="s">
        <v>83</v>
      </c>
      <c r="G259" s="3" t="s">
        <v>42</v>
      </c>
      <c r="H259" s="2" t="s">
        <v>21</v>
      </c>
      <c r="I259" s="2" t="s">
        <v>766</v>
      </c>
      <c r="J259" s="3" t="str">
        <f>HYPERLINK("https://www.boe.es/gazeta/dias/1827/05/03/pdfs/GMD-1827-53.pdf#page=1","Abrir facsímil")</f>
        <v>Abrir facsímil</v>
      </c>
      <c r="K259" s="3" t="s">
        <v>23</v>
      </c>
    </row>
    <row r="260" spans="1:11" ht="42" customHeight="1">
      <c r="A260" s="2" t="s">
        <v>767</v>
      </c>
      <c r="B260" s="2" t="s">
        <v>768</v>
      </c>
      <c r="C260" s="2" t="s">
        <v>46</v>
      </c>
      <c r="D260" s="2" t="s">
        <v>27</v>
      </c>
      <c r="E260" s="5">
        <v>-26418</v>
      </c>
      <c r="F260" s="3" t="s">
        <v>769</v>
      </c>
      <c r="G260" s="3" t="s">
        <v>42</v>
      </c>
      <c r="H260" s="2" t="s">
        <v>21</v>
      </c>
      <c r="I260" s="2" t="s">
        <v>770</v>
      </c>
      <c r="J260" s="3" t="str">
        <f>HYPERLINK("https://www.boe.es/gazeta/dias/1827/09/01/pdfs/GMD-1827-105.pdf#page=1","Abrir facsímil")</f>
        <v>Abrir facsímil</v>
      </c>
      <c r="K260" s="3" t="s">
        <v>23</v>
      </c>
    </row>
    <row r="261" spans="1:11" ht="42" customHeight="1">
      <c r="A261" s="2" t="s">
        <v>771</v>
      </c>
      <c r="B261" s="2" t="s">
        <v>771</v>
      </c>
      <c r="C261" s="2" t="s">
        <v>350</v>
      </c>
      <c r="D261" s="2" t="s">
        <v>36</v>
      </c>
      <c r="E261" s="5">
        <v>-26611</v>
      </c>
      <c r="F261" s="3" t="s">
        <v>638</v>
      </c>
      <c r="G261" s="3" t="s">
        <v>772</v>
      </c>
      <c r="H261" s="2" t="s">
        <v>21</v>
      </c>
      <c r="I261" s="2" t="s">
        <v>773</v>
      </c>
      <c r="J261" s="3" t="str">
        <f>HYPERLINK("https://www.boe.es/gazeta/dias/1827/02/20/pdfs/GMD-1827-22.pdf#page=4","Abrir facsímil")</f>
        <v>Abrir facsímil</v>
      </c>
      <c r="K261" s="3" t="s">
        <v>23</v>
      </c>
    </row>
    <row r="262" spans="1:11" ht="42" customHeight="1">
      <c r="A262" s="2" t="s">
        <v>774</v>
      </c>
      <c r="B262" s="2" t="s">
        <v>775</v>
      </c>
      <c r="C262" s="2" t="s">
        <v>17</v>
      </c>
      <c r="D262" s="2" t="s">
        <v>18</v>
      </c>
      <c r="E262" s="5">
        <v>-26394</v>
      </c>
      <c r="F262" s="3" t="s">
        <v>733</v>
      </c>
      <c r="G262" s="3" t="s">
        <v>776</v>
      </c>
      <c r="H262" s="2" t="s">
        <v>21</v>
      </c>
      <c r="I262" s="2" t="s">
        <v>777</v>
      </c>
      <c r="J262" s="3" t="str">
        <f>HYPERLINK("https://www.boe.es/gazeta/dias/1827/09/25/pdfs/GMD-1827-116.pdf#page=3","Abrir facsímil")</f>
        <v>Abrir facsímil</v>
      </c>
      <c r="K262" s="3" t="s">
        <v>23</v>
      </c>
    </row>
    <row r="263" spans="1:11" ht="42" customHeight="1">
      <c r="A263" s="2" t="s">
        <v>778</v>
      </c>
      <c r="B263" s="2" t="s">
        <v>779</v>
      </c>
      <c r="C263" s="2" t="s">
        <v>35</v>
      </c>
      <c r="D263" s="2" t="s">
        <v>36</v>
      </c>
      <c r="E263" s="5">
        <v>-26516</v>
      </c>
      <c r="F263" s="3" t="s">
        <v>47</v>
      </c>
      <c r="G263" s="3" t="s">
        <v>20</v>
      </c>
      <c r="H263" s="2" t="s">
        <v>30</v>
      </c>
      <c r="I263" s="2" t="s">
        <v>780</v>
      </c>
      <c r="J263" s="3" t="str">
        <f>HYPERLINK("https://www.boe.es/gazeta/dias/1827/05/26/pdfs/GMD-1827-63.pdf#page=3","Abrir facsímil")</f>
        <v>Abrir facsímil</v>
      </c>
      <c r="K263" s="3" t="s">
        <v>32</v>
      </c>
    </row>
    <row r="264" spans="1:11" ht="42" customHeight="1">
      <c r="A264" s="2" t="s">
        <v>781</v>
      </c>
      <c r="B264" s="2" t="s">
        <v>782</v>
      </c>
      <c r="C264" s="2" t="s">
        <v>17</v>
      </c>
      <c r="D264" s="2" t="s">
        <v>18</v>
      </c>
      <c r="E264" s="5">
        <v>-26406</v>
      </c>
      <c r="F264" s="3" t="s">
        <v>658</v>
      </c>
      <c r="G264" s="3" t="s">
        <v>29</v>
      </c>
      <c r="H264" s="2" t="s">
        <v>21</v>
      </c>
      <c r="I264" s="2" t="s">
        <v>783</v>
      </c>
      <c r="J264" s="3" t="str">
        <f>HYPERLINK("https://www.boe.es/gazeta/dias/1827/09/13/pdfs/GMD-1827-110.pdf#page=4","Abrir facsímil")</f>
        <v>Abrir facsímil</v>
      </c>
      <c r="K264" s="3" t="s">
        <v>23</v>
      </c>
    </row>
    <row r="265" spans="1:11" ht="42" customHeight="1">
      <c r="A265" s="2" t="s">
        <v>784</v>
      </c>
      <c r="B265" s="2" t="s">
        <v>784</v>
      </c>
      <c r="C265" s="2" t="s">
        <v>17</v>
      </c>
      <c r="D265" s="2" t="s">
        <v>18</v>
      </c>
      <c r="E265" s="5">
        <v>-26635</v>
      </c>
      <c r="F265" s="3" t="s">
        <v>785</v>
      </c>
      <c r="G265" s="3" t="s">
        <v>20</v>
      </c>
      <c r="H265" s="2" t="s">
        <v>21</v>
      </c>
      <c r="I265" s="2" t="s">
        <v>786</v>
      </c>
      <c r="J265" s="3" t="str">
        <f>HYPERLINK("https://www.boe.es/gazeta/dias/1827/01/27/pdfs/GMD-1827-12.pdf#page=3","Abrir facsímil")</f>
        <v>Abrir facsímil</v>
      </c>
      <c r="K265" s="3" t="s">
        <v>23</v>
      </c>
    </row>
    <row r="266" spans="1:11" ht="42" customHeight="1">
      <c r="A266" s="2" t="s">
        <v>784</v>
      </c>
      <c r="B266" s="2" t="s">
        <v>784</v>
      </c>
      <c r="C266" s="2" t="s">
        <v>17</v>
      </c>
      <c r="D266" s="2" t="s">
        <v>18</v>
      </c>
      <c r="E266" s="5">
        <v>-26621</v>
      </c>
      <c r="F266" s="3" t="s">
        <v>277</v>
      </c>
      <c r="G266" s="3" t="s">
        <v>59</v>
      </c>
      <c r="H266" s="2" t="s">
        <v>21</v>
      </c>
      <c r="I266" s="2" t="s">
        <v>787</v>
      </c>
      <c r="J266" s="3" t="str">
        <f>HYPERLINK("https://www.boe.es/gazeta/dias/1827/02/10/pdfs/GMD-1827-18.pdf#page=2","Abrir facsímil")</f>
        <v>Abrir facsímil</v>
      </c>
      <c r="K266" s="3" t="s">
        <v>23</v>
      </c>
    </row>
    <row r="267" spans="1:11" ht="42" customHeight="1">
      <c r="A267" s="2" t="s">
        <v>788</v>
      </c>
      <c r="B267" s="2" t="s">
        <v>789</v>
      </c>
      <c r="C267" s="2" t="s">
        <v>46</v>
      </c>
      <c r="D267" s="2" t="s">
        <v>27</v>
      </c>
      <c r="E267" s="5">
        <v>-26418</v>
      </c>
      <c r="F267" s="3" t="s">
        <v>769</v>
      </c>
      <c r="G267" s="3" t="s">
        <v>59</v>
      </c>
      <c r="H267" s="2" t="s">
        <v>30</v>
      </c>
      <c r="I267" s="2" t="s">
        <v>790</v>
      </c>
      <c r="J267" s="3" t="str">
        <f>HYPERLINK("https://www.boe.es/gazeta/dias/1827/09/01/pdfs/GMD-1827-105.pdf#page=2","Abrir facsímil")</f>
        <v>Abrir facsímil</v>
      </c>
      <c r="K267" s="3" t="s">
        <v>32</v>
      </c>
    </row>
    <row r="268" spans="1:11" ht="42" customHeight="1">
      <c r="A268" s="2" t="s">
        <v>791</v>
      </c>
      <c r="B268" s="2" t="s">
        <v>791</v>
      </c>
      <c r="C268" s="2" t="s">
        <v>35</v>
      </c>
      <c r="D268" s="2" t="s">
        <v>36</v>
      </c>
      <c r="E268" s="5">
        <v>-26338</v>
      </c>
      <c r="F268" s="3" t="s">
        <v>525</v>
      </c>
      <c r="G268" s="3" t="s">
        <v>59</v>
      </c>
      <c r="H268" s="2" t="s">
        <v>21</v>
      </c>
      <c r="I268" s="2" t="s">
        <v>792</v>
      </c>
      <c r="J268" s="3" t="str">
        <f>HYPERLINK("https://www.boe.es/gazeta/dias/1827/11/20/pdfs/GMD-1827-142.pdf#page=2","Abrir facsímil")</f>
        <v>Abrir facsímil</v>
      </c>
      <c r="K268" s="3" t="s">
        <v>23</v>
      </c>
    </row>
    <row r="269" spans="1:11" ht="42" customHeight="1">
      <c r="A269" s="2" t="s">
        <v>793</v>
      </c>
      <c r="B269" s="2" t="s">
        <v>793</v>
      </c>
      <c r="C269" s="2" t="s">
        <v>284</v>
      </c>
      <c r="D269" s="2" t="s">
        <v>36</v>
      </c>
      <c r="E269" s="5">
        <v>-26469</v>
      </c>
      <c r="F269" s="3" t="s">
        <v>327</v>
      </c>
      <c r="G269" s="3" t="s">
        <v>29</v>
      </c>
      <c r="H269" s="2" t="s">
        <v>21</v>
      </c>
      <c r="I269" s="2" t="s">
        <v>794</v>
      </c>
      <c r="J269" s="3" t="str">
        <f>HYPERLINK("https://www.boe.es/gazeta/dias/1827/07/12/pdfs/GMD-1827-83.pdf#page=4","Abrir facsímil")</f>
        <v>Abrir facsímil</v>
      </c>
      <c r="K269" s="3" t="s">
        <v>23</v>
      </c>
    </row>
    <row r="270" spans="1:11" ht="42" customHeight="1">
      <c r="A270" s="2" t="s">
        <v>793</v>
      </c>
      <c r="B270" s="2" t="s">
        <v>793</v>
      </c>
      <c r="C270" s="2" t="s">
        <v>17</v>
      </c>
      <c r="D270" s="2" t="s">
        <v>18</v>
      </c>
      <c r="E270" s="5">
        <v>-26355</v>
      </c>
      <c r="F270" s="3" t="s">
        <v>123</v>
      </c>
      <c r="G270" s="3" t="s">
        <v>59</v>
      </c>
      <c r="H270" s="2" t="s">
        <v>21</v>
      </c>
      <c r="I270" s="2" t="s">
        <v>795</v>
      </c>
      <c r="J270" s="3" t="str">
        <f>HYPERLINK("https://www.boe.es/gazeta/dias/1827/11/03/pdfs/GMD-1827-135.pdf#page=2","Abrir facsímil")</f>
        <v>Abrir facsímil</v>
      </c>
      <c r="K270" s="3" t="s">
        <v>23</v>
      </c>
    </row>
    <row r="271" spans="1:11" ht="42" customHeight="1">
      <c r="A271" s="2" t="s">
        <v>796</v>
      </c>
      <c r="B271" s="2" t="s">
        <v>797</v>
      </c>
      <c r="C271" s="2" t="s">
        <v>17</v>
      </c>
      <c r="D271" s="2" t="s">
        <v>18</v>
      </c>
      <c r="E271" s="5">
        <v>-26588</v>
      </c>
      <c r="F271" s="3" t="s">
        <v>484</v>
      </c>
      <c r="G271" s="3" t="s">
        <v>59</v>
      </c>
      <c r="H271" s="2" t="s">
        <v>21</v>
      </c>
      <c r="I271" s="2" t="s">
        <v>798</v>
      </c>
      <c r="J271" s="3" t="str">
        <f>HYPERLINK("https://www.boe.es/gazeta/dias/1827/03/15/pdfs/GMD-1827-32.pdf#page=2","Abrir facsímil")</f>
        <v>Abrir facsímil</v>
      </c>
      <c r="K271" s="3" t="s">
        <v>23</v>
      </c>
    </row>
    <row r="272" spans="1:11" ht="42" customHeight="1">
      <c r="A272" s="2" t="s">
        <v>799</v>
      </c>
      <c r="B272" s="2" t="s">
        <v>800</v>
      </c>
      <c r="C272" s="2" t="s">
        <v>35</v>
      </c>
      <c r="D272" s="2" t="s">
        <v>36</v>
      </c>
      <c r="E272" s="5">
        <v>-26329</v>
      </c>
      <c r="F272" s="3" t="s">
        <v>67</v>
      </c>
      <c r="G272" s="3" t="s">
        <v>241</v>
      </c>
      <c r="H272" s="2" t="s">
        <v>21</v>
      </c>
      <c r="I272" s="2" t="s">
        <v>801</v>
      </c>
      <c r="J272" s="3" t="str">
        <f>HYPERLINK("https://www.boe.es/gazeta/dias/1827/11/29/pdfs/GMD-1827-146.pdf#page=4","Abrir facsímil")</f>
        <v>Abrir facsímil</v>
      </c>
      <c r="K272" s="3" t="s">
        <v>23</v>
      </c>
    </row>
    <row r="273" spans="1:11" ht="42" customHeight="1">
      <c r="A273" s="2" t="s">
        <v>802</v>
      </c>
      <c r="B273" s="2" t="s">
        <v>802</v>
      </c>
      <c r="C273" s="2" t="s">
        <v>284</v>
      </c>
      <c r="D273" s="2" t="s">
        <v>36</v>
      </c>
      <c r="E273" s="5">
        <v>-26418</v>
      </c>
      <c r="F273" s="3" t="s">
        <v>769</v>
      </c>
      <c r="G273" s="3" t="s">
        <v>59</v>
      </c>
      <c r="H273" s="2" t="s">
        <v>21</v>
      </c>
      <c r="I273" s="2" t="s">
        <v>803</v>
      </c>
      <c r="J273" s="3" t="str">
        <f>HYPERLINK("https://www.boe.es/gazeta/dias/1827/09/01/pdfs/GMD-1827-105.pdf#page=2","Abrir facsímil")</f>
        <v>Abrir facsímil</v>
      </c>
      <c r="K273" s="3" t="s">
        <v>23</v>
      </c>
    </row>
    <row r="274" spans="1:11" ht="42" customHeight="1">
      <c r="A274" s="2" t="s">
        <v>802</v>
      </c>
      <c r="B274" s="2" t="s">
        <v>802</v>
      </c>
      <c r="C274" s="2" t="s">
        <v>17</v>
      </c>
      <c r="D274" s="2" t="s">
        <v>18</v>
      </c>
      <c r="E274" s="5">
        <v>-26315</v>
      </c>
      <c r="F274" s="3" t="s">
        <v>346</v>
      </c>
      <c r="G274" s="3" t="s">
        <v>20</v>
      </c>
      <c r="H274" s="2" t="s">
        <v>21</v>
      </c>
      <c r="I274" s="2" t="s">
        <v>804</v>
      </c>
      <c r="J274" s="3" t="str">
        <f>HYPERLINK("https://www.boe.es/gazeta/dias/1827/12/13/pdfs/GMD-1827-152.pdf#page=3","Abrir facsímil")</f>
        <v>Abrir facsímil</v>
      </c>
      <c r="K274" s="3" t="s">
        <v>23</v>
      </c>
    </row>
    <row r="275" spans="1:11" ht="42" customHeight="1">
      <c r="A275" s="2" t="s">
        <v>805</v>
      </c>
      <c r="B275" s="2" t="s">
        <v>806</v>
      </c>
      <c r="C275" s="2" t="s">
        <v>284</v>
      </c>
      <c r="D275" s="2" t="s">
        <v>36</v>
      </c>
      <c r="E275" s="5">
        <v>-26625</v>
      </c>
      <c r="F275" s="3" t="s">
        <v>132</v>
      </c>
      <c r="G275" s="3" t="s">
        <v>29</v>
      </c>
      <c r="H275" s="2" t="s">
        <v>21</v>
      </c>
      <c r="I275" s="2" t="s">
        <v>807</v>
      </c>
      <c r="J275" s="3" t="str">
        <f>HYPERLINK("https://www.boe.es/gazeta/dias/1827/02/06/pdfs/GMD-1827-16.pdf#page=4","Abrir facsímil")</f>
        <v>Abrir facsímil</v>
      </c>
      <c r="K275" s="3" t="s">
        <v>23</v>
      </c>
    </row>
    <row r="276" spans="1:11" ht="42" customHeight="1">
      <c r="A276" s="2" t="s">
        <v>808</v>
      </c>
      <c r="B276" s="2" t="s">
        <v>809</v>
      </c>
      <c r="C276" s="2" t="s">
        <v>94</v>
      </c>
      <c r="D276" s="2" t="s">
        <v>36</v>
      </c>
      <c r="E276" s="5">
        <v>-26516</v>
      </c>
      <c r="F276" s="3" t="s">
        <v>47</v>
      </c>
      <c r="G276" s="3" t="s">
        <v>20</v>
      </c>
      <c r="H276" s="2" t="s">
        <v>21</v>
      </c>
      <c r="I276" s="2" t="s">
        <v>810</v>
      </c>
      <c r="J276" s="3" t="str">
        <f>HYPERLINK("https://www.boe.es/gazeta/dias/1827/05/26/pdfs/GMD-1827-63.pdf#page=3","Abrir facsímil")</f>
        <v>Abrir facsímil</v>
      </c>
      <c r="K276" s="3" t="s">
        <v>23</v>
      </c>
    </row>
    <row r="277" spans="1:11" ht="42" customHeight="1">
      <c r="A277" s="2" t="s">
        <v>811</v>
      </c>
      <c r="B277" s="2" t="s">
        <v>811</v>
      </c>
      <c r="C277" s="2" t="s">
        <v>17</v>
      </c>
      <c r="D277" s="2" t="s">
        <v>18</v>
      </c>
      <c r="E277" s="5">
        <v>-26488</v>
      </c>
      <c r="F277" s="3" t="s">
        <v>201</v>
      </c>
      <c r="G277" s="3" t="s">
        <v>42</v>
      </c>
      <c r="H277" s="2" t="s">
        <v>21</v>
      </c>
      <c r="I277" s="2" t="s">
        <v>812</v>
      </c>
      <c r="J277" s="3" t="str">
        <f>HYPERLINK("https://www.boe.es/gazeta/dias/1827/06/23/pdfs/GMD-1827-75.pdf#page=1","Abrir facsímil")</f>
        <v>Abrir facsímil</v>
      </c>
      <c r="K277" s="3" t="s">
        <v>23</v>
      </c>
    </row>
    <row r="278" spans="1:11" ht="42" customHeight="1">
      <c r="A278" s="2" t="s">
        <v>813</v>
      </c>
      <c r="B278" s="2" t="s">
        <v>813</v>
      </c>
      <c r="C278" s="2" t="s">
        <v>46</v>
      </c>
      <c r="D278" s="2" t="s">
        <v>27</v>
      </c>
      <c r="E278" s="5">
        <v>-26548</v>
      </c>
      <c r="F278" s="3" t="s">
        <v>507</v>
      </c>
      <c r="G278" s="3" t="s">
        <v>42</v>
      </c>
      <c r="H278" s="2" t="s">
        <v>21</v>
      </c>
      <c r="I278" s="2" t="s">
        <v>814</v>
      </c>
      <c r="J278" s="3" t="str">
        <f>HYPERLINK("https://www.boe.es/gazeta/dias/1827/04/24/pdfs/GMD-1827-49.pdf#page=1","Abrir facsímil")</f>
        <v>Abrir facsímil</v>
      </c>
      <c r="K278" s="3" t="s">
        <v>23</v>
      </c>
    </row>
    <row r="279" spans="1:11" ht="42" customHeight="1">
      <c r="A279" s="2" t="s">
        <v>813</v>
      </c>
      <c r="B279" s="2" t="s">
        <v>813</v>
      </c>
      <c r="C279" s="2" t="s">
        <v>17</v>
      </c>
      <c r="D279" s="2" t="s">
        <v>18</v>
      </c>
      <c r="E279" s="5">
        <v>-26544</v>
      </c>
      <c r="F279" s="3" t="s">
        <v>293</v>
      </c>
      <c r="G279" s="3" t="s">
        <v>42</v>
      </c>
      <c r="H279" s="2" t="s">
        <v>21</v>
      </c>
      <c r="I279" s="2" t="s">
        <v>815</v>
      </c>
      <c r="J279" s="3" t="str">
        <f>HYPERLINK("https://www.boe.es/gazeta/dias/1827/04/28/pdfs/GMD-1827-51.pdf#page=1","Abrir facsímil")</f>
        <v>Abrir facsímil</v>
      </c>
      <c r="K279" s="3" t="s">
        <v>23</v>
      </c>
    </row>
    <row r="280" spans="1:11" ht="42" customHeight="1">
      <c r="A280" s="2" t="s">
        <v>813</v>
      </c>
      <c r="B280" s="2" t="s">
        <v>813</v>
      </c>
      <c r="C280" s="2" t="s">
        <v>66</v>
      </c>
      <c r="D280" s="2" t="s">
        <v>36</v>
      </c>
      <c r="E280" s="5">
        <v>-26537</v>
      </c>
      <c r="F280" s="3" t="s">
        <v>351</v>
      </c>
      <c r="G280" s="3" t="s">
        <v>42</v>
      </c>
      <c r="H280" s="2" t="s">
        <v>21</v>
      </c>
      <c r="I280" s="2" t="s">
        <v>816</v>
      </c>
      <c r="J280" s="3" t="str">
        <f>HYPERLINK("https://www.boe.es/gazeta/dias/1827/05/05/pdfs/GMD-1827-54.pdf#page=1","Abrir facsímil")</f>
        <v>Abrir facsímil</v>
      </c>
      <c r="K280" s="3" t="s">
        <v>23</v>
      </c>
    </row>
    <row r="281" spans="1:11" ht="42" customHeight="1">
      <c r="A281" s="2" t="s">
        <v>813</v>
      </c>
      <c r="B281" s="2" t="s">
        <v>813</v>
      </c>
      <c r="C281" s="2" t="s">
        <v>46</v>
      </c>
      <c r="D281" s="2" t="s">
        <v>27</v>
      </c>
      <c r="E281" s="5">
        <v>-26530</v>
      </c>
      <c r="F281" s="3" t="s">
        <v>817</v>
      </c>
      <c r="G281" s="3" t="s">
        <v>59</v>
      </c>
      <c r="H281" s="2" t="s">
        <v>21</v>
      </c>
      <c r="I281" s="2" t="s">
        <v>818</v>
      </c>
      <c r="J281" s="3" t="str">
        <f>HYPERLINK("https://www.boe.es/gazeta/dias/1827/05/12/pdfs/GMD-1827-57.pdf#page=2","Abrir facsímil")</f>
        <v>Abrir facsímil</v>
      </c>
      <c r="K281" s="3" t="s">
        <v>23</v>
      </c>
    </row>
    <row r="282" spans="1:11" ht="42" customHeight="1">
      <c r="A282" s="2" t="s">
        <v>813</v>
      </c>
      <c r="B282" s="2" t="s">
        <v>813</v>
      </c>
      <c r="C282" s="2" t="s">
        <v>35</v>
      </c>
      <c r="D282" s="2" t="s">
        <v>36</v>
      </c>
      <c r="E282" s="5">
        <v>-26520</v>
      </c>
      <c r="F282" s="3" t="s">
        <v>664</v>
      </c>
      <c r="G282" s="3" t="s">
        <v>59</v>
      </c>
      <c r="H282" s="2" t="s">
        <v>21</v>
      </c>
      <c r="I282" s="2" t="s">
        <v>819</v>
      </c>
      <c r="J282" s="3" t="str">
        <f>HYPERLINK("https://www.boe.es/gazeta/dias/1827/05/22/pdfs/GMD-1827-61.pdf#page=2","Abrir facsímil")</f>
        <v>Abrir facsímil</v>
      </c>
      <c r="K282" s="3" t="s">
        <v>23</v>
      </c>
    </row>
    <row r="283" spans="1:11" ht="42" customHeight="1">
      <c r="A283" s="2" t="s">
        <v>813</v>
      </c>
      <c r="B283" s="2" t="s">
        <v>813</v>
      </c>
      <c r="C283" s="2" t="s">
        <v>55</v>
      </c>
      <c r="D283" s="2" t="s">
        <v>36</v>
      </c>
      <c r="E283" s="5">
        <v>-26516</v>
      </c>
      <c r="F283" s="3" t="s">
        <v>47</v>
      </c>
      <c r="G283" s="3" t="s">
        <v>42</v>
      </c>
      <c r="H283" s="2" t="s">
        <v>21</v>
      </c>
      <c r="I283" s="2" t="s">
        <v>820</v>
      </c>
      <c r="J283" s="3" t="str">
        <f>HYPERLINK("https://www.boe.es/gazeta/dias/1827/05/26/pdfs/GMD-1827-63.pdf#page=1","Abrir facsímil")</f>
        <v>Abrir facsímil</v>
      </c>
      <c r="K283" s="3" t="s">
        <v>23</v>
      </c>
    </row>
    <row r="284" spans="1:11" ht="42" customHeight="1">
      <c r="A284" s="2" t="s">
        <v>813</v>
      </c>
      <c r="B284" s="2" t="s">
        <v>813</v>
      </c>
      <c r="C284" s="2" t="s">
        <v>17</v>
      </c>
      <c r="D284" s="2" t="s">
        <v>18</v>
      </c>
      <c r="E284" s="5">
        <v>-26502</v>
      </c>
      <c r="F284" s="3" t="s">
        <v>301</v>
      </c>
      <c r="G284" s="3" t="s">
        <v>42</v>
      </c>
      <c r="H284" s="2" t="s">
        <v>21</v>
      </c>
      <c r="I284" s="2" t="s">
        <v>821</v>
      </c>
      <c r="J284" s="3" t="str">
        <f>HYPERLINK("https://www.boe.es/gazeta/dias/1827/06/09/pdfs/GMD-1827-69.pdf#page=1","Abrir facsímil")</f>
        <v>Abrir facsímil</v>
      </c>
      <c r="K284" s="3" t="s">
        <v>23</v>
      </c>
    </row>
    <row r="285" spans="1:11" ht="42" customHeight="1">
      <c r="A285" s="2" t="s">
        <v>822</v>
      </c>
      <c r="B285" s="2" t="s">
        <v>822</v>
      </c>
      <c r="C285" s="2" t="s">
        <v>284</v>
      </c>
      <c r="D285" s="2" t="s">
        <v>36</v>
      </c>
      <c r="E285" s="5">
        <v>-26427</v>
      </c>
      <c r="F285" s="3" t="s">
        <v>37</v>
      </c>
      <c r="G285" s="3" t="s">
        <v>59</v>
      </c>
      <c r="H285" s="2" t="s">
        <v>21</v>
      </c>
      <c r="I285" s="2" t="s">
        <v>823</v>
      </c>
      <c r="J285" s="3" t="str">
        <f>HYPERLINK("https://www.boe.es/gazeta/dias/1827/08/23/pdfs/GMD-1827-101.pdf#page=2","Abrir facsímil")</f>
        <v>Abrir facsímil</v>
      </c>
      <c r="K285" s="3" t="s">
        <v>23</v>
      </c>
    </row>
    <row r="286" spans="1:11" ht="42" customHeight="1">
      <c r="A286" s="2" t="s">
        <v>824</v>
      </c>
      <c r="B286" s="2" t="s">
        <v>824</v>
      </c>
      <c r="C286" s="2" t="s">
        <v>35</v>
      </c>
      <c r="D286" s="2" t="s">
        <v>36</v>
      </c>
      <c r="E286" s="5">
        <v>-26450</v>
      </c>
      <c r="F286" s="3" t="s">
        <v>518</v>
      </c>
      <c r="G286" s="3" t="s">
        <v>59</v>
      </c>
      <c r="H286" s="2" t="s">
        <v>21</v>
      </c>
      <c r="I286" s="2" t="s">
        <v>825</v>
      </c>
      <c r="J286" s="3" t="str">
        <f>HYPERLINK("https://www.boe.es/gazeta/dias/1827/07/31/pdfs/GMD-1827-91.pdf#page=2","Abrir facsímil")</f>
        <v>Abrir facsímil</v>
      </c>
      <c r="K286" s="3" t="s">
        <v>23</v>
      </c>
    </row>
    <row r="287" spans="1:11" ht="42" customHeight="1">
      <c r="A287" s="2" t="s">
        <v>826</v>
      </c>
      <c r="B287" s="2" t="s">
        <v>826</v>
      </c>
      <c r="C287" s="2" t="s">
        <v>17</v>
      </c>
      <c r="D287" s="2" t="s">
        <v>18</v>
      </c>
      <c r="E287" s="5">
        <v>-26313</v>
      </c>
      <c r="F287" s="3" t="s">
        <v>712</v>
      </c>
      <c r="G287" s="3" t="s">
        <v>29</v>
      </c>
      <c r="H287" s="2" t="s">
        <v>21</v>
      </c>
      <c r="I287" s="2" t="s">
        <v>827</v>
      </c>
      <c r="J287" s="3" t="str">
        <f>HYPERLINK("https://www.boe.es/gazeta/dias/1827/12/15/pdfs/GMD-1827-153.pdf#page=4","Abrir facsímil")</f>
        <v>Abrir facsímil</v>
      </c>
      <c r="K287" s="3" t="s">
        <v>23</v>
      </c>
    </row>
    <row r="288" spans="1:11" ht="42" customHeight="1">
      <c r="A288" s="2" t="s">
        <v>828</v>
      </c>
      <c r="B288" s="2" t="s">
        <v>828</v>
      </c>
      <c r="C288" s="2" t="s">
        <v>17</v>
      </c>
      <c r="D288" s="2" t="s">
        <v>18</v>
      </c>
      <c r="E288" s="5">
        <v>-26530</v>
      </c>
      <c r="F288" s="3" t="s">
        <v>817</v>
      </c>
      <c r="G288" s="3" t="s">
        <v>59</v>
      </c>
      <c r="H288" s="2" t="s">
        <v>21</v>
      </c>
      <c r="I288" s="2" t="s">
        <v>829</v>
      </c>
      <c r="J288" s="3" t="str">
        <f>HYPERLINK("https://www.boe.es/gazeta/dias/1827/05/12/pdfs/GMD-1827-57.pdf#page=2","Abrir facsímil")</f>
        <v>Abrir facsímil</v>
      </c>
      <c r="K288" s="3" t="s">
        <v>23</v>
      </c>
    </row>
    <row r="289" spans="1:11" ht="42" customHeight="1">
      <c r="A289" s="2" t="s">
        <v>828</v>
      </c>
      <c r="B289" s="2" t="s">
        <v>828</v>
      </c>
      <c r="C289" s="2" t="s">
        <v>46</v>
      </c>
      <c r="D289" s="2" t="s">
        <v>27</v>
      </c>
      <c r="E289" s="5">
        <v>-26457</v>
      </c>
      <c r="F289" s="3" t="s">
        <v>178</v>
      </c>
      <c r="G289" s="3" t="s">
        <v>59</v>
      </c>
      <c r="H289" s="2" t="s">
        <v>21</v>
      </c>
      <c r="I289" s="2" t="s">
        <v>830</v>
      </c>
      <c r="J289" s="3" t="str">
        <f>HYPERLINK("https://www.boe.es/gazeta/dias/1827/07/24/pdfs/GMD-1827-88.pdf#page=2","Abrir facsímil")</f>
        <v>Abrir facsímil</v>
      </c>
      <c r="K289" s="3" t="s">
        <v>23</v>
      </c>
    </row>
    <row r="290" spans="1:11" ht="42" customHeight="1">
      <c r="A290" s="2" t="s">
        <v>831</v>
      </c>
      <c r="B290" s="2" t="s">
        <v>831</v>
      </c>
      <c r="C290" s="2" t="s">
        <v>17</v>
      </c>
      <c r="D290" s="2" t="s">
        <v>18</v>
      </c>
      <c r="E290" s="5">
        <v>-26506</v>
      </c>
      <c r="F290" s="3" t="s">
        <v>832</v>
      </c>
      <c r="G290" s="3" t="s">
        <v>42</v>
      </c>
      <c r="H290" s="2" t="s">
        <v>21</v>
      </c>
      <c r="I290" s="2" t="s">
        <v>833</v>
      </c>
      <c r="J290" s="3" t="str">
        <f>HYPERLINK("https://www.boe.es/gazeta/dias/1827/06/05/pdfs/GMD-1827-67.pdf#page=1","Abrir facsímil")</f>
        <v>Abrir facsímil</v>
      </c>
      <c r="K290" s="3" t="s">
        <v>23</v>
      </c>
    </row>
    <row r="291" spans="1:11" ht="42" customHeight="1">
      <c r="A291" s="2" t="s">
        <v>834</v>
      </c>
      <c r="B291" s="2" t="s">
        <v>835</v>
      </c>
      <c r="C291" s="2" t="s">
        <v>46</v>
      </c>
      <c r="D291" s="2" t="s">
        <v>27</v>
      </c>
      <c r="E291" s="5">
        <v>-26611</v>
      </c>
      <c r="F291" s="3" t="s">
        <v>638</v>
      </c>
      <c r="G291" s="3" t="s">
        <v>42</v>
      </c>
      <c r="H291" s="2" t="s">
        <v>21</v>
      </c>
      <c r="I291" s="2" t="s">
        <v>836</v>
      </c>
      <c r="J291" s="3" t="str">
        <f>HYPERLINK("https://www.boe.es/gazeta/dias/1827/02/20/pdfs/GMD-1827-22.pdf#page=1","Abrir facsímil")</f>
        <v>Abrir facsímil</v>
      </c>
      <c r="K291" s="3" t="s">
        <v>23</v>
      </c>
    </row>
    <row r="292" spans="1:11" ht="42" customHeight="1">
      <c r="A292" s="2" t="s">
        <v>837</v>
      </c>
      <c r="B292" s="2" t="s">
        <v>837</v>
      </c>
      <c r="C292" s="2" t="s">
        <v>35</v>
      </c>
      <c r="D292" s="2" t="s">
        <v>36</v>
      </c>
      <c r="E292" s="5">
        <v>-26306</v>
      </c>
      <c r="F292" s="3" t="s">
        <v>247</v>
      </c>
      <c r="G292" s="3" t="s">
        <v>20</v>
      </c>
      <c r="H292" s="2" t="s">
        <v>21</v>
      </c>
      <c r="I292" s="2" t="s">
        <v>838</v>
      </c>
      <c r="J292" s="3" t="str">
        <f>HYPERLINK("https://www.boe.es/gazeta/dias/1827/12/22/pdfs/GMD-1827-156.pdf#page=3","Abrir facsímil")</f>
        <v>Abrir facsímil</v>
      </c>
      <c r="K292" s="3" t="s">
        <v>23</v>
      </c>
    </row>
    <row r="293" spans="1:11" ht="42" customHeight="1">
      <c r="A293" s="2" t="s">
        <v>839</v>
      </c>
      <c r="B293" s="2" t="s">
        <v>839</v>
      </c>
      <c r="C293" s="2" t="s">
        <v>46</v>
      </c>
      <c r="D293" s="2" t="s">
        <v>27</v>
      </c>
      <c r="E293" s="5">
        <v>-26656</v>
      </c>
      <c r="F293" s="3" t="s">
        <v>840</v>
      </c>
      <c r="G293" s="3" t="s">
        <v>20</v>
      </c>
      <c r="H293" s="2" t="s">
        <v>21</v>
      </c>
      <c r="I293" s="2" t="s">
        <v>841</v>
      </c>
      <c r="J293" s="3" t="str">
        <f>HYPERLINK("https://www.boe.es/gazeta/dias/1827/01/06/pdfs/GMD-1827-3.pdf#page=3","Abrir facsímil")</f>
        <v>Abrir facsímil</v>
      </c>
      <c r="K293" s="3" t="s">
        <v>23</v>
      </c>
    </row>
    <row r="294" spans="1:11" ht="42" customHeight="1">
      <c r="A294" s="2" t="s">
        <v>842</v>
      </c>
      <c r="B294" s="2" t="s">
        <v>843</v>
      </c>
      <c r="C294" s="2" t="s">
        <v>17</v>
      </c>
      <c r="D294" s="2" t="s">
        <v>18</v>
      </c>
      <c r="E294" s="5">
        <v>-26607</v>
      </c>
      <c r="F294" s="3" t="s">
        <v>280</v>
      </c>
      <c r="G294" s="3" t="s">
        <v>59</v>
      </c>
      <c r="H294" s="2" t="s">
        <v>30</v>
      </c>
      <c r="I294" s="2" t="s">
        <v>844</v>
      </c>
      <c r="J294" s="3" t="str">
        <f>HYPERLINK("https://www.boe.es/gazeta/dias/1827/02/24/pdfs/GMD-1827-24.pdf#page=2","Abrir facsímil")</f>
        <v>Abrir facsímil</v>
      </c>
      <c r="K294" s="3" t="s">
        <v>32</v>
      </c>
    </row>
    <row r="295" spans="1:11" ht="42" customHeight="1">
      <c r="A295" s="2" t="s">
        <v>845</v>
      </c>
      <c r="B295" s="2" t="s">
        <v>846</v>
      </c>
      <c r="C295" s="2" t="s">
        <v>46</v>
      </c>
      <c r="D295" s="2" t="s">
        <v>27</v>
      </c>
      <c r="E295" s="5">
        <v>-26562</v>
      </c>
      <c r="F295" s="3" t="s">
        <v>28</v>
      </c>
      <c r="G295" s="3" t="s">
        <v>59</v>
      </c>
      <c r="H295" s="2" t="s">
        <v>30</v>
      </c>
      <c r="I295" s="2" t="s">
        <v>847</v>
      </c>
      <c r="J295" s="3" t="str">
        <f>HYPERLINK("https://www.boe.es/gazeta/dias/1827/04/10/pdfs/GMD-1827-43.pdf#page=2","Abrir facsímil")</f>
        <v>Abrir facsímil</v>
      </c>
      <c r="K295" s="3" t="s">
        <v>32</v>
      </c>
    </row>
    <row r="296" spans="1:11" ht="42" customHeight="1">
      <c r="A296" s="2" t="s">
        <v>848</v>
      </c>
      <c r="B296" s="2" t="s">
        <v>849</v>
      </c>
      <c r="C296" s="2" t="s">
        <v>17</v>
      </c>
      <c r="D296" s="2" t="s">
        <v>18</v>
      </c>
      <c r="E296" s="5">
        <v>-26350</v>
      </c>
      <c r="F296" s="3" t="s">
        <v>586</v>
      </c>
      <c r="G296" s="3" t="s">
        <v>29</v>
      </c>
      <c r="H296" s="2" t="s">
        <v>21</v>
      </c>
      <c r="I296" s="2" t="s">
        <v>850</v>
      </c>
      <c r="J296" s="3" t="str">
        <f>HYPERLINK("https://www.boe.es/gazeta/dias/1827/11/08/pdfs/GMD-1827-137.pdf#page=4","Abrir facsímil")</f>
        <v>Abrir facsímil</v>
      </c>
      <c r="K296" s="3" t="s">
        <v>23</v>
      </c>
    </row>
    <row r="297" spans="1:11" ht="42" customHeight="1">
      <c r="A297" s="2" t="s">
        <v>851</v>
      </c>
      <c r="B297" s="2" t="s">
        <v>851</v>
      </c>
      <c r="C297" s="2" t="s">
        <v>284</v>
      </c>
      <c r="D297" s="2" t="s">
        <v>36</v>
      </c>
      <c r="E297" s="5">
        <v>-26369</v>
      </c>
      <c r="F297" s="3" t="s">
        <v>239</v>
      </c>
      <c r="G297" s="3" t="s">
        <v>29</v>
      </c>
      <c r="H297" s="2" t="s">
        <v>21</v>
      </c>
      <c r="I297" s="2" t="s">
        <v>852</v>
      </c>
      <c r="J297" s="3" t="str">
        <f>HYPERLINK("https://www.boe.es/gazeta/dias/1827/10/20/pdfs/GMD-1827-129.pdf#page=4","Abrir facsímil")</f>
        <v>Abrir facsímil</v>
      </c>
      <c r="K297" s="3" t="s">
        <v>23</v>
      </c>
    </row>
    <row r="298" spans="1:11" ht="42" customHeight="1">
      <c r="A298" s="2" t="s">
        <v>851</v>
      </c>
      <c r="B298" s="2" t="s">
        <v>851</v>
      </c>
      <c r="C298" s="2" t="s">
        <v>94</v>
      </c>
      <c r="D298" s="2" t="s">
        <v>36</v>
      </c>
      <c r="E298" s="5">
        <v>-26329</v>
      </c>
      <c r="F298" s="3" t="s">
        <v>67</v>
      </c>
      <c r="G298" s="3" t="s">
        <v>241</v>
      </c>
      <c r="H298" s="2" t="s">
        <v>21</v>
      </c>
      <c r="I298" s="2" t="s">
        <v>853</v>
      </c>
      <c r="J298" s="3" t="str">
        <f>HYPERLINK("https://www.boe.es/gazeta/dias/1827/11/29/pdfs/GMD-1827-146.pdf#page=4","Abrir facsímil")</f>
        <v>Abrir facsímil</v>
      </c>
      <c r="K298" s="3" t="s">
        <v>23</v>
      </c>
    </row>
    <row r="299" spans="1:11" ht="42" customHeight="1">
      <c r="A299" s="2" t="s">
        <v>854</v>
      </c>
      <c r="B299" s="2" t="s">
        <v>855</v>
      </c>
      <c r="C299" s="2" t="s">
        <v>17</v>
      </c>
      <c r="D299" s="2" t="s">
        <v>18</v>
      </c>
      <c r="E299" s="5">
        <v>-26385</v>
      </c>
      <c r="F299" s="3" t="s">
        <v>374</v>
      </c>
      <c r="G299" s="3" t="s">
        <v>20</v>
      </c>
      <c r="H299" s="2" t="s">
        <v>21</v>
      </c>
      <c r="I299" s="2" t="s">
        <v>856</v>
      </c>
      <c r="J299" s="3" t="str">
        <f>HYPERLINK("https://www.boe.es/gazeta/dias/1827/10/04/pdfs/GMD-1827-120.pdf#page=3","Abrir facsímil")</f>
        <v>Abrir facsímil</v>
      </c>
      <c r="K299" s="3" t="s">
        <v>23</v>
      </c>
    </row>
    <row r="300" spans="1:11" ht="42" customHeight="1">
      <c r="A300" s="2" t="s">
        <v>857</v>
      </c>
      <c r="B300" s="2" t="s">
        <v>858</v>
      </c>
      <c r="C300" s="2" t="s">
        <v>35</v>
      </c>
      <c r="D300" s="2" t="s">
        <v>36</v>
      </c>
      <c r="E300" s="5">
        <v>-26516</v>
      </c>
      <c r="F300" s="3" t="s">
        <v>47</v>
      </c>
      <c r="G300" s="3" t="s">
        <v>20</v>
      </c>
      <c r="H300" s="2" t="s">
        <v>21</v>
      </c>
      <c r="I300" s="2" t="s">
        <v>859</v>
      </c>
      <c r="J300" s="3" t="str">
        <f>HYPERLINK("https://www.boe.es/gazeta/dias/1827/05/26/pdfs/GMD-1827-63.pdf#page=3","Abrir facsímil")</f>
        <v>Abrir facsímil</v>
      </c>
      <c r="K300" s="3" t="s">
        <v>23</v>
      </c>
    </row>
    <row r="301" spans="1:11" ht="42" customHeight="1">
      <c r="A301" s="2" t="s">
        <v>860</v>
      </c>
      <c r="B301" s="2" t="s">
        <v>861</v>
      </c>
      <c r="C301" s="2" t="s">
        <v>350</v>
      </c>
      <c r="D301" s="2" t="s">
        <v>36</v>
      </c>
      <c r="E301" s="5">
        <v>-26422</v>
      </c>
      <c r="F301" s="3" t="s">
        <v>862</v>
      </c>
      <c r="G301" s="3" t="s">
        <v>20</v>
      </c>
      <c r="H301" s="2" t="s">
        <v>21</v>
      </c>
      <c r="I301" s="2" t="s">
        <v>863</v>
      </c>
      <c r="J301" s="3" t="str">
        <f>HYPERLINK("https://www.boe.es/gazeta/dias/1827/08/28/pdfs/GMD-1827-103.pdf#page=3","Abrir facsímil")</f>
        <v>Abrir facsímil</v>
      </c>
      <c r="K301" s="3" t="s">
        <v>23</v>
      </c>
    </row>
    <row r="302" spans="1:11" ht="42" customHeight="1">
      <c r="A302" s="2" t="s">
        <v>864</v>
      </c>
      <c r="B302" s="2" t="s">
        <v>864</v>
      </c>
      <c r="C302" s="2" t="s">
        <v>17</v>
      </c>
      <c r="D302" s="2" t="s">
        <v>18</v>
      </c>
      <c r="E302" s="5">
        <v>-26462</v>
      </c>
      <c r="F302" s="3" t="s">
        <v>304</v>
      </c>
      <c r="G302" s="3" t="s">
        <v>20</v>
      </c>
      <c r="H302" s="2" t="s">
        <v>21</v>
      </c>
      <c r="I302" s="2" t="s">
        <v>865</v>
      </c>
      <c r="J302" s="3" t="str">
        <f>HYPERLINK("https://www.boe.es/gazeta/dias/1827/07/19/pdfs/GMD-1827-86.pdf#page=3","Abrir facsímil")</f>
        <v>Abrir facsímil</v>
      </c>
      <c r="K302" s="3" t="s">
        <v>23</v>
      </c>
    </row>
    <row r="303" spans="1:11" ht="42" customHeight="1">
      <c r="A303" s="2" t="s">
        <v>866</v>
      </c>
      <c r="B303" s="2" t="s">
        <v>866</v>
      </c>
      <c r="C303" s="2" t="s">
        <v>94</v>
      </c>
      <c r="D303" s="2" t="s">
        <v>36</v>
      </c>
      <c r="E303" s="5">
        <v>-26341</v>
      </c>
      <c r="F303" s="3" t="s">
        <v>596</v>
      </c>
      <c r="G303" s="3" t="s">
        <v>59</v>
      </c>
      <c r="H303" s="2" t="s">
        <v>21</v>
      </c>
      <c r="I303" s="2" t="s">
        <v>867</v>
      </c>
      <c r="J303" s="3" t="str">
        <f>HYPERLINK("https://www.boe.es/gazeta/dias/1827/11/17/pdfs/GMD-1827-141.pdf#page=2","Abrir facsímil")</f>
        <v>Abrir facsímil</v>
      </c>
      <c r="K303" s="3" t="s">
        <v>23</v>
      </c>
    </row>
    <row r="304" spans="1:11" ht="42" customHeight="1">
      <c r="A304" s="2" t="s">
        <v>868</v>
      </c>
      <c r="B304" s="2" t="s">
        <v>868</v>
      </c>
      <c r="C304" s="2" t="s">
        <v>35</v>
      </c>
      <c r="D304" s="2" t="s">
        <v>36</v>
      </c>
      <c r="E304" s="5">
        <v>-26436</v>
      </c>
      <c r="F304" s="3" t="s">
        <v>869</v>
      </c>
      <c r="G304" s="3" t="s">
        <v>870</v>
      </c>
      <c r="H304" s="2" t="s">
        <v>21</v>
      </c>
      <c r="I304" s="2" t="s">
        <v>871</v>
      </c>
      <c r="J304" s="3" t="str">
        <f>HYPERLINK("https://www.boe.es/gazeta/dias/1827/08/14/pdfs/GMD-1827-97.pdf#page=2","Abrir facsímil")</f>
        <v>Abrir facsímil</v>
      </c>
      <c r="K304" s="3" t="s">
        <v>23</v>
      </c>
    </row>
    <row r="305" spans="1:11" ht="42" customHeight="1">
      <c r="A305" s="2" t="s">
        <v>872</v>
      </c>
      <c r="B305" s="2" t="s">
        <v>873</v>
      </c>
      <c r="C305" s="2" t="s">
        <v>17</v>
      </c>
      <c r="D305" s="2" t="s">
        <v>18</v>
      </c>
      <c r="E305" s="5">
        <v>-26492</v>
      </c>
      <c r="F305" s="3" t="s">
        <v>140</v>
      </c>
      <c r="G305" s="3" t="s">
        <v>20</v>
      </c>
      <c r="H305" s="2" t="s">
        <v>21</v>
      </c>
      <c r="I305" s="2" t="s">
        <v>874</v>
      </c>
      <c r="J305" s="3" t="str">
        <f>HYPERLINK("https://www.boe.es/gazeta/dias/1827/06/19/pdfs/GMD-1827-73.pdf#page=3","Abrir facsímil")</f>
        <v>Abrir facsímil</v>
      </c>
      <c r="K305" s="3" t="s">
        <v>23</v>
      </c>
    </row>
    <row r="306" spans="1:11" ht="42" customHeight="1">
      <c r="A306" s="2" t="s">
        <v>875</v>
      </c>
      <c r="B306" s="2" t="s">
        <v>875</v>
      </c>
      <c r="C306" s="2" t="s">
        <v>46</v>
      </c>
      <c r="D306" s="2" t="s">
        <v>27</v>
      </c>
      <c r="E306" s="5">
        <v>-26474</v>
      </c>
      <c r="F306" s="3" t="s">
        <v>152</v>
      </c>
      <c r="G306" s="3" t="s">
        <v>59</v>
      </c>
      <c r="H306" s="2" t="s">
        <v>21</v>
      </c>
      <c r="I306" s="2" t="s">
        <v>876</v>
      </c>
      <c r="J306" s="3" t="str">
        <f>HYPERLINK("https://www.boe.es/gazeta/dias/1827/07/07/pdfs/GMD-1827-81.pdf#page=2","Abrir facsímil")</f>
        <v>Abrir facsímil</v>
      </c>
      <c r="K306" s="3" t="s">
        <v>23</v>
      </c>
    </row>
    <row r="307" spans="1:11" ht="42" customHeight="1">
      <c r="A307" s="2" t="s">
        <v>877</v>
      </c>
      <c r="B307" s="2" t="s">
        <v>878</v>
      </c>
      <c r="C307" s="2" t="s">
        <v>46</v>
      </c>
      <c r="D307" s="2" t="s">
        <v>27</v>
      </c>
      <c r="E307" s="5">
        <v>-26338</v>
      </c>
      <c r="F307" s="3" t="s">
        <v>525</v>
      </c>
      <c r="G307" s="3" t="s">
        <v>20</v>
      </c>
      <c r="H307" s="2" t="s">
        <v>21</v>
      </c>
      <c r="I307" s="2" t="s">
        <v>879</v>
      </c>
      <c r="J307" s="3" t="str">
        <f>HYPERLINK("https://www.boe.es/gazeta/dias/1827/11/20/pdfs/GMD-1827-142.pdf#page=3","Abrir facsímil")</f>
        <v>Abrir facsímil</v>
      </c>
      <c r="K307" s="3" t="s">
        <v>23</v>
      </c>
    </row>
    <row r="308" spans="1:11" ht="42" customHeight="1">
      <c r="A308" s="2" t="s">
        <v>880</v>
      </c>
      <c r="B308" s="2" t="s">
        <v>881</v>
      </c>
      <c r="C308" s="2" t="s">
        <v>55</v>
      </c>
      <c r="D308" s="2" t="s">
        <v>36</v>
      </c>
      <c r="E308" s="5">
        <v>-26625</v>
      </c>
      <c r="F308" s="3" t="s">
        <v>132</v>
      </c>
      <c r="G308" s="3" t="s">
        <v>20</v>
      </c>
      <c r="H308" s="2" t="s">
        <v>21</v>
      </c>
      <c r="I308" s="2" t="s">
        <v>882</v>
      </c>
      <c r="J308" s="3" t="str">
        <f>HYPERLINK("https://www.boe.es/gazeta/dias/1827/02/06/pdfs/GMD-1827-16.pdf#page=3","Abrir facsímil")</f>
        <v>Abrir facsímil</v>
      </c>
      <c r="K308" s="3" t="s">
        <v>23</v>
      </c>
    </row>
    <row r="309" spans="1:11" ht="42" customHeight="1">
      <c r="A309" s="2" t="s">
        <v>883</v>
      </c>
      <c r="B309" s="2" t="s">
        <v>884</v>
      </c>
      <c r="C309" s="2" t="s">
        <v>17</v>
      </c>
      <c r="D309" s="2" t="s">
        <v>18</v>
      </c>
      <c r="E309" s="5">
        <v>-26334</v>
      </c>
      <c r="F309" s="3" t="s">
        <v>885</v>
      </c>
      <c r="G309" s="3" t="s">
        <v>20</v>
      </c>
      <c r="H309" s="2" t="s">
        <v>21</v>
      </c>
      <c r="I309" s="2" t="s">
        <v>886</v>
      </c>
      <c r="J309" s="3" t="str">
        <f>HYPERLINK("https://www.boe.es/gazeta/dias/1827/11/24/pdfs/GMD-1827-144.pdf#page=3","Abrir facsímil")</f>
        <v>Abrir facsímil</v>
      </c>
      <c r="K309" s="3" t="s">
        <v>23</v>
      </c>
    </row>
    <row r="310" spans="1:11" ht="42" customHeight="1">
      <c r="A310" s="2" t="s">
        <v>887</v>
      </c>
      <c r="B310" s="2" t="s">
        <v>888</v>
      </c>
      <c r="C310" s="2" t="s">
        <v>46</v>
      </c>
      <c r="D310" s="2" t="s">
        <v>27</v>
      </c>
      <c r="E310" s="5">
        <v>-26427</v>
      </c>
      <c r="F310" s="3" t="s">
        <v>37</v>
      </c>
      <c r="G310" s="3" t="s">
        <v>20</v>
      </c>
      <c r="H310" s="2" t="s">
        <v>21</v>
      </c>
      <c r="I310" s="2" t="s">
        <v>889</v>
      </c>
      <c r="J310" s="3" t="str">
        <f>HYPERLINK("https://www.boe.es/gazeta/dias/1827/08/23/pdfs/GMD-1827-101.pdf#page=3","Abrir facsímil")</f>
        <v>Abrir facsímil</v>
      </c>
      <c r="K310" s="3" t="s">
        <v>23</v>
      </c>
    </row>
    <row r="311" spans="1:11" ht="42" customHeight="1">
      <c r="A311" s="2" t="s">
        <v>890</v>
      </c>
      <c r="B311" s="2" t="s">
        <v>890</v>
      </c>
      <c r="C311" s="2" t="s">
        <v>17</v>
      </c>
      <c r="D311" s="2" t="s">
        <v>18</v>
      </c>
      <c r="E311" s="5">
        <v>-26597</v>
      </c>
      <c r="F311" s="3" t="s">
        <v>891</v>
      </c>
      <c r="G311" s="3" t="s">
        <v>42</v>
      </c>
      <c r="H311" s="2" t="s">
        <v>21</v>
      </c>
      <c r="I311" s="2" t="s">
        <v>892</v>
      </c>
      <c r="J311" s="3" t="str">
        <f>HYPERLINK("https://www.boe.es/gazeta/dias/1827/03/06/pdfs/GMD-1827-28.pdf#page=1","Abrir facsímil")</f>
        <v>Abrir facsímil</v>
      </c>
      <c r="K311" s="3" t="s">
        <v>23</v>
      </c>
    </row>
    <row r="312" spans="1:11" ht="42" customHeight="1">
      <c r="A312" s="2" t="s">
        <v>893</v>
      </c>
      <c r="B312" s="2" t="s">
        <v>893</v>
      </c>
      <c r="C312" s="2" t="s">
        <v>17</v>
      </c>
      <c r="D312" s="2" t="s">
        <v>18</v>
      </c>
      <c r="E312" s="5">
        <v>-26581</v>
      </c>
      <c r="F312" s="3" t="s">
        <v>510</v>
      </c>
      <c r="G312" s="3" t="s">
        <v>20</v>
      </c>
      <c r="H312" s="2" t="s">
        <v>21</v>
      </c>
      <c r="I312" s="2" t="s">
        <v>894</v>
      </c>
      <c r="J312" s="3" t="str">
        <f>HYPERLINK("https://www.boe.es/gazeta/dias/1827/03/22/pdfs/GMD-1827-35.pdf#page=3","Abrir facsímil")</f>
        <v>Abrir facsímil</v>
      </c>
      <c r="K312" s="3" t="s">
        <v>23</v>
      </c>
    </row>
    <row r="313" spans="1:11" ht="42" customHeight="1">
      <c r="A313" s="2" t="s">
        <v>895</v>
      </c>
      <c r="B313" s="2" t="s">
        <v>895</v>
      </c>
      <c r="C313" s="2" t="s">
        <v>66</v>
      </c>
      <c r="D313" s="2" t="s">
        <v>36</v>
      </c>
      <c r="E313" s="5">
        <v>-26469</v>
      </c>
      <c r="F313" s="3" t="s">
        <v>327</v>
      </c>
      <c r="G313" s="3" t="s">
        <v>59</v>
      </c>
      <c r="H313" s="2" t="s">
        <v>21</v>
      </c>
      <c r="I313" s="2" t="s">
        <v>896</v>
      </c>
      <c r="J313" s="3" t="str">
        <f>HYPERLINK("https://www.boe.es/gazeta/dias/1827/07/12/pdfs/GMD-1827-83.pdf#page=2","Abrir facsímil")</f>
        <v>Abrir facsímil</v>
      </c>
      <c r="K313" s="3" t="s">
        <v>23</v>
      </c>
    </row>
    <row r="314" spans="1:11" ht="42" customHeight="1">
      <c r="A314" s="2" t="s">
        <v>897</v>
      </c>
      <c r="B314" s="2" t="s">
        <v>898</v>
      </c>
      <c r="C314" s="2" t="s">
        <v>94</v>
      </c>
      <c r="D314" s="2" t="s">
        <v>36</v>
      </c>
      <c r="E314" s="5">
        <v>-26474</v>
      </c>
      <c r="F314" s="3" t="s">
        <v>152</v>
      </c>
      <c r="G314" s="3" t="s">
        <v>29</v>
      </c>
      <c r="H314" s="2" t="s">
        <v>21</v>
      </c>
      <c r="I314" s="2" t="s">
        <v>899</v>
      </c>
      <c r="J314" s="3" t="str">
        <f>HYPERLINK("https://www.boe.es/gazeta/dias/1827/07/07/pdfs/GMD-1827-81.pdf#page=4","Abrir facsímil")</f>
        <v>Abrir facsímil</v>
      </c>
      <c r="K314" s="3" t="s">
        <v>23</v>
      </c>
    </row>
    <row r="315" spans="1:11" ht="42" customHeight="1">
      <c r="A315" s="2" t="s">
        <v>900</v>
      </c>
      <c r="B315" s="2" t="s">
        <v>900</v>
      </c>
      <c r="C315" s="2" t="s">
        <v>55</v>
      </c>
      <c r="D315" s="2" t="s">
        <v>36</v>
      </c>
      <c r="E315" s="5">
        <v>-26322</v>
      </c>
      <c r="F315" s="3" t="s">
        <v>217</v>
      </c>
      <c r="G315" s="3" t="s">
        <v>29</v>
      </c>
      <c r="H315" s="2" t="s">
        <v>21</v>
      </c>
      <c r="I315" s="2" t="s">
        <v>901</v>
      </c>
      <c r="J315" s="3" t="str">
        <f>HYPERLINK("https://www.boe.es/gazeta/dias/1827/12/06/pdfs/GMD-1827-149.pdf#page=4","Abrir facsímil")</f>
        <v>Abrir facsímil</v>
      </c>
      <c r="K315" s="3" t="s">
        <v>23</v>
      </c>
    </row>
    <row r="316" spans="1:11" ht="42" customHeight="1">
      <c r="A316" s="2" t="s">
        <v>902</v>
      </c>
      <c r="B316" s="2" t="s">
        <v>903</v>
      </c>
      <c r="C316" s="2" t="s">
        <v>35</v>
      </c>
      <c r="D316" s="2" t="s">
        <v>36</v>
      </c>
      <c r="E316" s="5">
        <v>-26394</v>
      </c>
      <c r="F316" s="3" t="s">
        <v>733</v>
      </c>
      <c r="G316" s="3" t="s">
        <v>776</v>
      </c>
      <c r="H316" s="2" t="s">
        <v>21</v>
      </c>
      <c r="I316" s="2" t="s">
        <v>904</v>
      </c>
      <c r="J316" s="3" t="str">
        <f>HYPERLINK("https://www.boe.es/gazeta/dias/1827/09/25/pdfs/GMD-1827-116.pdf#page=3","Abrir facsímil")</f>
        <v>Abrir facsímil</v>
      </c>
      <c r="K316" s="3" t="s">
        <v>23</v>
      </c>
    </row>
    <row r="317" spans="1:11" ht="42" customHeight="1">
      <c r="A317" s="2" t="s">
        <v>905</v>
      </c>
      <c r="B317" s="2" t="s">
        <v>906</v>
      </c>
      <c r="C317" s="2" t="s">
        <v>55</v>
      </c>
      <c r="D317" s="2" t="s">
        <v>36</v>
      </c>
      <c r="E317" s="5">
        <v>-26324</v>
      </c>
      <c r="F317" s="3" t="s">
        <v>344</v>
      </c>
      <c r="G317" s="3" t="s">
        <v>29</v>
      </c>
      <c r="H317" s="2" t="s">
        <v>21</v>
      </c>
      <c r="I317" s="2" t="s">
        <v>907</v>
      </c>
      <c r="J317" s="3" t="str">
        <f>HYPERLINK("https://www.boe.es/gazeta/dias/1827/12/04/pdfs/GMD-1827-148.pdf#page=4","Abrir facsímil")</f>
        <v>Abrir facsímil</v>
      </c>
      <c r="K317" s="3" t="s">
        <v>23</v>
      </c>
    </row>
    <row r="318" spans="1:11" ht="42" customHeight="1">
      <c r="A318" s="2" t="s">
        <v>908</v>
      </c>
      <c r="B318" s="2" t="s">
        <v>909</v>
      </c>
      <c r="C318" s="2" t="s">
        <v>17</v>
      </c>
      <c r="D318" s="2" t="s">
        <v>18</v>
      </c>
      <c r="E318" s="5">
        <v>-26581</v>
      </c>
      <c r="F318" s="3" t="s">
        <v>510</v>
      </c>
      <c r="G318" s="3" t="s">
        <v>29</v>
      </c>
      <c r="H318" s="2" t="s">
        <v>21</v>
      </c>
      <c r="I318" s="2" t="s">
        <v>910</v>
      </c>
      <c r="J318" s="3" t="str">
        <f>HYPERLINK("https://www.boe.es/gazeta/dias/1827/03/22/pdfs/GMD-1827-35.pdf#page=4","Abrir facsímil")</f>
        <v>Abrir facsímil</v>
      </c>
      <c r="K318" s="3" t="s">
        <v>23</v>
      </c>
    </row>
    <row r="319" spans="1:11" ht="42" customHeight="1">
      <c r="A319" s="2" t="s">
        <v>911</v>
      </c>
      <c r="B319" s="2" t="s">
        <v>911</v>
      </c>
      <c r="C319" s="2" t="s">
        <v>35</v>
      </c>
      <c r="D319" s="2" t="s">
        <v>36</v>
      </c>
      <c r="E319" s="5">
        <v>-26425</v>
      </c>
      <c r="F319" s="3" t="s">
        <v>546</v>
      </c>
      <c r="G319" s="3" t="s">
        <v>29</v>
      </c>
      <c r="H319" s="2" t="s">
        <v>21</v>
      </c>
      <c r="I319" s="2" t="s">
        <v>912</v>
      </c>
      <c r="J319" s="3" t="str">
        <f>HYPERLINK("https://www.boe.es/gazeta/dias/1827/08/25/pdfs/GMD-1827-102.pdf#page=4","Abrir facsímil")</f>
        <v>Abrir facsímil</v>
      </c>
      <c r="K319" s="3" t="s">
        <v>23</v>
      </c>
    </row>
    <row r="320" spans="1:11" ht="42" customHeight="1">
      <c r="A320" s="2" t="s">
        <v>913</v>
      </c>
      <c r="B320" s="2" t="s">
        <v>913</v>
      </c>
      <c r="C320" s="2" t="s">
        <v>66</v>
      </c>
      <c r="D320" s="2" t="s">
        <v>36</v>
      </c>
      <c r="E320" s="5">
        <v>-26656</v>
      </c>
      <c r="F320" s="3" t="s">
        <v>840</v>
      </c>
      <c r="G320" s="3" t="s">
        <v>59</v>
      </c>
      <c r="H320" s="2" t="s">
        <v>21</v>
      </c>
      <c r="I320" s="2" t="s">
        <v>914</v>
      </c>
      <c r="J320" s="3" t="str">
        <f>HYPERLINK("https://www.boe.es/gazeta/dias/1827/01/06/pdfs/GMD-1827-3.pdf#page=2","Abrir facsímil")</f>
        <v>Abrir facsímil</v>
      </c>
      <c r="K320" s="3" t="s">
        <v>23</v>
      </c>
    </row>
    <row r="321" spans="1:11" ht="42" customHeight="1">
      <c r="A321" s="2" t="s">
        <v>915</v>
      </c>
      <c r="B321" s="2" t="s">
        <v>916</v>
      </c>
      <c r="C321" s="2" t="s">
        <v>35</v>
      </c>
      <c r="D321" s="2" t="s">
        <v>36</v>
      </c>
      <c r="E321" s="5">
        <v>-26546</v>
      </c>
      <c r="F321" s="3" t="s">
        <v>214</v>
      </c>
      <c r="G321" s="3" t="s">
        <v>29</v>
      </c>
      <c r="H321" s="2" t="s">
        <v>21</v>
      </c>
      <c r="I321" s="2" t="s">
        <v>917</v>
      </c>
      <c r="J321" s="3" t="str">
        <f>HYPERLINK("https://www.boe.es/gazeta/dias/1827/04/26/pdfs/GMD-1827-50.pdf#page=4","Abrir facsímil")</f>
        <v>Abrir facsímil</v>
      </c>
      <c r="K321" s="3" t="s">
        <v>23</v>
      </c>
    </row>
    <row r="322" spans="1:11" ht="42" customHeight="1">
      <c r="A322" s="2" t="s">
        <v>918</v>
      </c>
      <c r="B322" s="2" t="s">
        <v>919</v>
      </c>
      <c r="C322" s="2" t="s">
        <v>46</v>
      </c>
      <c r="D322" s="2" t="s">
        <v>27</v>
      </c>
      <c r="E322" s="5">
        <v>-26460</v>
      </c>
      <c r="F322" s="3" t="s">
        <v>920</v>
      </c>
      <c r="G322" s="3" t="s">
        <v>29</v>
      </c>
      <c r="H322" s="2" t="s">
        <v>21</v>
      </c>
      <c r="I322" s="2" t="s">
        <v>921</v>
      </c>
      <c r="J322" s="3" t="str">
        <f>HYPERLINK("https://www.boe.es/gazeta/dias/1827/07/21/pdfs/GMD-1827-87.pdf#page=4","Abrir facsímil")</f>
        <v>Abrir facsímil</v>
      </c>
      <c r="K322" s="3" t="s">
        <v>23</v>
      </c>
    </row>
    <row r="323" spans="1:11" ht="42" customHeight="1">
      <c r="A323" s="2" t="s">
        <v>922</v>
      </c>
      <c r="B323" s="2" t="s">
        <v>922</v>
      </c>
      <c r="C323" s="2" t="s">
        <v>94</v>
      </c>
      <c r="D323" s="2" t="s">
        <v>36</v>
      </c>
      <c r="E323" s="5">
        <v>-26476</v>
      </c>
      <c r="F323" s="3" t="s">
        <v>95</v>
      </c>
      <c r="G323" s="3" t="s">
        <v>29</v>
      </c>
      <c r="H323" s="2" t="s">
        <v>21</v>
      </c>
      <c r="I323" s="2" t="s">
        <v>923</v>
      </c>
      <c r="J323" s="3" t="str">
        <f>HYPERLINK("https://www.boe.es/gazeta/dias/1827/07/05/pdfs/GMD-1827-80.pdf#page=4","Abrir facsímil")</f>
        <v>Abrir facsímil</v>
      </c>
      <c r="K323" s="3" t="s">
        <v>23</v>
      </c>
    </row>
    <row r="324" spans="1:11" ht="42" customHeight="1">
      <c r="A324" s="2" t="s">
        <v>922</v>
      </c>
      <c r="B324" s="2" t="s">
        <v>922</v>
      </c>
      <c r="C324" s="2" t="s">
        <v>94</v>
      </c>
      <c r="D324" s="2" t="s">
        <v>36</v>
      </c>
      <c r="E324" s="5">
        <v>-26341</v>
      </c>
      <c r="F324" s="3" t="s">
        <v>596</v>
      </c>
      <c r="G324" s="3" t="s">
        <v>597</v>
      </c>
      <c r="H324" s="2" t="s">
        <v>21</v>
      </c>
      <c r="I324" s="2" t="s">
        <v>924</v>
      </c>
      <c r="J324" s="3" t="str">
        <f>HYPERLINK("https://www.boe.es/gazeta/dias/1827/11/17/pdfs/GMD-1827-141.pdf#page=3","Abrir facsímil")</f>
        <v>Abrir facsímil</v>
      </c>
      <c r="K324" s="3" t="s">
        <v>23</v>
      </c>
    </row>
    <row r="325" spans="1:11" ht="42" customHeight="1">
      <c r="A325" s="2" t="s">
        <v>925</v>
      </c>
      <c r="B325" s="2" t="s">
        <v>925</v>
      </c>
      <c r="C325" s="2" t="s">
        <v>55</v>
      </c>
      <c r="D325" s="2" t="s">
        <v>36</v>
      </c>
      <c r="E325" s="5">
        <v>-26546</v>
      </c>
      <c r="F325" s="3" t="s">
        <v>214</v>
      </c>
      <c r="G325" s="3" t="s">
        <v>42</v>
      </c>
      <c r="H325" s="2" t="s">
        <v>21</v>
      </c>
      <c r="I325" s="2" t="s">
        <v>926</v>
      </c>
      <c r="J325" s="3" t="str">
        <f>HYPERLINK("https://www.boe.es/gazeta/dias/1827/04/26/pdfs/GMD-1827-50.pdf#page=1","Abrir facsímil")</f>
        <v>Abrir facsímil</v>
      </c>
      <c r="K325" s="3" t="s">
        <v>23</v>
      </c>
    </row>
    <row r="326" spans="1:11" ht="42" customHeight="1">
      <c r="A326" s="2" t="s">
        <v>927</v>
      </c>
      <c r="B326" s="2" t="s">
        <v>927</v>
      </c>
      <c r="C326" s="2" t="s">
        <v>17</v>
      </c>
      <c r="D326" s="2" t="s">
        <v>18</v>
      </c>
      <c r="E326" s="5">
        <v>-26443</v>
      </c>
      <c r="F326" s="3" t="s">
        <v>435</v>
      </c>
      <c r="G326" s="3" t="s">
        <v>20</v>
      </c>
      <c r="H326" s="2" t="s">
        <v>21</v>
      </c>
      <c r="I326" s="2" t="s">
        <v>928</v>
      </c>
      <c r="J326" s="3" t="str">
        <f>HYPERLINK("https://www.boe.es/gazeta/dias/1827/08/07/pdfs/GMD-1827-94.pdf#page=3","Abrir facsímil")</f>
        <v>Abrir facsímil</v>
      </c>
      <c r="K326" s="3" t="s">
        <v>23</v>
      </c>
    </row>
    <row r="327" spans="1:11" ht="42" customHeight="1">
      <c r="A327" s="2" t="s">
        <v>929</v>
      </c>
      <c r="B327" s="2" t="s">
        <v>929</v>
      </c>
      <c r="C327" s="2" t="s">
        <v>55</v>
      </c>
      <c r="D327" s="2" t="s">
        <v>36</v>
      </c>
      <c r="E327" s="5">
        <v>-26467</v>
      </c>
      <c r="F327" s="3" t="s">
        <v>930</v>
      </c>
      <c r="G327" s="3" t="s">
        <v>29</v>
      </c>
      <c r="H327" s="2" t="s">
        <v>21</v>
      </c>
      <c r="I327" s="2" t="s">
        <v>931</v>
      </c>
      <c r="J327" s="3" t="str">
        <f>HYPERLINK("https://www.boe.es/gazeta/dias/1827/07/14/pdfs/GMD-1827-84.pdf#page=4","Abrir facsímil")</f>
        <v>Abrir facsímil</v>
      </c>
      <c r="K327" s="3" t="s">
        <v>23</v>
      </c>
    </row>
    <row r="328" spans="1:11" ht="42" customHeight="1">
      <c r="A328" s="2" t="s">
        <v>932</v>
      </c>
      <c r="B328" s="2" t="s">
        <v>933</v>
      </c>
      <c r="C328" s="2" t="s">
        <v>46</v>
      </c>
      <c r="D328" s="2" t="s">
        <v>27</v>
      </c>
      <c r="E328" s="5">
        <v>-26611</v>
      </c>
      <c r="F328" s="3" t="s">
        <v>638</v>
      </c>
      <c r="G328" s="3" t="s">
        <v>42</v>
      </c>
      <c r="H328" s="2" t="s">
        <v>21</v>
      </c>
      <c r="I328" s="2" t="s">
        <v>934</v>
      </c>
      <c r="J328" s="3" t="str">
        <f>HYPERLINK("https://www.boe.es/gazeta/dias/1827/02/20/pdfs/GMD-1827-22.pdf#page=1","Abrir facsímil")</f>
        <v>Abrir facsímil</v>
      </c>
      <c r="K328" s="3" t="s">
        <v>23</v>
      </c>
    </row>
    <row r="329" spans="1:11" ht="42" customHeight="1">
      <c r="A329" s="2" t="s">
        <v>935</v>
      </c>
      <c r="B329" s="2" t="s">
        <v>935</v>
      </c>
      <c r="C329" s="2" t="s">
        <v>17</v>
      </c>
      <c r="D329" s="2" t="s">
        <v>18</v>
      </c>
      <c r="E329" s="5">
        <v>-26579</v>
      </c>
      <c r="F329" s="3" t="s">
        <v>488</v>
      </c>
      <c r="G329" s="3" t="s">
        <v>20</v>
      </c>
      <c r="H329" s="2" t="s">
        <v>21</v>
      </c>
      <c r="I329" s="2" t="s">
        <v>936</v>
      </c>
      <c r="J329" s="3" t="str">
        <f>HYPERLINK("https://www.boe.es/gazeta/dias/1827/03/24/pdfs/GMD-1827-36.pdf#page=3","Abrir facsímil")</f>
        <v>Abrir facsímil</v>
      </c>
      <c r="K329" s="3" t="s">
        <v>23</v>
      </c>
    </row>
    <row r="330" spans="1:11" ht="42" customHeight="1">
      <c r="A330" s="2" t="s">
        <v>937</v>
      </c>
      <c r="B330" s="2" t="s">
        <v>937</v>
      </c>
      <c r="C330" s="2" t="s">
        <v>17</v>
      </c>
      <c r="D330" s="2" t="s">
        <v>18</v>
      </c>
      <c r="E330" s="5">
        <v>-26483</v>
      </c>
      <c r="F330" s="3" t="s">
        <v>938</v>
      </c>
      <c r="G330" s="3" t="s">
        <v>42</v>
      </c>
      <c r="H330" s="2" t="s">
        <v>21</v>
      </c>
      <c r="I330" s="2" t="s">
        <v>939</v>
      </c>
      <c r="J330" s="3" t="str">
        <f>HYPERLINK("https://www.boe.es/gazeta/dias/1827/06/28/pdfs/GMD-1827-77.pdf#page=1","Abrir facsímil")</f>
        <v>Abrir facsímil</v>
      </c>
      <c r="K330" s="3" t="s">
        <v>23</v>
      </c>
    </row>
    <row r="331" spans="1:11" ht="42" customHeight="1">
      <c r="A331" s="2" t="s">
        <v>940</v>
      </c>
      <c r="B331" s="2" t="s">
        <v>940</v>
      </c>
      <c r="C331" s="2" t="s">
        <v>17</v>
      </c>
      <c r="D331" s="2" t="s">
        <v>18</v>
      </c>
      <c r="E331" s="5">
        <v>-26483</v>
      </c>
      <c r="F331" s="3" t="s">
        <v>938</v>
      </c>
      <c r="G331" s="3" t="s">
        <v>42</v>
      </c>
      <c r="H331" s="2" t="s">
        <v>21</v>
      </c>
      <c r="I331" s="2" t="s">
        <v>941</v>
      </c>
      <c r="J331" s="3" t="str">
        <f>HYPERLINK("https://www.boe.es/gazeta/dias/1827/06/28/pdfs/GMD-1827-77.pdf#page=1","Abrir facsímil")</f>
        <v>Abrir facsímil</v>
      </c>
      <c r="K331" s="3" t="s">
        <v>23</v>
      </c>
    </row>
    <row r="332" spans="1:11" ht="42" customHeight="1">
      <c r="A332" s="2" t="s">
        <v>942</v>
      </c>
      <c r="B332" s="2" t="s">
        <v>943</v>
      </c>
      <c r="C332" s="2" t="s">
        <v>55</v>
      </c>
      <c r="D332" s="2" t="s">
        <v>36</v>
      </c>
      <c r="E332" s="5">
        <v>-26574</v>
      </c>
      <c r="F332" s="3" t="s">
        <v>106</v>
      </c>
      <c r="G332" s="3" t="s">
        <v>29</v>
      </c>
      <c r="H332" s="2" t="s">
        <v>30</v>
      </c>
      <c r="I332" s="2" t="s">
        <v>944</v>
      </c>
      <c r="J332" s="3" t="str">
        <f>HYPERLINK("https://www.boe.es/gazeta/dias/1827/03/29/pdfs/GMD-1827-38.pdf#page=4","Abrir facsímil")</f>
        <v>Abrir facsímil</v>
      </c>
      <c r="K332" s="3" t="s">
        <v>32</v>
      </c>
    </row>
    <row r="333" spans="1:11" ht="42" customHeight="1">
      <c r="A333" s="2" t="s">
        <v>945</v>
      </c>
      <c r="B333" s="2" t="s">
        <v>946</v>
      </c>
      <c r="C333" s="2" t="s">
        <v>17</v>
      </c>
      <c r="D333" s="2" t="s">
        <v>18</v>
      </c>
      <c r="E333" s="5">
        <v>-26348</v>
      </c>
      <c r="F333" s="3" t="s">
        <v>947</v>
      </c>
      <c r="G333" s="3" t="s">
        <v>29</v>
      </c>
      <c r="H333" s="2" t="s">
        <v>21</v>
      </c>
      <c r="I333" s="2" t="s">
        <v>948</v>
      </c>
      <c r="J333" s="3" t="str">
        <f>HYPERLINK("https://www.boe.es/gazeta/dias/1827/11/10/pdfs/GMD-1827-138.pdf#page=4","Abrir facsímil")</f>
        <v>Abrir facsímil</v>
      </c>
      <c r="K333" s="3" t="s">
        <v>23</v>
      </c>
    </row>
    <row r="334" spans="1:11" ht="42" customHeight="1">
      <c r="A334" s="2" t="s">
        <v>949</v>
      </c>
      <c r="B334" s="2" t="s">
        <v>950</v>
      </c>
      <c r="C334" s="2" t="s">
        <v>55</v>
      </c>
      <c r="D334" s="2" t="s">
        <v>36</v>
      </c>
      <c r="E334" s="5">
        <v>-26516</v>
      </c>
      <c r="F334" s="3" t="s">
        <v>47</v>
      </c>
      <c r="G334" s="3" t="s">
        <v>29</v>
      </c>
      <c r="H334" s="2" t="s">
        <v>21</v>
      </c>
      <c r="I334" s="2" t="s">
        <v>951</v>
      </c>
      <c r="J334" s="3" t="str">
        <f>HYPERLINK("https://www.boe.es/gazeta/dias/1827/05/26/pdfs/GMD-1827-63.pdf#page=4","Abrir facsímil")</f>
        <v>Abrir facsímil</v>
      </c>
      <c r="K334" s="3" t="s">
        <v>23</v>
      </c>
    </row>
    <row r="335" spans="1:11" ht="42" customHeight="1">
      <c r="A335" s="2" t="s">
        <v>952</v>
      </c>
      <c r="B335" s="2" t="s">
        <v>952</v>
      </c>
      <c r="C335" s="2" t="s">
        <v>17</v>
      </c>
      <c r="D335" s="2" t="s">
        <v>18</v>
      </c>
      <c r="E335" s="5">
        <v>-26483</v>
      </c>
      <c r="F335" s="3" t="s">
        <v>938</v>
      </c>
      <c r="G335" s="3" t="s">
        <v>59</v>
      </c>
      <c r="H335" s="2" t="s">
        <v>21</v>
      </c>
      <c r="I335" s="2" t="s">
        <v>953</v>
      </c>
      <c r="J335" s="3" t="str">
        <f>HYPERLINK("https://www.boe.es/gazeta/dias/1827/06/28/pdfs/GMD-1827-77.pdf#page=2","Abrir facsímil")</f>
        <v>Abrir facsímil</v>
      </c>
      <c r="K335" s="3" t="s">
        <v>23</v>
      </c>
    </row>
    <row r="336" spans="1:11" ht="42" customHeight="1">
      <c r="A336" s="2" t="s">
        <v>954</v>
      </c>
      <c r="B336" s="2" t="s">
        <v>954</v>
      </c>
      <c r="C336" s="2" t="s">
        <v>17</v>
      </c>
      <c r="D336" s="2" t="s">
        <v>18</v>
      </c>
      <c r="E336" s="5">
        <v>-26415</v>
      </c>
      <c r="F336" s="3" t="s">
        <v>694</v>
      </c>
      <c r="G336" s="3" t="s">
        <v>42</v>
      </c>
      <c r="H336" s="2" t="s">
        <v>21</v>
      </c>
      <c r="I336" s="2" t="s">
        <v>955</v>
      </c>
      <c r="J336" s="3" t="str">
        <f>HYPERLINK("https://www.boe.es/gazeta/dias/1827/09/04/pdfs/GMD-1827-106.pdf#page=1","Abrir facsímil")</f>
        <v>Abrir facsímil</v>
      </c>
      <c r="K336" s="3" t="s">
        <v>23</v>
      </c>
    </row>
    <row r="337" spans="1:11" ht="42" customHeight="1">
      <c r="A337" s="2" t="s">
        <v>956</v>
      </c>
      <c r="B337" s="2" t="s">
        <v>957</v>
      </c>
      <c r="C337" s="2" t="s">
        <v>17</v>
      </c>
      <c r="D337" s="2" t="s">
        <v>18</v>
      </c>
      <c r="E337" s="5">
        <v>-26581</v>
      </c>
      <c r="F337" s="3" t="s">
        <v>510</v>
      </c>
      <c r="G337" s="3" t="s">
        <v>20</v>
      </c>
      <c r="H337" s="2" t="s">
        <v>21</v>
      </c>
      <c r="I337" s="2" t="s">
        <v>958</v>
      </c>
      <c r="J337" s="3" t="str">
        <f>HYPERLINK("https://www.boe.es/gazeta/dias/1827/03/22/pdfs/GMD-1827-35.pdf#page=3","Abrir facsímil")</f>
        <v>Abrir facsímil</v>
      </c>
      <c r="K337" s="3" t="s">
        <v>23</v>
      </c>
    </row>
    <row r="338" spans="1:11" ht="42" customHeight="1">
      <c r="A338" s="2" t="s">
        <v>959</v>
      </c>
      <c r="B338" s="2" t="s">
        <v>960</v>
      </c>
      <c r="C338" s="2" t="s">
        <v>35</v>
      </c>
      <c r="D338" s="2" t="s">
        <v>36</v>
      </c>
      <c r="E338" s="5">
        <v>-26436</v>
      </c>
      <c r="F338" s="3" t="s">
        <v>869</v>
      </c>
      <c r="G338" s="3" t="s">
        <v>29</v>
      </c>
      <c r="H338" s="2" t="s">
        <v>21</v>
      </c>
      <c r="I338" s="2" t="s">
        <v>961</v>
      </c>
      <c r="J338" s="3" t="str">
        <f>HYPERLINK("https://www.boe.es/gazeta/dias/1827/08/14/pdfs/GMD-1827-97.pdf#page=4","Abrir facsímil")</f>
        <v>Abrir facsímil</v>
      </c>
      <c r="K338" s="3" t="s">
        <v>23</v>
      </c>
    </row>
    <row r="339" spans="1:11" ht="42" customHeight="1">
      <c r="A339" s="2" t="s">
        <v>962</v>
      </c>
      <c r="B339" s="2" t="s">
        <v>963</v>
      </c>
      <c r="C339" s="2" t="s">
        <v>55</v>
      </c>
      <c r="D339" s="2" t="s">
        <v>36</v>
      </c>
      <c r="E339" s="5">
        <v>-26518</v>
      </c>
      <c r="F339" s="3" t="s">
        <v>79</v>
      </c>
      <c r="G339" s="3" t="s">
        <v>29</v>
      </c>
      <c r="H339" s="2" t="s">
        <v>21</v>
      </c>
      <c r="I339" s="2" t="s">
        <v>964</v>
      </c>
      <c r="J339" s="3" t="str">
        <f>HYPERLINK("https://www.boe.es/gazeta/dias/1827/05/24/pdfs/GMD-1827-62.pdf#page=4","Abrir facsímil")</f>
        <v>Abrir facsímil</v>
      </c>
      <c r="K339" s="3" t="s">
        <v>23</v>
      </c>
    </row>
    <row r="340" spans="1:11" ht="42" customHeight="1">
      <c r="A340" s="2" t="s">
        <v>965</v>
      </c>
      <c r="B340" s="2" t="s">
        <v>966</v>
      </c>
      <c r="C340" s="2" t="s">
        <v>35</v>
      </c>
      <c r="D340" s="2" t="s">
        <v>36</v>
      </c>
      <c r="E340" s="5">
        <v>-26516</v>
      </c>
      <c r="F340" s="3" t="s">
        <v>47</v>
      </c>
      <c r="G340" s="3" t="s">
        <v>29</v>
      </c>
      <c r="H340" s="2" t="s">
        <v>30</v>
      </c>
      <c r="I340" s="2" t="s">
        <v>967</v>
      </c>
      <c r="J340" s="3" t="str">
        <f>HYPERLINK("https://www.boe.es/gazeta/dias/1827/05/26/pdfs/GMD-1827-63.pdf#page=4","Abrir facsímil")</f>
        <v>Abrir facsímil</v>
      </c>
      <c r="K340" s="3" t="s">
        <v>32</v>
      </c>
    </row>
    <row r="341" spans="1:11" ht="42" customHeight="1">
      <c r="A341" s="2" t="s">
        <v>968</v>
      </c>
      <c r="B341" s="2" t="s">
        <v>969</v>
      </c>
      <c r="C341" s="2" t="s">
        <v>17</v>
      </c>
      <c r="D341" s="2" t="s">
        <v>18</v>
      </c>
      <c r="E341" s="5">
        <v>-26628</v>
      </c>
      <c r="F341" s="3" t="s">
        <v>970</v>
      </c>
      <c r="G341" s="3" t="s">
        <v>20</v>
      </c>
      <c r="H341" s="2" t="s">
        <v>30</v>
      </c>
      <c r="I341" s="2" t="s">
        <v>971</v>
      </c>
      <c r="J341" s="3" t="str">
        <f>HYPERLINK("https://www.boe.es/gazeta/dias/1827/02/03/pdfs/GMD-1827-15.pdf#page=3","Abrir facsímil")</f>
        <v>Abrir facsímil</v>
      </c>
      <c r="K341" s="3" t="s">
        <v>32</v>
      </c>
    </row>
    <row r="342" spans="1:11" ht="42" customHeight="1">
      <c r="A342" s="2" t="s">
        <v>968</v>
      </c>
      <c r="B342" s="2" t="s">
        <v>969</v>
      </c>
      <c r="C342" s="2" t="s">
        <v>46</v>
      </c>
      <c r="D342" s="2" t="s">
        <v>27</v>
      </c>
      <c r="E342" s="5">
        <v>-26513</v>
      </c>
      <c r="F342" s="3" t="s">
        <v>972</v>
      </c>
      <c r="G342" s="3" t="s">
        <v>59</v>
      </c>
      <c r="H342" s="2" t="s">
        <v>30</v>
      </c>
      <c r="I342" s="2" t="s">
        <v>973</v>
      </c>
      <c r="J342" s="3" t="str">
        <f>HYPERLINK("https://www.boe.es/gazeta/dias/1827/05/29/pdfs/GMD-1827-64.pdf#page=2","Abrir facsímil")</f>
        <v>Abrir facsímil</v>
      </c>
      <c r="K342" s="3" t="s">
        <v>32</v>
      </c>
    </row>
    <row r="343" spans="1:11" ht="42" customHeight="1">
      <c r="A343" s="2" t="s">
        <v>968</v>
      </c>
      <c r="B343" s="2" t="s">
        <v>969</v>
      </c>
      <c r="C343" s="2" t="s">
        <v>46</v>
      </c>
      <c r="D343" s="2" t="s">
        <v>27</v>
      </c>
      <c r="E343" s="5">
        <v>-26478</v>
      </c>
      <c r="F343" s="3" t="s">
        <v>311</v>
      </c>
      <c r="G343" s="3" t="s">
        <v>29</v>
      </c>
      <c r="H343" s="2" t="s">
        <v>30</v>
      </c>
      <c r="I343" s="2" t="s">
        <v>974</v>
      </c>
      <c r="J343" s="3" t="str">
        <f>HYPERLINK("https://www.boe.es/gazeta/dias/1827/07/03/pdfs/GMD-1827-79.pdf#page=4","Abrir facsímil")</f>
        <v>Abrir facsímil</v>
      </c>
      <c r="K343" s="3" t="s">
        <v>32</v>
      </c>
    </row>
    <row r="344" spans="1:11" ht="42" customHeight="1">
      <c r="A344" s="2" t="s">
        <v>968</v>
      </c>
      <c r="B344" s="2" t="s">
        <v>969</v>
      </c>
      <c r="C344" s="2" t="s">
        <v>35</v>
      </c>
      <c r="D344" s="2" t="s">
        <v>36</v>
      </c>
      <c r="E344" s="5">
        <v>-26469</v>
      </c>
      <c r="F344" s="3" t="s">
        <v>327</v>
      </c>
      <c r="G344" s="3" t="s">
        <v>20</v>
      </c>
      <c r="H344" s="2" t="s">
        <v>30</v>
      </c>
      <c r="I344" s="2" t="s">
        <v>975</v>
      </c>
      <c r="J344" s="3" t="str">
        <f>HYPERLINK("https://www.boe.es/gazeta/dias/1827/07/12/pdfs/GMD-1827-83.pdf#page=3","Abrir facsímil")</f>
        <v>Abrir facsímil</v>
      </c>
      <c r="K344" s="3" t="s">
        <v>32</v>
      </c>
    </row>
    <row r="345" spans="1:11" ht="42" customHeight="1">
      <c r="A345" s="2" t="s">
        <v>968</v>
      </c>
      <c r="B345" s="2" t="s">
        <v>969</v>
      </c>
      <c r="C345" s="2" t="s">
        <v>35</v>
      </c>
      <c r="D345" s="2" t="s">
        <v>36</v>
      </c>
      <c r="E345" s="5">
        <v>-26420</v>
      </c>
      <c r="F345" s="3" t="s">
        <v>221</v>
      </c>
      <c r="G345" s="3" t="s">
        <v>20</v>
      </c>
      <c r="H345" s="2" t="s">
        <v>30</v>
      </c>
      <c r="I345" s="2" t="s">
        <v>976</v>
      </c>
      <c r="J345" s="3" t="str">
        <f>HYPERLINK("https://www.boe.es/gazeta/dias/1827/08/30/pdfs/GMD-1827-104.pdf#page=3","Abrir facsímil")</f>
        <v>Abrir facsímil</v>
      </c>
      <c r="K345" s="3" t="s">
        <v>32</v>
      </c>
    </row>
    <row r="346" spans="1:11" ht="42" customHeight="1">
      <c r="A346" s="2" t="s">
        <v>968</v>
      </c>
      <c r="B346" s="2" t="s">
        <v>969</v>
      </c>
      <c r="C346" s="2" t="s">
        <v>284</v>
      </c>
      <c r="D346" s="2" t="s">
        <v>36</v>
      </c>
      <c r="E346" s="5">
        <v>-26399</v>
      </c>
      <c r="F346" s="3" t="s">
        <v>977</v>
      </c>
      <c r="G346" s="3" t="s">
        <v>20</v>
      </c>
      <c r="H346" s="2" t="s">
        <v>30</v>
      </c>
      <c r="I346" s="2" t="s">
        <v>978</v>
      </c>
      <c r="J346" s="3" t="str">
        <f>HYPERLINK("https://www.boe.es/gazeta/dias/1827/09/20/pdfs/GMD-1827-114.pdf#page=3","Abrir facsímil")</f>
        <v>Abrir facsímil</v>
      </c>
      <c r="K346" s="3" t="s">
        <v>32</v>
      </c>
    </row>
    <row r="347" spans="1:11" ht="42" customHeight="1">
      <c r="A347" s="2" t="s">
        <v>979</v>
      </c>
      <c r="B347" s="2" t="s">
        <v>980</v>
      </c>
      <c r="C347" s="2" t="s">
        <v>46</v>
      </c>
      <c r="D347" s="2" t="s">
        <v>27</v>
      </c>
      <c r="E347" s="5">
        <v>-26306</v>
      </c>
      <c r="F347" s="3" t="s">
        <v>247</v>
      </c>
      <c r="G347" s="3" t="s">
        <v>29</v>
      </c>
      <c r="H347" s="2" t="s">
        <v>21</v>
      </c>
      <c r="I347" s="2" t="s">
        <v>981</v>
      </c>
      <c r="J347" s="3" t="str">
        <f>HYPERLINK("https://www.boe.es/gazeta/dias/1827/12/22/pdfs/GMD-1827-156.pdf#page=4","Abrir facsímil")</f>
        <v>Abrir facsímil</v>
      </c>
      <c r="K347" s="3" t="s">
        <v>23</v>
      </c>
    </row>
    <row r="348" spans="1:11" ht="42" customHeight="1">
      <c r="A348" s="2" t="s">
        <v>982</v>
      </c>
      <c r="B348" s="2" t="s">
        <v>983</v>
      </c>
      <c r="C348" s="2" t="s">
        <v>35</v>
      </c>
      <c r="D348" s="2" t="s">
        <v>36</v>
      </c>
      <c r="E348" s="5">
        <v>-26341</v>
      </c>
      <c r="F348" s="3" t="s">
        <v>596</v>
      </c>
      <c r="G348" s="3" t="s">
        <v>29</v>
      </c>
      <c r="H348" s="2" t="s">
        <v>21</v>
      </c>
      <c r="I348" s="2" t="s">
        <v>984</v>
      </c>
      <c r="J348" s="3" t="str">
        <f>HYPERLINK("https://www.boe.es/gazeta/dias/1827/11/17/pdfs/GMD-1827-141.pdf#page=4","Abrir facsímil")</f>
        <v>Abrir facsímil</v>
      </c>
      <c r="K348" s="3" t="s">
        <v>23</v>
      </c>
    </row>
    <row r="349" spans="1:11" ht="42" customHeight="1">
      <c r="A349" s="2" t="s">
        <v>985</v>
      </c>
      <c r="B349" s="2" t="s">
        <v>986</v>
      </c>
      <c r="C349" s="2" t="s">
        <v>284</v>
      </c>
      <c r="D349" s="2" t="s">
        <v>36</v>
      </c>
      <c r="E349" s="5">
        <v>-26502</v>
      </c>
      <c r="F349" s="3" t="s">
        <v>301</v>
      </c>
      <c r="G349" s="3" t="s">
        <v>29</v>
      </c>
      <c r="H349" s="2" t="s">
        <v>30</v>
      </c>
      <c r="I349" s="2" t="s">
        <v>987</v>
      </c>
      <c r="J349" s="3" t="str">
        <f>HYPERLINK("https://www.boe.es/gazeta/dias/1827/06/09/pdfs/GMD-1827-69.pdf#page=4","Abrir facsímil")</f>
        <v>Abrir facsímil</v>
      </c>
      <c r="K349" s="3" t="s">
        <v>32</v>
      </c>
    </row>
    <row r="350" spans="1:11" ht="42" customHeight="1">
      <c r="A350" s="2" t="s">
        <v>988</v>
      </c>
      <c r="B350" s="2" t="s">
        <v>989</v>
      </c>
      <c r="C350" s="2" t="s">
        <v>17</v>
      </c>
      <c r="D350" s="2" t="s">
        <v>18</v>
      </c>
      <c r="E350" s="5">
        <v>-26331</v>
      </c>
      <c r="F350" s="3" t="s">
        <v>667</v>
      </c>
      <c r="G350" s="3" t="s">
        <v>29</v>
      </c>
      <c r="H350" s="2" t="s">
        <v>21</v>
      </c>
      <c r="I350" s="2" t="s">
        <v>990</v>
      </c>
      <c r="J350" s="3" t="str">
        <f>HYPERLINK("https://www.boe.es/gazeta/dias/1827/11/27/pdfs/GMD-1827-145.pdf#page=4","Abrir facsímil")</f>
        <v>Abrir facsímil</v>
      </c>
      <c r="K350" s="3" t="s">
        <v>23</v>
      </c>
    </row>
    <row r="351" spans="1:11" ht="42" customHeight="1">
      <c r="A351" s="2" t="s">
        <v>991</v>
      </c>
      <c r="B351" s="2" t="s">
        <v>992</v>
      </c>
      <c r="C351" s="2" t="s">
        <v>17</v>
      </c>
      <c r="D351" s="2" t="s">
        <v>18</v>
      </c>
      <c r="E351" s="5">
        <v>-26607</v>
      </c>
      <c r="F351" s="3" t="s">
        <v>280</v>
      </c>
      <c r="G351" s="3" t="s">
        <v>59</v>
      </c>
      <c r="H351" s="2" t="s">
        <v>21</v>
      </c>
      <c r="I351" s="2" t="s">
        <v>993</v>
      </c>
      <c r="J351" s="3" t="str">
        <f>HYPERLINK("https://www.boe.es/gazeta/dias/1827/02/24/pdfs/GMD-1827-24.pdf#page=2","Abrir facsímil")</f>
        <v>Abrir facsímil</v>
      </c>
      <c r="K351" s="3" t="s">
        <v>23</v>
      </c>
    </row>
    <row r="352" spans="1:11" ht="42" customHeight="1">
      <c r="A352" s="2" t="s">
        <v>994</v>
      </c>
      <c r="B352" s="2" t="s">
        <v>995</v>
      </c>
      <c r="C352" s="2" t="s">
        <v>55</v>
      </c>
      <c r="D352" s="2" t="s">
        <v>36</v>
      </c>
      <c r="E352" s="5">
        <v>-26574</v>
      </c>
      <c r="F352" s="3" t="s">
        <v>106</v>
      </c>
      <c r="G352" s="3" t="s">
        <v>29</v>
      </c>
      <c r="H352" s="2" t="s">
        <v>30</v>
      </c>
      <c r="I352" s="2" t="s">
        <v>996</v>
      </c>
      <c r="J352" s="3" t="str">
        <f>HYPERLINK("https://www.boe.es/gazeta/dias/1827/03/29/pdfs/GMD-1827-38.pdf#page=4","Abrir facsímil")</f>
        <v>Abrir facsímil</v>
      </c>
      <c r="K352" s="3" t="s">
        <v>32</v>
      </c>
    </row>
    <row r="353" spans="1:11" ht="42" customHeight="1">
      <c r="A353" s="2" t="s">
        <v>997</v>
      </c>
      <c r="B353" s="2" t="s">
        <v>997</v>
      </c>
      <c r="C353" s="2" t="s">
        <v>35</v>
      </c>
      <c r="D353" s="2" t="s">
        <v>36</v>
      </c>
      <c r="E353" s="5">
        <v>-26537</v>
      </c>
      <c r="F353" s="3" t="s">
        <v>351</v>
      </c>
      <c r="G353" s="3" t="s">
        <v>42</v>
      </c>
      <c r="H353" s="2" t="s">
        <v>21</v>
      </c>
      <c r="I353" s="2" t="s">
        <v>998</v>
      </c>
      <c r="J353" s="3" t="str">
        <f>HYPERLINK("https://www.boe.es/gazeta/dias/1827/05/05/pdfs/GMD-1827-54.pdf#page=1","Abrir facsímil")</f>
        <v>Abrir facsímil</v>
      </c>
      <c r="K353" s="3" t="s">
        <v>23</v>
      </c>
    </row>
    <row r="354" spans="1:11" ht="42" customHeight="1">
      <c r="A354" s="2" t="s">
        <v>999</v>
      </c>
      <c r="B354" s="2" t="s">
        <v>1000</v>
      </c>
      <c r="C354" s="2" t="s">
        <v>46</v>
      </c>
      <c r="D354" s="2" t="s">
        <v>27</v>
      </c>
      <c r="E354" s="5">
        <v>-26621</v>
      </c>
      <c r="F354" s="3" t="s">
        <v>277</v>
      </c>
      <c r="G354" s="3" t="s">
        <v>59</v>
      </c>
      <c r="H354" s="2" t="s">
        <v>21</v>
      </c>
      <c r="I354" s="2" t="s">
        <v>1001</v>
      </c>
      <c r="J354" s="3" t="str">
        <f>HYPERLINK("https://www.boe.es/gazeta/dias/1827/02/10/pdfs/GMD-1827-18.pdf#page=2","Abrir facsímil")</f>
        <v>Abrir facsímil</v>
      </c>
      <c r="K354" s="3" t="s">
        <v>23</v>
      </c>
    </row>
    <row r="355" spans="1:11" ht="42" customHeight="1">
      <c r="A355" s="2" t="s">
        <v>1002</v>
      </c>
      <c r="B355" s="2" t="s">
        <v>1003</v>
      </c>
      <c r="C355" s="2" t="s">
        <v>17</v>
      </c>
      <c r="D355" s="2" t="s">
        <v>18</v>
      </c>
      <c r="E355" s="5">
        <v>-26369</v>
      </c>
      <c r="F355" s="3" t="s">
        <v>239</v>
      </c>
      <c r="G355" s="3" t="s">
        <v>29</v>
      </c>
      <c r="H355" s="2" t="s">
        <v>21</v>
      </c>
      <c r="I355" s="2" t="s">
        <v>1004</v>
      </c>
      <c r="J355" s="3" t="str">
        <f>HYPERLINK("https://www.boe.es/gazeta/dias/1827/10/20/pdfs/GMD-1827-129.pdf#page=4","Abrir facsímil")</f>
        <v>Abrir facsímil</v>
      </c>
      <c r="K355" s="3" t="s">
        <v>23</v>
      </c>
    </row>
    <row r="356" spans="1:11" ht="42" customHeight="1">
      <c r="A356" s="2" t="s">
        <v>1005</v>
      </c>
      <c r="B356" s="2" t="s">
        <v>1006</v>
      </c>
      <c r="C356" s="2" t="s">
        <v>35</v>
      </c>
      <c r="D356" s="2" t="s">
        <v>36</v>
      </c>
      <c r="E356" s="5">
        <v>-26555</v>
      </c>
      <c r="F356" s="3" t="s">
        <v>553</v>
      </c>
      <c r="G356" s="3" t="s">
        <v>29</v>
      </c>
      <c r="H356" s="2" t="s">
        <v>21</v>
      </c>
      <c r="I356" s="2" t="s">
        <v>1007</v>
      </c>
      <c r="J356" s="3" t="str">
        <f>HYPERLINK("https://www.boe.es/gazeta/dias/1827/04/17/pdfs/GMD-1827-46.pdf#page=4","Abrir facsímil")</f>
        <v>Abrir facsímil</v>
      </c>
      <c r="K356" s="3" t="s">
        <v>23</v>
      </c>
    </row>
    <row r="357" spans="1:11" ht="42" customHeight="1">
      <c r="A357" s="2" t="s">
        <v>1008</v>
      </c>
      <c r="B357" s="2" t="s">
        <v>1009</v>
      </c>
      <c r="C357" s="2" t="s">
        <v>35</v>
      </c>
      <c r="D357" s="2" t="s">
        <v>36</v>
      </c>
      <c r="E357" s="5">
        <v>-26364</v>
      </c>
      <c r="F357" s="3" t="s">
        <v>90</v>
      </c>
      <c r="G357" s="3" t="s">
        <v>29</v>
      </c>
      <c r="H357" s="2" t="s">
        <v>21</v>
      </c>
      <c r="I357" s="2" t="s">
        <v>1010</v>
      </c>
      <c r="J357" s="3" t="str">
        <f>HYPERLINK("https://www.boe.es/gazeta/dias/1827/10/25/pdfs/GMD-1827-131.pdf#page=4","Abrir facsímil")</f>
        <v>Abrir facsímil</v>
      </c>
      <c r="K357" s="3" t="s">
        <v>23</v>
      </c>
    </row>
    <row r="358" spans="1:11" ht="42" customHeight="1">
      <c r="A358" s="2" t="s">
        <v>1011</v>
      </c>
      <c r="B358" s="2" t="s">
        <v>1011</v>
      </c>
      <c r="C358" s="2" t="s">
        <v>17</v>
      </c>
      <c r="D358" s="2" t="s">
        <v>18</v>
      </c>
      <c r="E358" s="5">
        <v>-26497</v>
      </c>
      <c r="F358" s="3" t="s">
        <v>338</v>
      </c>
      <c r="G358" s="3" t="s">
        <v>59</v>
      </c>
      <c r="H358" s="2" t="s">
        <v>21</v>
      </c>
      <c r="I358" s="2" t="s">
        <v>1012</v>
      </c>
      <c r="J358" s="3" t="str">
        <f>HYPERLINK("https://www.boe.es/gazeta/dias/1827/06/14/pdfs/GMD-1827-71.pdf#page=2","Abrir facsímil")</f>
        <v>Abrir facsímil</v>
      </c>
      <c r="K358" s="3" t="s">
        <v>23</v>
      </c>
    </row>
    <row r="359" spans="1:11" ht="42" customHeight="1">
      <c r="A359" s="2" t="s">
        <v>1013</v>
      </c>
      <c r="B359" s="2" t="s">
        <v>1014</v>
      </c>
      <c r="C359" s="2" t="s">
        <v>35</v>
      </c>
      <c r="D359" s="2" t="s">
        <v>36</v>
      </c>
      <c r="E359" s="5">
        <v>-26478</v>
      </c>
      <c r="F359" s="3" t="s">
        <v>311</v>
      </c>
      <c r="G359" s="3" t="s">
        <v>29</v>
      </c>
      <c r="H359" s="2" t="s">
        <v>30</v>
      </c>
      <c r="I359" s="2" t="s">
        <v>1015</v>
      </c>
      <c r="J359" s="3" t="str">
        <f>HYPERLINK("https://www.boe.es/gazeta/dias/1827/07/03/pdfs/GMD-1827-79.pdf#page=4","Abrir facsímil")</f>
        <v>Abrir facsímil</v>
      </c>
      <c r="K359" s="3" t="s">
        <v>32</v>
      </c>
    </row>
    <row r="360" spans="1:11" ht="42" customHeight="1">
      <c r="A360" s="2" t="s">
        <v>1016</v>
      </c>
      <c r="B360" s="2" t="s">
        <v>1016</v>
      </c>
      <c r="C360" s="2" t="s">
        <v>17</v>
      </c>
      <c r="D360" s="2" t="s">
        <v>18</v>
      </c>
      <c r="E360" s="5">
        <v>-26579</v>
      </c>
      <c r="F360" s="3" t="s">
        <v>488</v>
      </c>
      <c r="G360" s="3" t="s">
        <v>20</v>
      </c>
      <c r="H360" s="2" t="s">
        <v>21</v>
      </c>
      <c r="I360" s="2" t="s">
        <v>1017</v>
      </c>
      <c r="J360" s="3" t="str">
        <f>HYPERLINK("https://www.boe.es/gazeta/dias/1827/03/24/pdfs/GMD-1827-36.pdf#page=3","Abrir facsímil")</f>
        <v>Abrir facsímil</v>
      </c>
      <c r="K360" s="3" t="s">
        <v>23</v>
      </c>
    </row>
    <row r="361" spans="1:11" ht="42" customHeight="1">
      <c r="A361" s="2" t="s">
        <v>1018</v>
      </c>
      <c r="B361" s="2" t="s">
        <v>1018</v>
      </c>
      <c r="C361" s="2" t="s">
        <v>17</v>
      </c>
      <c r="D361" s="2" t="s">
        <v>18</v>
      </c>
      <c r="E361" s="5">
        <v>-26637</v>
      </c>
      <c r="F361" s="3" t="s">
        <v>559</v>
      </c>
      <c r="G361" s="3" t="s">
        <v>20</v>
      </c>
      <c r="H361" s="2" t="s">
        <v>21</v>
      </c>
      <c r="I361" s="2" t="s">
        <v>1019</v>
      </c>
      <c r="J361" s="3" t="str">
        <f>HYPERLINK("https://www.boe.es/gazeta/dias/1827/01/25/pdfs/GMD-1827-11.pdf#page=3","Abrir facsímil")</f>
        <v>Abrir facsímil</v>
      </c>
      <c r="K361" s="3" t="s">
        <v>23</v>
      </c>
    </row>
    <row r="362" spans="1:11" ht="42" customHeight="1">
      <c r="A362" s="2" t="s">
        <v>1020</v>
      </c>
      <c r="B362" s="2" t="s">
        <v>1021</v>
      </c>
      <c r="C362" s="2" t="s">
        <v>17</v>
      </c>
      <c r="D362" s="2" t="s">
        <v>18</v>
      </c>
      <c r="E362" s="5">
        <v>-26548</v>
      </c>
      <c r="F362" s="3" t="s">
        <v>507</v>
      </c>
      <c r="G362" s="3" t="s">
        <v>29</v>
      </c>
      <c r="H362" s="2" t="s">
        <v>21</v>
      </c>
      <c r="I362" s="2" t="s">
        <v>1022</v>
      </c>
      <c r="J362" s="3" t="str">
        <f>HYPERLINK("https://www.boe.es/gazeta/dias/1827/04/24/pdfs/GMD-1827-49.pdf#page=4","Abrir facsímil")</f>
        <v>Abrir facsímil</v>
      </c>
      <c r="K362" s="3" t="s">
        <v>23</v>
      </c>
    </row>
    <row r="363" spans="1:11" ht="42" customHeight="1">
      <c r="A363" s="2" t="s">
        <v>1020</v>
      </c>
      <c r="B363" s="2" t="s">
        <v>1021</v>
      </c>
      <c r="C363" s="2" t="s">
        <v>17</v>
      </c>
      <c r="D363" s="2" t="s">
        <v>18</v>
      </c>
      <c r="E363" s="5">
        <v>-26427</v>
      </c>
      <c r="F363" s="3" t="s">
        <v>37</v>
      </c>
      <c r="G363" s="3" t="s">
        <v>20</v>
      </c>
      <c r="H363" s="2" t="s">
        <v>21</v>
      </c>
      <c r="I363" s="2" t="s">
        <v>1023</v>
      </c>
      <c r="J363" s="3" t="str">
        <f>HYPERLINK("https://www.boe.es/gazeta/dias/1827/08/23/pdfs/GMD-1827-101.pdf#page=3","Abrir facsímil")</f>
        <v>Abrir facsímil</v>
      </c>
      <c r="K363" s="3" t="s">
        <v>23</v>
      </c>
    </row>
    <row r="364" spans="1:11" ht="42" customHeight="1">
      <c r="A364" s="2" t="s">
        <v>1024</v>
      </c>
      <c r="B364" s="2" t="s">
        <v>1025</v>
      </c>
      <c r="C364" s="2" t="s">
        <v>35</v>
      </c>
      <c r="D364" s="2" t="s">
        <v>36</v>
      </c>
      <c r="E364" s="5">
        <v>-26474</v>
      </c>
      <c r="F364" s="3" t="s">
        <v>152</v>
      </c>
      <c r="G364" s="3" t="s">
        <v>29</v>
      </c>
      <c r="H364" s="2" t="s">
        <v>21</v>
      </c>
      <c r="I364" s="2" t="s">
        <v>1026</v>
      </c>
      <c r="J364" s="3" t="str">
        <f>HYPERLINK("https://www.boe.es/gazeta/dias/1827/07/07/pdfs/GMD-1827-81.pdf#page=4","Abrir facsímil")</f>
        <v>Abrir facsímil</v>
      </c>
      <c r="K364" s="3" t="s">
        <v>23</v>
      </c>
    </row>
    <row r="365" spans="1:11" ht="42" customHeight="1">
      <c r="A365" s="2" t="s">
        <v>1027</v>
      </c>
      <c r="B365" s="2" t="s">
        <v>1028</v>
      </c>
      <c r="C365" s="2" t="s">
        <v>17</v>
      </c>
      <c r="D365" s="2" t="s">
        <v>18</v>
      </c>
      <c r="E365" s="5">
        <v>-26432</v>
      </c>
      <c r="F365" s="3" t="s">
        <v>1029</v>
      </c>
      <c r="G365" s="3" t="s">
        <v>42</v>
      </c>
      <c r="H365" s="2" t="s">
        <v>21</v>
      </c>
      <c r="I365" s="2" t="s">
        <v>1030</v>
      </c>
      <c r="J365" s="3" t="str">
        <f>HYPERLINK("https://www.boe.es/gazeta/dias/1827/08/18/pdfs/GMD-1827-99.pdf#page=1","Abrir facsímil")</f>
        <v>Abrir facsímil</v>
      </c>
      <c r="K365" s="3" t="s">
        <v>23</v>
      </c>
    </row>
    <row r="366" spans="1:11" ht="42" customHeight="1">
      <c r="A366" s="2" t="s">
        <v>1027</v>
      </c>
      <c r="B366" s="2" t="s">
        <v>1028</v>
      </c>
      <c r="C366" s="2" t="s">
        <v>17</v>
      </c>
      <c r="D366" s="2" t="s">
        <v>18</v>
      </c>
      <c r="E366" s="5">
        <v>-26359</v>
      </c>
      <c r="F366" s="3" t="s">
        <v>342</v>
      </c>
      <c r="G366" s="3" t="s">
        <v>20</v>
      </c>
      <c r="H366" s="2" t="s">
        <v>21</v>
      </c>
      <c r="I366" s="2" t="s">
        <v>1031</v>
      </c>
      <c r="J366" s="3" t="str">
        <f>HYPERLINK("https://www.boe.es/gazeta/dias/1827/10/30/pdfs/GMD-1827-133.pdf#page=3","Abrir facsímil")</f>
        <v>Abrir facsímil</v>
      </c>
      <c r="K366" s="3" t="s">
        <v>23</v>
      </c>
    </row>
    <row r="367" spans="1:11" ht="42" customHeight="1">
      <c r="A367" s="2" t="s">
        <v>1027</v>
      </c>
      <c r="B367" s="2" t="s">
        <v>1028</v>
      </c>
      <c r="C367" s="2" t="s">
        <v>17</v>
      </c>
      <c r="D367" s="2" t="s">
        <v>18</v>
      </c>
      <c r="E367" s="5">
        <v>-26313</v>
      </c>
      <c r="F367" s="3" t="s">
        <v>712</v>
      </c>
      <c r="G367" s="3" t="s">
        <v>42</v>
      </c>
      <c r="H367" s="2" t="s">
        <v>21</v>
      </c>
      <c r="I367" s="2" t="s">
        <v>1032</v>
      </c>
      <c r="J367" s="3" t="str">
        <f>HYPERLINK("https://www.boe.es/gazeta/dias/1827/12/15/pdfs/GMD-1827-153.pdf#page=1","Abrir facsímil")</f>
        <v>Abrir facsímil</v>
      </c>
      <c r="K367" s="3" t="s">
        <v>23</v>
      </c>
    </row>
    <row r="368" spans="1:11" ht="42" customHeight="1">
      <c r="A368" s="2" t="s">
        <v>1033</v>
      </c>
      <c r="B368" s="2" t="s">
        <v>1034</v>
      </c>
      <c r="C368" s="2" t="s">
        <v>17</v>
      </c>
      <c r="D368" s="2" t="s">
        <v>18</v>
      </c>
      <c r="E368" s="5">
        <v>-26369</v>
      </c>
      <c r="F368" s="3" t="s">
        <v>239</v>
      </c>
      <c r="G368" s="3" t="s">
        <v>29</v>
      </c>
      <c r="H368" s="2" t="s">
        <v>21</v>
      </c>
      <c r="I368" s="2" t="s">
        <v>1035</v>
      </c>
      <c r="J368" s="3" t="str">
        <f>HYPERLINK("https://www.boe.es/gazeta/dias/1827/10/20/pdfs/GMD-1827-129.pdf#page=4","Abrir facsímil")</f>
        <v>Abrir facsímil</v>
      </c>
      <c r="K368" s="3" t="s">
        <v>23</v>
      </c>
    </row>
    <row r="369" spans="1:11" ht="42" customHeight="1">
      <c r="A369" s="2" t="s">
        <v>1036</v>
      </c>
      <c r="B369" s="2" t="s">
        <v>1037</v>
      </c>
      <c r="C369" s="2" t="s">
        <v>55</v>
      </c>
      <c r="D369" s="2" t="s">
        <v>36</v>
      </c>
      <c r="E369" s="5">
        <v>-26574</v>
      </c>
      <c r="F369" s="3" t="s">
        <v>106</v>
      </c>
      <c r="G369" s="3" t="s">
        <v>29</v>
      </c>
      <c r="H369" s="2" t="s">
        <v>30</v>
      </c>
      <c r="I369" s="2" t="s">
        <v>1038</v>
      </c>
      <c r="J369" s="3" t="str">
        <f>HYPERLINK("https://www.boe.es/gazeta/dias/1827/03/29/pdfs/GMD-1827-38.pdf#page=4","Abrir facsímil")</f>
        <v>Abrir facsímil</v>
      </c>
      <c r="K369" s="3" t="s">
        <v>32</v>
      </c>
    </row>
    <row r="370" spans="1:11" ht="42" customHeight="1">
      <c r="A370" s="2" t="s">
        <v>1039</v>
      </c>
      <c r="B370" s="2" t="s">
        <v>1040</v>
      </c>
      <c r="C370" s="2" t="s">
        <v>94</v>
      </c>
      <c r="D370" s="2" t="s">
        <v>36</v>
      </c>
      <c r="E370" s="5">
        <v>-26516</v>
      </c>
      <c r="F370" s="3" t="s">
        <v>47</v>
      </c>
      <c r="G370" s="3" t="s">
        <v>20</v>
      </c>
      <c r="H370" s="2" t="s">
        <v>21</v>
      </c>
      <c r="I370" s="2" t="s">
        <v>1041</v>
      </c>
      <c r="J370" s="3" t="str">
        <f>HYPERLINK("https://www.boe.es/gazeta/dias/1827/05/26/pdfs/GMD-1827-63.pdf#page=3","Abrir facsímil")</f>
        <v>Abrir facsímil</v>
      </c>
      <c r="K370" s="3" t="s">
        <v>23</v>
      </c>
    </row>
    <row r="371" spans="1:11" ht="42" customHeight="1">
      <c r="A371" s="2" t="s">
        <v>1042</v>
      </c>
      <c r="B371" s="2" t="s">
        <v>1043</v>
      </c>
      <c r="C371" s="2" t="s">
        <v>284</v>
      </c>
      <c r="D371" s="2" t="s">
        <v>36</v>
      </c>
      <c r="E371" s="5">
        <v>-26628</v>
      </c>
      <c r="F371" s="3" t="s">
        <v>970</v>
      </c>
      <c r="G371" s="3" t="s">
        <v>29</v>
      </c>
      <c r="H371" s="2" t="s">
        <v>21</v>
      </c>
      <c r="I371" s="2" t="s">
        <v>1044</v>
      </c>
      <c r="J371" s="3" t="str">
        <f>HYPERLINK("https://www.boe.es/gazeta/dias/1827/02/03/pdfs/GMD-1827-15.pdf#page=4","Abrir facsímil")</f>
        <v>Abrir facsímil</v>
      </c>
      <c r="K371" s="3" t="s">
        <v>23</v>
      </c>
    </row>
    <row r="372" spans="1:11" ht="42" customHeight="1">
      <c r="A372" s="2" t="s">
        <v>1045</v>
      </c>
      <c r="B372" s="2" t="s">
        <v>1045</v>
      </c>
      <c r="C372" s="2" t="s">
        <v>94</v>
      </c>
      <c r="D372" s="2" t="s">
        <v>36</v>
      </c>
      <c r="E372" s="5">
        <v>-26530</v>
      </c>
      <c r="F372" s="3" t="s">
        <v>817</v>
      </c>
      <c r="G372" s="3" t="s">
        <v>29</v>
      </c>
      <c r="H372" s="2" t="s">
        <v>21</v>
      </c>
      <c r="I372" s="2" t="s">
        <v>1046</v>
      </c>
      <c r="J372" s="3" t="str">
        <f>HYPERLINK("https://www.boe.es/gazeta/dias/1827/05/12/pdfs/GMD-1827-57.pdf#page=4","Abrir facsímil")</f>
        <v>Abrir facsímil</v>
      </c>
      <c r="K372" s="3" t="s">
        <v>23</v>
      </c>
    </row>
    <row r="373" spans="1:11" ht="42" customHeight="1">
      <c r="A373" s="2" t="s">
        <v>1047</v>
      </c>
      <c r="B373" s="2" t="s">
        <v>1048</v>
      </c>
      <c r="C373" s="2" t="s">
        <v>35</v>
      </c>
      <c r="D373" s="2" t="s">
        <v>36</v>
      </c>
      <c r="E373" s="5">
        <v>-26352</v>
      </c>
      <c r="F373" s="3" t="s">
        <v>1049</v>
      </c>
      <c r="G373" s="3" t="s">
        <v>29</v>
      </c>
      <c r="H373" s="2" t="s">
        <v>21</v>
      </c>
      <c r="I373" s="2" t="s">
        <v>1050</v>
      </c>
      <c r="J373" s="3" t="str">
        <f>HYPERLINK("https://www.boe.es/gazeta/dias/1827/11/06/pdfs/GMD-1827-136.pdf#page=4","Abrir facsímil")</f>
        <v>Abrir facsímil</v>
      </c>
      <c r="K373" s="3" t="s">
        <v>23</v>
      </c>
    </row>
    <row r="374" spans="1:11" ht="42" customHeight="1">
      <c r="A374" s="2" t="s">
        <v>1051</v>
      </c>
      <c r="B374" s="2" t="s">
        <v>1052</v>
      </c>
      <c r="C374" s="2" t="s">
        <v>17</v>
      </c>
      <c r="D374" s="2" t="s">
        <v>18</v>
      </c>
      <c r="E374" s="5">
        <v>-26385</v>
      </c>
      <c r="F374" s="3" t="s">
        <v>374</v>
      </c>
      <c r="G374" s="3" t="s">
        <v>29</v>
      </c>
      <c r="H374" s="2" t="s">
        <v>30</v>
      </c>
      <c r="I374" s="2" t="s">
        <v>1053</v>
      </c>
      <c r="J374" s="3" t="str">
        <f>HYPERLINK("https://www.boe.es/gazeta/dias/1827/10/04/pdfs/GMD-1827-120.pdf#page=4","Abrir facsímil")</f>
        <v>Abrir facsímil</v>
      </c>
      <c r="K374" s="3" t="s">
        <v>32</v>
      </c>
    </row>
    <row r="375" spans="1:11" ht="42" customHeight="1">
      <c r="A375" s="2" t="s">
        <v>1054</v>
      </c>
      <c r="B375" s="2" t="s">
        <v>1055</v>
      </c>
      <c r="C375" s="2" t="s">
        <v>17</v>
      </c>
      <c r="D375" s="2" t="s">
        <v>18</v>
      </c>
      <c r="E375" s="5">
        <v>-26511</v>
      </c>
      <c r="F375" s="3" t="s">
        <v>388</v>
      </c>
      <c r="G375" s="3" t="s">
        <v>29</v>
      </c>
      <c r="H375" s="2" t="s">
        <v>21</v>
      </c>
      <c r="I375" s="2" t="s">
        <v>1056</v>
      </c>
      <c r="J375" s="3" t="str">
        <f>HYPERLINK("https://www.boe.es/gazeta/dias/1827/05/31/pdfs/GMD-1827-65.pdf#page=4","Abrir facsímil")</f>
        <v>Abrir facsímil</v>
      </c>
      <c r="K375" s="3" t="s">
        <v>23</v>
      </c>
    </row>
    <row r="376" spans="1:11" ht="42" customHeight="1">
      <c r="A376" s="2" t="s">
        <v>1057</v>
      </c>
      <c r="B376" s="2" t="s">
        <v>1058</v>
      </c>
      <c r="C376" s="2" t="s">
        <v>55</v>
      </c>
      <c r="D376" s="2" t="s">
        <v>36</v>
      </c>
      <c r="E376" s="5">
        <v>-26476</v>
      </c>
      <c r="F376" s="3" t="s">
        <v>95</v>
      </c>
      <c r="G376" s="3" t="s">
        <v>29</v>
      </c>
      <c r="H376" s="2" t="s">
        <v>21</v>
      </c>
      <c r="I376" s="2" t="s">
        <v>1059</v>
      </c>
      <c r="J376" s="3" t="str">
        <f>HYPERLINK("https://www.boe.es/gazeta/dias/1827/07/05/pdfs/GMD-1827-80.pdf#page=4","Abrir facsímil")</f>
        <v>Abrir facsímil</v>
      </c>
      <c r="K376" s="3" t="s">
        <v>23</v>
      </c>
    </row>
    <row r="377" spans="1:11" ht="42" customHeight="1">
      <c r="A377" s="2" t="s">
        <v>1060</v>
      </c>
      <c r="B377" s="2" t="s">
        <v>1061</v>
      </c>
      <c r="C377" s="2" t="s">
        <v>350</v>
      </c>
      <c r="D377" s="2" t="s">
        <v>36</v>
      </c>
      <c r="E377" s="5">
        <v>-26590</v>
      </c>
      <c r="F377" s="3" t="s">
        <v>119</v>
      </c>
      <c r="G377" s="3" t="s">
        <v>29</v>
      </c>
      <c r="H377" s="2" t="s">
        <v>21</v>
      </c>
      <c r="I377" s="2" t="s">
        <v>1062</v>
      </c>
      <c r="J377" s="3" t="str">
        <f>HYPERLINK("https://www.boe.es/gazeta/dias/1827/03/13/pdfs/GMD-1827-31.pdf#page=4","Abrir facsímil")</f>
        <v>Abrir facsímil</v>
      </c>
      <c r="K377" s="3" t="s">
        <v>23</v>
      </c>
    </row>
    <row r="378" spans="1:11" ht="42" customHeight="1">
      <c r="A378" s="2" t="s">
        <v>1063</v>
      </c>
      <c r="B378" s="2" t="s">
        <v>1064</v>
      </c>
      <c r="C378" s="2" t="s">
        <v>46</v>
      </c>
      <c r="D378" s="2" t="s">
        <v>27</v>
      </c>
      <c r="E378" s="5">
        <v>-26642</v>
      </c>
      <c r="F378" s="3" t="s">
        <v>289</v>
      </c>
      <c r="G378" s="3" t="s">
        <v>29</v>
      </c>
      <c r="H378" s="2" t="s">
        <v>21</v>
      </c>
      <c r="I378" s="2" t="s">
        <v>1065</v>
      </c>
      <c r="J378" s="3" t="str">
        <f>HYPERLINK("https://www.boe.es/gazeta/dias/1827/01/20/pdfs/GMD-1827-9.pdf#page=4","Abrir facsímil")</f>
        <v>Abrir facsímil</v>
      </c>
      <c r="K378" s="3" t="s">
        <v>23</v>
      </c>
    </row>
    <row r="379" spans="1:11" ht="42" customHeight="1">
      <c r="A379" s="2" t="s">
        <v>1066</v>
      </c>
      <c r="B379" s="2" t="s">
        <v>1067</v>
      </c>
      <c r="C379" s="2" t="s">
        <v>46</v>
      </c>
      <c r="D379" s="2" t="s">
        <v>27</v>
      </c>
      <c r="E379" s="5">
        <v>-26581</v>
      </c>
      <c r="F379" s="3" t="s">
        <v>510</v>
      </c>
      <c r="G379" s="3" t="s">
        <v>29</v>
      </c>
      <c r="H379" s="2" t="s">
        <v>21</v>
      </c>
      <c r="I379" s="2" t="s">
        <v>1068</v>
      </c>
      <c r="J379" s="3" t="str">
        <f>HYPERLINK("https://www.boe.es/gazeta/dias/1827/03/22/pdfs/GMD-1827-35.pdf#page=4","Abrir facsímil")</f>
        <v>Abrir facsímil</v>
      </c>
      <c r="K379" s="3" t="s">
        <v>23</v>
      </c>
    </row>
    <row r="380" spans="1:11" ht="42" customHeight="1">
      <c r="A380" s="2" t="s">
        <v>1069</v>
      </c>
      <c r="B380" s="2" t="s">
        <v>1069</v>
      </c>
      <c r="C380" s="2" t="s">
        <v>17</v>
      </c>
      <c r="D380" s="2" t="s">
        <v>18</v>
      </c>
      <c r="E380" s="5">
        <v>-26614</v>
      </c>
      <c r="F380" s="3" t="s">
        <v>609</v>
      </c>
      <c r="G380" s="3" t="s">
        <v>1070</v>
      </c>
      <c r="H380" s="2" t="s">
        <v>21</v>
      </c>
      <c r="I380" s="2" t="s">
        <v>1071</v>
      </c>
      <c r="J380" s="3" t="str">
        <f>HYPERLINK("https://www.boe.es/gazeta/dias/1827/02/17/pdfs/GMD-1827-21.pdf#page=4","Abrir facsímil")</f>
        <v>Abrir facsímil</v>
      </c>
      <c r="K380" s="3" t="s">
        <v>23</v>
      </c>
    </row>
    <row r="381" spans="1:11" ht="42" customHeight="1">
      <c r="A381" s="2" t="s">
        <v>1069</v>
      </c>
      <c r="B381" s="2" t="s">
        <v>1069</v>
      </c>
      <c r="C381" s="2" t="s">
        <v>17</v>
      </c>
      <c r="D381" s="2" t="s">
        <v>18</v>
      </c>
      <c r="E381" s="5">
        <v>-26604</v>
      </c>
      <c r="F381" s="3" t="s">
        <v>1072</v>
      </c>
      <c r="G381" s="3" t="s">
        <v>59</v>
      </c>
      <c r="H381" s="2" t="s">
        <v>21</v>
      </c>
      <c r="I381" s="2" t="s">
        <v>1073</v>
      </c>
      <c r="J381" s="3" t="str">
        <f>HYPERLINK("https://www.boe.es/gazeta/dias/1827/02/27/pdfs/GMD-1827-25.pdf#page=2","Abrir facsímil")</f>
        <v>Abrir facsímil</v>
      </c>
      <c r="K381" s="3" t="s">
        <v>23</v>
      </c>
    </row>
    <row r="382" spans="1:11" ht="42" customHeight="1">
      <c r="A382" s="2" t="s">
        <v>1069</v>
      </c>
      <c r="B382" s="2" t="s">
        <v>1069</v>
      </c>
      <c r="C382" s="2" t="s">
        <v>35</v>
      </c>
      <c r="D382" s="2" t="s">
        <v>36</v>
      </c>
      <c r="E382" s="5">
        <v>-26574</v>
      </c>
      <c r="F382" s="3" t="s">
        <v>106</v>
      </c>
      <c r="G382" s="3" t="s">
        <v>59</v>
      </c>
      <c r="H382" s="2" t="s">
        <v>21</v>
      </c>
      <c r="I382" s="2" t="s">
        <v>1074</v>
      </c>
      <c r="J382" s="3" t="str">
        <f>HYPERLINK("https://www.boe.es/gazeta/dias/1827/03/29/pdfs/GMD-1827-38.pdf#page=2","Abrir facsímil")</f>
        <v>Abrir facsímil</v>
      </c>
      <c r="K382" s="3" t="s">
        <v>23</v>
      </c>
    </row>
    <row r="383" spans="1:11" ht="42" customHeight="1">
      <c r="A383" s="2" t="s">
        <v>1069</v>
      </c>
      <c r="B383" s="2" t="s">
        <v>1069</v>
      </c>
      <c r="C383" s="2" t="s">
        <v>35</v>
      </c>
      <c r="D383" s="2" t="s">
        <v>36</v>
      </c>
      <c r="E383" s="5">
        <v>-26572</v>
      </c>
      <c r="F383" s="3" t="s">
        <v>1075</v>
      </c>
      <c r="G383" s="3" t="s">
        <v>59</v>
      </c>
      <c r="H383" s="2" t="s">
        <v>21</v>
      </c>
      <c r="I383" s="2" t="s">
        <v>1076</v>
      </c>
      <c r="J383" s="3" t="str">
        <f>HYPERLINK("https://www.boe.es/gazeta/dias/1827/03/31/pdfs/GMD-1827-39.pdf#page=2","Abrir facsímil")</f>
        <v>Abrir facsímil</v>
      </c>
      <c r="K383" s="3" t="s">
        <v>23</v>
      </c>
    </row>
    <row r="384" spans="1:11" ht="42" customHeight="1">
      <c r="A384" s="2" t="s">
        <v>1069</v>
      </c>
      <c r="B384" s="2" t="s">
        <v>1069</v>
      </c>
      <c r="C384" s="2" t="s">
        <v>55</v>
      </c>
      <c r="D384" s="2" t="s">
        <v>36</v>
      </c>
      <c r="E384" s="5">
        <v>-26546</v>
      </c>
      <c r="F384" s="3" t="s">
        <v>214</v>
      </c>
      <c r="G384" s="3" t="s">
        <v>42</v>
      </c>
      <c r="H384" s="2" t="s">
        <v>21</v>
      </c>
      <c r="I384" s="2" t="s">
        <v>1077</v>
      </c>
      <c r="J384" s="3" t="str">
        <f>HYPERLINK("https://www.boe.es/gazeta/dias/1827/04/26/pdfs/GMD-1827-50.pdf#page=1","Abrir facsímil")</f>
        <v>Abrir facsímil</v>
      </c>
      <c r="K384" s="3" t="s">
        <v>23</v>
      </c>
    </row>
    <row r="385" spans="1:11" ht="42" customHeight="1">
      <c r="A385" s="2" t="s">
        <v>1069</v>
      </c>
      <c r="B385" s="2" t="s">
        <v>1069</v>
      </c>
      <c r="C385" s="2" t="s">
        <v>35</v>
      </c>
      <c r="D385" s="2" t="s">
        <v>36</v>
      </c>
      <c r="E385" s="5">
        <v>-26539</v>
      </c>
      <c r="F385" s="3" t="s">
        <v>83</v>
      </c>
      <c r="G385" s="3" t="s">
        <v>42</v>
      </c>
      <c r="H385" s="2" t="s">
        <v>21</v>
      </c>
      <c r="I385" s="2" t="s">
        <v>1078</v>
      </c>
      <c r="J385" s="3" t="str">
        <f>HYPERLINK("https://www.boe.es/gazeta/dias/1827/05/03/pdfs/GMD-1827-53.pdf#page=1","Abrir facsímil")</f>
        <v>Abrir facsímil</v>
      </c>
      <c r="K385" s="3" t="s">
        <v>23</v>
      </c>
    </row>
    <row r="386" spans="1:11" ht="42" customHeight="1">
      <c r="A386" s="2" t="s">
        <v>1069</v>
      </c>
      <c r="B386" s="2" t="s">
        <v>1069</v>
      </c>
      <c r="C386" s="2" t="s">
        <v>35</v>
      </c>
      <c r="D386" s="2" t="s">
        <v>36</v>
      </c>
      <c r="E386" s="5">
        <v>-26427</v>
      </c>
      <c r="F386" s="3" t="s">
        <v>37</v>
      </c>
      <c r="G386" s="3" t="s">
        <v>20</v>
      </c>
      <c r="H386" s="2" t="s">
        <v>21</v>
      </c>
      <c r="I386" s="2" t="s">
        <v>1079</v>
      </c>
      <c r="J386" s="3" t="str">
        <f>HYPERLINK("https://www.boe.es/gazeta/dias/1827/08/23/pdfs/GMD-1827-101.pdf#page=3","Abrir facsímil")</f>
        <v>Abrir facsímil</v>
      </c>
      <c r="K386" s="3" t="s">
        <v>23</v>
      </c>
    </row>
    <row r="387" spans="1:11" ht="42" customHeight="1">
      <c r="A387" s="2" t="s">
        <v>1069</v>
      </c>
      <c r="B387" s="2" t="s">
        <v>1069</v>
      </c>
      <c r="C387" s="2" t="s">
        <v>17</v>
      </c>
      <c r="D387" s="2" t="s">
        <v>18</v>
      </c>
      <c r="E387" s="5">
        <v>-26418</v>
      </c>
      <c r="F387" s="3" t="s">
        <v>769</v>
      </c>
      <c r="G387" s="3" t="s">
        <v>59</v>
      </c>
      <c r="H387" s="2" t="s">
        <v>21</v>
      </c>
      <c r="I387" s="2" t="s">
        <v>1080</v>
      </c>
      <c r="J387" s="3" t="str">
        <f>HYPERLINK("https://www.boe.es/gazeta/dias/1827/09/01/pdfs/GMD-1827-105.pdf#page=2","Abrir facsímil")</f>
        <v>Abrir facsímil</v>
      </c>
      <c r="K387" s="3" t="s">
        <v>23</v>
      </c>
    </row>
    <row r="388" spans="1:11" ht="42" customHeight="1">
      <c r="A388" s="2" t="s">
        <v>1069</v>
      </c>
      <c r="B388" s="2" t="s">
        <v>1069</v>
      </c>
      <c r="C388" s="2" t="s">
        <v>35</v>
      </c>
      <c r="D388" s="2" t="s">
        <v>36</v>
      </c>
      <c r="E388" s="5">
        <v>-26315</v>
      </c>
      <c r="F388" s="3" t="s">
        <v>346</v>
      </c>
      <c r="G388" s="3" t="s">
        <v>20</v>
      </c>
      <c r="H388" s="2" t="s">
        <v>21</v>
      </c>
      <c r="I388" s="2" t="s">
        <v>1081</v>
      </c>
      <c r="J388" s="3" t="str">
        <f>HYPERLINK("https://www.boe.es/gazeta/dias/1827/12/13/pdfs/GMD-1827-152.pdf#page=3","Abrir facsímil")</f>
        <v>Abrir facsímil</v>
      </c>
      <c r="K388" s="3" t="s">
        <v>23</v>
      </c>
    </row>
    <row r="389" spans="1:11" ht="42" customHeight="1">
      <c r="A389" s="2" t="s">
        <v>1082</v>
      </c>
      <c r="B389" s="2" t="s">
        <v>1083</v>
      </c>
      <c r="C389" s="2" t="s">
        <v>35</v>
      </c>
      <c r="D389" s="2" t="s">
        <v>36</v>
      </c>
      <c r="E389" s="5">
        <v>-26446</v>
      </c>
      <c r="F389" s="3" t="s">
        <v>577</v>
      </c>
      <c r="G389" s="3" t="s">
        <v>29</v>
      </c>
      <c r="H389" s="2" t="s">
        <v>21</v>
      </c>
      <c r="I389" s="2" t="s">
        <v>1084</v>
      </c>
      <c r="J389" s="3" t="str">
        <f>HYPERLINK("https://www.boe.es/gazeta/dias/1827/08/04/pdfs/GMD-1827-93.pdf#page=4","Abrir facsímil")</f>
        <v>Abrir facsímil</v>
      </c>
      <c r="K389" s="3" t="s">
        <v>23</v>
      </c>
    </row>
    <row r="390" spans="1:11" ht="42" customHeight="1">
      <c r="A390" s="2" t="s">
        <v>1085</v>
      </c>
      <c r="B390" s="2" t="s">
        <v>1086</v>
      </c>
      <c r="C390" s="2" t="s">
        <v>46</v>
      </c>
      <c r="D390" s="2" t="s">
        <v>27</v>
      </c>
      <c r="E390" s="5">
        <v>-26539</v>
      </c>
      <c r="F390" s="3" t="s">
        <v>83</v>
      </c>
      <c r="G390" s="3" t="s">
        <v>42</v>
      </c>
      <c r="H390" s="2" t="s">
        <v>21</v>
      </c>
      <c r="I390" s="2" t="s">
        <v>1087</v>
      </c>
      <c r="J390" s="3" t="str">
        <f>HYPERLINK("https://www.boe.es/gazeta/dias/1827/05/03/pdfs/GMD-1827-53.pdf#page=1","Abrir facsímil")</f>
        <v>Abrir facsímil</v>
      </c>
      <c r="K390" s="3" t="s">
        <v>23</v>
      </c>
    </row>
    <row r="391" spans="1:11" ht="42" customHeight="1">
      <c r="A391" s="2" t="s">
        <v>1088</v>
      </c>
      <c r="B391" s="2" t="s">
        <v>1089</v>
      </c>
      <c r="C391" s="2" t="s">
        <v>35</v>
      </c>
      <c r="D391" s="2" t="s">
        <v>36</v>
      </c>
      <c r="E391" s="5">
        <v>-26609</v>
      </c>
      <c r="F391" s="3" t="s">
        <v>102</v>
      </c>
      <c r="G391" s="3" t="s">
        <v>20</v>
      </c>
      <c r="H391" s="2" t="s">
        <v>21</v>
      </c>
      <c r="I391" s="2" t="s">
        <v>1090</v>
      </c>
      <c r="J391" s="3" t="str">
        <f>HYPERLINK("https://www.boe.es/gazeta/dias/1827/02/22/pdfs/GMD-1827-23.pdf#page=3","Abrir facsímil")</f>
        <v>Abrir facsímil</v>
      </c>
      <c r="K391" s="3" t="s">
        <v>23</v>
      </c>
    </row>
    <row r="392" spans="1:11" ht="42" customHeight="1">
      <c r="A392" s="2" t="s">
        <v>1091</v>
      </c>
      <c r="B392" s="2" t="s">
        <v>1092</v>
      </c>
      <c r="C392" s="2" t="s">
        <v>284</v>
      </c>
      <c r="D392" s="2" t="s">
        <v>36</v>
      </c>
      <c r="E392" s="5">
        <v>-26460</v>
      </c>
      <c r="F392" s="3" t="s">
        <v>920</v>
      </c>
      <c r="G392" s="3" t="s">
        <v>29</v>
      </c>
      <c r="H392" s="2" t="s">
        <v>21</v>
      </c>
      <c r="I392" s="2" t="s">
        <v>1093</v>
      </c>
      <c r="J392" s="3" t="str">
        <f>HYPERLINK("https://www.boe.es/gazeta/dias/1827/07/21/pdfs/GMD-1827-87.pdf#page=4","Abrir facsímil")</f>
        <v>Abrir facsímil</v>
      </c>
      <c r="K392" s="3" t="s">
        <v>23</v>
      </c>
    </row>
    <row r="393" spans="1:11" ht="42" customHeight="1">
      <c r="A393" s="2" t="s">
        <v>1094</v>
      </c>
      <c r="B393" s="2" t="s">
        <v>1095</v>
      </c>
      <c r="C393" s="2" t="s">
        <v>46</v>
      </c>
      <c r="D393" s="2" t="s">
        <v>27</v>
      </c>
      <c r="E393" s="5">
        <v>-26371</v>
      </c>
      <c r="F393" s="3" t="s">
        <v>41</v>
      </c>
      <c r="G393" s="3" t="s">
        <v>42</v>
      </c>
      <c r="H393" s="2" t="s">
        <v>21</v>
      </c>
      <c r="I393" s="2" t="s">
        <v>1096</v>
      </c>
      <c r="J393" s="3" t="str">
        <f>HYPERLINK("https://www.boe.es/gazeta/dias/1827/10/18/pdfs/GMD-1827-128.pdf#page=1","Abrir facsímil")</f>
        <v>Abrir facsímil</v>
      </c>
      <c r="K393" s="3" t="s">
        <v>23</v>
      </c>
    </row>
    <row r="394" spans="1:11" ht="42" customHeight="1">
      <c r="A394" s="2" t="s">
        <v>1097</v>
      </c>
      <c r="B394" s="2" t="s">
        <v>1097</v>
      </c>
      <c r="C394" s="2" t="s">
        <v>17</v>
      </c>
      <c r="D394" s="2" t="s">
        <v>18</v>
      </c>
      <c r="E394" s="5">
        <v>-26600</v>
      </c>
      <c r="F394" s="3" t="s">
        <v>205</v>
      </c>
      <c r="G394" s="3" t="s">
        <v>59</v>
      </c>
      <c r="H394" s="2" t="s">
        <v>21</v>
      </c>
      <c r="I394" s="2" t="s">
        <v>1098</v>
      </c>
      <c r="J394" s="3" t="str">
        <f>HYPERLINK("https://www.boe.es/gazeta/dias/1827/03/03/pdfs/GMD-1827-27.pdf#page=2","Abrir facsímil")</f>
        <v>Abrir facsímil</v>
      </c>
      <c r="K394" s="3" t="s">
        <v>23</v>
      </c>
    </row>
    <row r="395" spans="1:11" ht="42" customHeight="1">
      <c r="A395" s="2" t="s">
        <v>1097</v>
      </c>
      <c r="B395" s="2" t="s">
        <v>1097</v>
      </c>
      <c r="C395" s="2" t="s">
        <v>17</v>
      </c>
      <c r="D395" s="2" t="s">
        <v>18</v>
      </c>
      <c r="E395" s="5">
        <v>-26579</v>
      </c>
      <c r="F395" s="3" t="s">
        <v>488</v>
      </c>
      <c r="G395" s="3" t="s">
        <v>20</v>
      </c>
      <c r="H395" s="2" t="s">
        <v>21</v>
      </c>
      <c r="I395" s="2" t="s">
        <v>1099</v>
      </c>
      <c r="J395" s="3" t="str">
        <f>HYPERLINK("https://www.boe.es/gazeta/dias/1827/03/24/pdfs/GMD-1827-36.pdf#page=3","Abrir facsímil")</f>
        <v>Abrir facsímil</v>
      </c>
      <c r="K395" s="3" t="s">
        <v>23</v>
      </c>
    </row>
    <row r="396" spans="1:11" ht="42" customHeight="1">
      <c r="A396" s="2" t="s">
        <v>1097</v>
      </c>
      <c r="B396" s="2" t="s">
        <v>1097</v>
      </c>
      <c r="C396" s="2" t="s">
        <v>17</v>
      </c>
      <c r="D396" s="2" t="s">
        <v>18</v>
      </c>
      <c r="E396" s="5">
        <v>-26518</v>
      </c>
      <c r="F396" s="3" t="s">
        <v>79</v>
      </c>
      <c r="G396" s="3" t="s">
        <v>20</v>
      </c>
      <c r="H396" s="2" t="s">
        <v>21</v>
      </c>
      <c r="I396" s="2" t="s">
        <v>1100</v>
      </c>
      <c r="J396" s="3" t="str">
        <f>HYPERLINK("https://www.boe.es/gazeta/dias/1827/05/24/pdfs/GMD-1827-62.pdf#page=3","Abrir facsímil")</f>
        <v>Abrir facsímil</v>
      </c>
      <c r="K396" s="3" t="s">
        <v>23</v>
      </c>
    </row>
    <row r="397" spans="1:11" ht="42" customHeight="1">
      <c r="A397" s="2" t="s">
        <v>1097</v>
      </c>
      <c r="B397" s="2" t="s">
        <v>1097</v>
      </c>
      <c r="C397" s="2" t="s">
        <v>17</v>
      </c>
      <c r="D397" s="2" t="s">
        <v>18</v>
      </c>
      <c r="E397" s="5">
        <v>-26511</v>
      </c>
      <c r="F397" s="3" t="s">
        <v>388</v>
      </c>
      <c r="G397" s="3" t="s">
        <v>29</v>
      </c>
      <c r="H397" s="2" t="s">
        <v>21</v>
      </c>
      <c r="I397" s="2" t="s">
        <v>1101</v>
      </c>
      <c r="J397" s="3" t="str">
        <f>HYPERLINK("https://www.boe.es/gazeta/dias/1827/05/31/pdfs/GMD-1827-65.pdf#page=4","Abrir facsímil")</f>
        <v>Abrir facsímil</v>
      </c>
      <c r="K397" s="3" t="s">
        <v>23</v>
      </c>
    </row>
    <row r="398" spans="1:11" ht="42" customHeight="1">
      <c r="A398" s="2" t="s">
        <v>1097</v>
      </c>
      <c r="B398" s="2" t="s">
        <v>1097</v>
      </c>
      <c r="C398" s="2" t="s">
        <v>17</v>
      </c>
      <c r="D398" s="2" t="s">
        <v>18</v>
      </c>
      <c r="E398" s="5">
        <v>-26425</v>
      </c>
      <c r="F398" s="3" t="s">
        <v>546</v>
      </c>
      <c r="G398" s="3" t="s">
        <v>29</v>
      </c>
      <c r="H398" s="2" t="s">
        <v>21</v>
      </c>
      <c r="I398" s="2" t="s">
        <v>1102</v>
      </c>
      <c r="J398" s="3" t="str">
        <f>HYPERLINK("https://www.boe.es/gazeta/dias/1827/08/25/pdfs/GMD-1827-102.pdf#page=4","Abrir facsímil")</f>
        <v>Abrir facsímil</v>
      </c>
      <c r="K398" s="3" t="s">
        <v>23</v>
      </c>
    </row>
    <row r="399" spans="1:11" ht="42" customHeight="1">
      <c r="A399" s="2" t="s">
        <v>1097</v>
      </c>
      <c r="B399" s="2" t="s">
        <v>1097</v>
      </c>
      <c r="C399" s="2" t="s">
        <v>17</v>
      </c>
      <c r="D399" s="2" t="s">
        <v>18</v>
      </c>
      <c r="E399" s="5">
        <v>-26418</v>
      </c>
      <c r="F399" s="3" t="s">
        <v>769</v>
      </c>
      <c r="G399" s="3" t="s">
        <v>59</v>
      </c>
      <c r="H399" s="2" t="s">
        <v>21</v>
      </c>
      <c r="I399" s="2" t="s">
        <v>1103</v>
      </c>
      <c r="J399" s="3" t="str">
        <f>HYPERLINK("https://www.boe.es/gazeta/dias/1827/09/01/pdfs/GMD-1827-105.pdf#page=2","Abrir facsímil")</f>
        <v>Abrir facsímil</v>
      </c>
      <c r="K399" s="3" t="s">
        <v>23</v>
      </c>
    </row>
    <row r="400" spans="1:11" ht="42" customHeight="1">
      <c r="A400" s="2" t="s">
        <v>1097</v>
      </c>
      <c r="B400" s="2" t="s">
        <v>1097</v>
      </c>
      <c r="C400" s="2" t="s">
        <v>17</v>
      </c>
      <c r="D400" s="2" t="s">
        <v>18</v>
      </c>
      <c r="E400" s="5">
        <v>-26415</v>
      </c>
      <c r="F400" s="3" t="s">
        <v>694</v>
      </c>
      <c r="G400" s="3" t="s">
        <v>42</v>
      </c>
      <c r="H400" s="2" t="s">
        <v>21</v>
      </c>
      <c r="I400" s="2" t="s">
        <v>1104</v>
      </c>
      <c r="J400" s="3" t="str">
        <f>HYPERLINK("https://www.boe.es/gazeta/dias/1827/09/04/pdfs/GMD-1827-106.pdf#page=1","Abrir facsímil")</f>
        <v>Abrir facsímil</v>
      </c>
      <c r="K400" s="3" t="s">
        <v>23</v>
      </c>
    </row>
    <row r="401" spans="1:11" ht="42" customHeight="1">
      <c r="A401" s="2" t="s">
        <v>1097</v>
      </c>
      <c r="B401" s="2" t="s">
        <v>1097</v>
      </c>
      <c r="C401" s="2" t="s">
        <v>17</v>
      </c>
      <c r="D401" s="2" t="s">
        <v>18</v>
      </c>
      <c r="E401" s="5">
        <v>-26413</v>
      </c>
      <c r="F401" s="3" t="s">
        <v>1105</v>
      </c>
      <c r="G401" s="3" t="s">
        <v>59</v>
      </c>
      <c r="H401" s="2" t="s">
        <v>21</v>
      </c>
      <c r="I401" s="2" t="s">
        <v>1106</v>
      </c>
      <c r="J401" s="3" t="str">
        <f>HYPERLINK("https://www.boe.es/gazeta/dias/1827/09/06/pdfs/GMD-1827-107.pdf#page=2","Abrir facsímil")</f>
        <v>Abrir facsímil</v>
      </c>
      <c r="K401" s="3" t="s">
        <v>23</v>
      </c>
    </row>
    <row r="402" spans="1:11" ht="42" customHeight="1">
      <c r="A402" s="2" t="s">
        <v>1097</v>
      </c>
      <c r="B402" s="2" t="s">
        <v>1097</v>
      </c>
      <c r="C402" s="2" t="s">
        <v>17</v>
      </c>
      <c r="D402" s="2" t="s">
        <v>18</v>
      </c>
      <c r="E402" s="5">
        <v>-26411</v>
      </c>
      <c r="F402" s="3" t="s">
        <v>496</v>
      </c>
      <c r="G402" s="3" t="s">
        <v>29</v>
      </c>
      <c r="H402" s="2" t="s">
        <v>21</v>
      </c>
      <c r="I402" s="2" t="s">
        <v>1107</v>
      </c>
      <c r="J402" s="3" t="str">
        <f>HYPERLINK("https://www.boe.es/gazeta/dias/1827/09/08/pdfs/GMD-1827-108.pdf#page=4","Abrir facsímil")</f>
        <v>Abrir facsímil</v>
      </c>
      <c r="K402" s="3" t="s">
        <v>23</v>
      </c>
    </row>
    <row r="403" spans="1:11" ht="42" customHeight="1">
      <c r="A403" s="2" t="s">
        <v>1097</v>
      </c>
      <c r="B403" s="2" t="s">
        <v>1097</v>
      </c>
      <c r="C403" s="2" t="s">
        <v>17</v>
      </c>
      <c r="D403" s="2" t="s">
        <v>18</v>
      </c>
      <c r="E403" s="5">
        <v>-26383</v>
      </c>
      <c r="F403" s="3" t="s">
        <v>357</v>
      </c>
      <c r="G403" s="3" t="s">
        <v>59</v>
      </c>
      <c r="H403" s="2" t="s">
        <v>21</v>
      </c>
      <c r="I403" s="2" t="s">
        <v>1108</v>
      </c>
      <c r="J403" s="3" t="str">
        <f>HYPERLINK("https://www.boe.es/gazeta/dias/1827/10/06/pdfs/GMD-1827-122.pdf#page=2","Abrir facsímil")</f>
        <v>Abrir facsímil</v>
      </c>
      <c r="K403" s="3" t="s">
        <v>23</v>
      </c>
    </row>
    <row r="404" spans="1:11" ht="42" customHeight="1">
      <c r="A404" s="2" t="s">
        <v>1097</v>
      </c>
      <c r="B404" s="2" t="s">
        <v>1097</v>
      </c>
      <c r="C404" s="2" t="s">
        <v>17</v>
      </c>
      <c r="D404" s="2" t="s">
        <v>18</v>
      </c>
      <c r="E404" s="5">
        <v>-26371</v>
      </c>
      <c r="F404" s="3" t="s">
        <v>41</v>
      </c>
      <c r="G404" s="3" t="s">
        <v>20</v>
      </c>
      <c r="H404" s="2" t="s">
        <v>21</v>
      </c>
      <c r="I404" s="2" t="s">
        <v>1109</v>
      </c>
      <c r="J404" s="3" t="str">
        <f>HYPERLINK("https://www.boe.es/gazeta/dias/1827/10/18/pdfs/GMD-1827-128.pdf#page=3","Abrir facsímil")</f>
        <v>Abrir facsímil</v>
      </c>
      <c r="K404" s="3" t="s">
        <v>23</v>
      </c>
    </row>
    <row r="405" spans="1:11" ht="42" customHeight="1">
      <c r="A405" s="2" t="s">
        <v>1110</v>
      </c>
      <c r="B405" s="2" t="s">
        <v>1111</v>
      </c>
      <c r="C405" s="2" t="s">
        <v>350</v>
      </c>
      <c r="D405" s="2" t="s">
        <v>36</v>
      </c>
      <c r="E405" s="5">
        <v>-26546</v>
      </c>
      <c r="F405" s="3" t="s">
        <v>214</v>
      </c>
      <c r="G405" s="3" t="s">
        <v>29</v>
      </c>
      <c r="H405" s="2" t="s">
        <v>21</v>
      </c>
      <c r="I405" s="2" t="s">
        <v>1112</v>
      </c>
      <c r="J405" s="3" t="str">
        <f>HYPERLINK("https://www.boe.es/gazeta/dias/1827/04/26/pdfs/GMD-1827-50.pdf#page=4","Abrir facsímil")</f>
        <v>Abrir facsímil</v>
      </c>
      <c r="K405" s="3" t="s">
        <v>23</v>
      </c>
    </row>
    <row r="406" spans="1:11" ht="42" customHeight="1">
      <c r="A406" s="2" t="s">
        <v>1113</v>
      </c>
      <c r="B406" s="2" t="s">
        <v>1114</v>
      </c>
      <c r="C406" s="2" t="s">
        <v>17</v>
      </c>
      <c r="D406" s="2" t="s">
        <v>18</v>
      </c>
      <c r="E406" s="5">
        <v>-26380</v>
      </c>
      <c r="F406" s="3" t="s">
        <v>71</v>
      </c>
      <c r="G406" s="3" t="s">
        <v>29</v>
      </c>
      <c r="H406" s="2" t="s">
        <v>21</v>
      </c>
      <c r="I406" s="2" t="s">
        <v>1115</v>
      </c>
      <c r="J406" s="3" t="str">
        <f>HYPERLINK("https://www.boe.es/gazeta/dias/1827/10/09/pdfs/GMD-1827-124.pdf#page=4","Abrir facsímil")</f>
        <v>Abrir facsímil</v>
      </c>
      <c r="K406" s="3" t="s">
        <v>23</v>
      </c>
    </row>
    <row r="407" spans="1:11" ht="42" customHeight="1">
      <c r="A407" s="2" t="s">
        <v>1116</v>
      </c>
      <c r="B407" s="2" t="s">
        <v>1116</v>
      </c>
      <c r="C407" s="2" t="s">
        <v>35</v>
      </c>
      <c r="D407" s="2" t="s">
        <v>36</v>
      </c>
      <c r="E407" s="5">
        <v>-26518</v>
      </c>
      <c r="F407" s="3" t="s">
        <v>79</v>
      </c>
      <c r="G407" s="3" t="s">
        <v>42</v>
      </c>
      <c r="H407" s="2" t="s">
        <v>21</v>
      </c>
      <c r="I407" s="2" t="s">
        <v>1117</v>
      </c>
      <c r="J407" s="3" t="str">
        <f>HYPERLINK("https://www.boe.es/gazeta/dias/1827/05/24/pdfs/GMD-1827-62.pdf#page=1","Abrir facsímil")</f>
        <v>Abrir facsímil</v>
      </c>
      <c r="K407" s="3" t="s">
        <v>23</v>
      </c>
    </row>
    <row r="408" spans="1:11" ht="42" customHeight="1">
      <c r="A408" s="2" t="s">
        <v>1116</v>
      </c>
      <c r="B408" s="2" t="s">
        <v>1116</v>
      </c>
      <c r="C408" s="2" t="s">
        <v>46</v>
      </c>
      <c r="D408" s="2" t="s">
        <v>27</v>
      </c>
      <c r="E408" s="5">
        <v>-26485</v>
      </c>
      <c r="F408" s="3" t="s">
        <v>1118</v>
      </c>
      <c r="G408" s="3" t="s">
        <v>42</v>
      </c>
      <c r="H408" s="2" t="s">
        <v>21</v>
      </c>
      <c r="I408" s="2" t="s">
        <v>1119</v>
      </c>
      <c r="J408" s="3" t="str">
        <f>HYPERLINK("https://www.boe.es/gazeta/dias/1827/06/26/pdfs/GMD-1827-76.pdf#page=1","Abrir facsímil")</f>
        <v>Abrir facsímil</v>
      </c>
      <c r="K408" s="3" t="s">
        <v>23</v>
      </c>
    </row>
    <row r="409" spans="1:11" ht="42" customHeight="1">
      <c r="A409" s="2" t="s">
        <v>1116</v>
      </c>
      <c r="B409" s="2" t="s">
        <v>1116</v>
      </c>
      <c r="C409" s="2" t="s">
        <v>284</v>
      </c>
      <c r="D409" s="2" t="s">
        <v>36</v>
      </c>
      <c r="E409" s="5">
        <v>-26397</v>
      </c>
      <c r="F409" s="3" t="s">
        <v>498</v>
      </c>
      <c r="G409" s="3" t="s">
        <v>42</v>
      </c>
      <c r="H409" s="2" t="s">
        <v>21</v>
      </c>
      <c r="I409" s="2" t="s">
        <v>1120</v>
      </c>
      <c r="J409" s="3" t="str">
        <f>HYPERLINK("https://www.boe.es/gazeta/dias/1827/09/22/pdfs/GMD-1827-115.pdf#page=1","Abrir facsímil")</f>
        <v>Abrir facsímil</v>
      </c>
      <c r="K409" s="3" t="s">
        <v>23</v>
      </c>
    </row>
    <row r="410" spans="1:11" ht="42" customHeight="1">
      <c r="A410" s="2" t="s">
        <v>1116</v>
      </c>
      <c r="B410" s="2" t="s">
        <v>1116</v>
      </c>
      <c r="C410" s="2" t="s">
        <v>55</v>
      </c>
      <c r="D410" s="2" t="s">
        <v>36</v>
      </c>
      <c r="E410" s="5">
        <v>-26397</v>
      </c>
      <c r="F410" s="3" t="s">
        <v>498</v>
      </c>
      <c r="G410" s="3" t="s">
        <v>20</v>
      </c>
      <c r="H410" s="2" t="s">
        <v>21</v>
      </c>
      <c r="I410" s="2" t="s">
        <v>1121</v>
      </c>
      <c r="J410" s="3" t="str">
        <f>HYPERLINK("https://www.boe.es/gazeta/dias/1827/09/22/pdfs/GMD-1827-115.pdf#page=3","Abrir facsímil")</f>
        <v>Abrir facsímil</v>
      </c>
      <c r="K410" s="3" t="s">
        <v>23</v>
      </c>
    </row>
    <row r="411" spans="1:11" ht="42" customHeight="1">
      <c r="A411" s="2" t="s">
        <v>1122</v>
      </c>
      <c r="B411" s="2" t="s">
        <v>1123</v>
      </c>
      <c r="C411" s="2" t="s">
        <v>94</v>
      </c>
      <c r="D411" s="2" t="s">
        <v>36</v>
      </c>
      <c r="E411" s="5">
        <v>-26623</v>
      </c>
      <c r="F411" s="3" t="s">
        <v>114</v>
      </c>
      <c r="G411" s="3" t="s">
        <v>115</v>
      </c>
      <c r="H411" s="2" t="s">
        <v>21</v>
      </c>
      <c r="I411" s="2" t="s">
        <v>1124</v>
      </c>
      <c r="J411" s="3" t="str">
        <f>HYPERLINK("https://www.boe.es/gazeta/dias/1827/02/08/pdfs/GMD-1827-17.pdf#page=4","Abrir facsímil")</f>
        <v>Abrir facsímil</v>
      </c>
      <c r="K411" s="3" t="s">
        <v>23</v>
      </c>
    </row>
    <row r="412" spans="1:11" ht="42" customHeight="1">
      <c r="A412" s="2" t="s">
        <v>1125</v>
      </c>
      <c r="B412" s="2" t="s">
        <v>1125</v>
      </c>
      <c r="C412" s="2" t="s">
        <v>17</v>
      </c>
      <c r="D412" s="2" t="s">
        <v>18</v>
      </c>
      <c r="E412" s="5">
        <v>-26348</v>
      </c>
      <c r="F412" s="3" t="s">
        <v>947</v>
      </c>
      <c r="G412" s="3" t="s">
        <v>42</v>
      </c>
      <c r="H412" s="2" t="s">
        <v>21</v>
      </c>
      <c r="I412" s="2" t="s">
        <v>1126</v>
      </c>
      <c r="J412" s="3" t="str">
        <f>HYPERLINK("https://www.boe.es/gazeta/dias/1827/11/10/pdfs/GMD-1827-138.pdf#page=1","Abrir facsímil")</f>
        <v>Abrir facsímil</v>
      </c>
      <c r="K412" s="3" t="s">
        <v>23</v>
      </c>
    </row>
    <row r="413" spans="1:11" ht="42" customHeight="1">
      <c r="A413" s="2" t="s">
        <v>1127</v>
      </c>
      <c r="B413" s="2" t="s">
        <v>1127</v>
      </c>
      <c r="C413" s="2" t="s">
        <v>17</v>
      </c>
      <c r="D413" s="2" t="s">
        <v>18</v>
      </c>
      <c r="E413" s="5">
        <v>-26593</v>
      </c>
      <c r="F413" s="3" t="s">
        <v>1128</v>
      </c>
      <c r="G413" s="3" t="s">
        <v>29</v>
      </c>
      <c r="H413" s="2" t="s">
        <v>21</v>
      </c>
      <c r="I413" s="2" t="s">
        <v>1129</v>
      </c>
      <c r="J413" s="3" t="str">
        <f>HYPERLINK("https://www.boe.es/gazeta/dias/1827/03/10/pdfs/GMD-1827-30.pdf#page=4","Abrir facsímil")</f>
        <v>Abrir facsímil</v>
      </c>
      <c r="K413" s="3" t="s">
        <v>23</v>
      </c>
    </row>
    <row r="414" spans="1:11" ht="42" customHeight="1">
      <c r="A414" s="2" t="s">
        <v>1130</v>
      </c>
      <c r="B414" s="2" t="s">
        <v>1130</v>
      </c>
      <c r="C414" s="2" t="s">
        <v>17</v>
      </c>
      <c r="D414" s="2" t="s">
        <v>18</v>
      </c>
      <c r="E414" s="5">
        <v>-26658</v>
      </c>
      <c r="F414" s="3" t="s">
        <v>270</v>
      </c>
      <c r="G414" s="3" t="s">
        <v>59</v>
      </c>
      <c r="H414" s="2" t="s">
        <v>21</v>
      </c>
      <c r="I414" s="2" t="s">
        <v>1131</v>
      </c>
      <c r="J414" s="3" t="str">
        <f>HYPERLINK("https://www.boe.es/gazeta/dias/1827/01/04/pdfs/GMD-1827-2.pdf#page=2","Abrir facsímil")</f>
        <v>Abrir facsímil</v>
      </c>
      <c r="K414" s="3" t="s">
        <v>23</v>
      </c>
    </row>
    <row r="415" spans="1:11" ht="42" customHeight="1">
      <c r="A415" s="2" t="s">
        <v>1132</v>
      </c>
      <c r="B415" s="2" t="s">
        <v>1133</v>
      </c>
      <c r="C415" s="2" t="s">
        <v>35</v>
      </c>
      <c r="D415" s="2" t="s">
        <v>36</v>
      </c>
      <c r="E415" s="5">
        <v>-26434</v>
      </c>
      <c r="F415" s="3" t="s">
        <v>267</v>
      </c>
      <c r="G415" s="3" t="s">
        <v>29</v>
      </c>
      <c r="H415" s="2" t="s">
        <v>21</v>
      </c>
      <c r="I415" s="2" t="s">
        <v>1134</v>
      </c>
      <c r="J415" s="3" t="str">
        <f>HYPERLINK("https://www.boe.es/gazeta/dias/1827/08/16/pdfs/GMD-1827-98.pdf#page=4","Abrir facsímil")</f>
        <v>Abrir facsímil</v>
      </c>
      <c r="K415" s="3" t="s">
        <v>23</v>
      </c>
    </row>
    <row r="416" spans="1:11" ht="42" customHeight="1">
      <c r="A416" s="2" t="s">
        <v>1135</v>
      </c>
      <c r="B416" s="2" t="s">
        <v>1136</v>
      </c>
      <c r="C416" s="2" t="s">
        <v>17</v>
      </c>
      <c r="D416" s="2" t="s">
        <v>18</v>
      </c>
      <c r="E416" s="5">
        <v>-26560</v>
      </c>
      <c r="F416" s="3" t="s">
        <v>386</v>
      </c>
      <c r="G416" s="3" t="s">
        <v>42</v>
      </c>
      <c r="H416" s="2" t="s">
        <v>21</v>
      </c>
      <c r="I416" s="2" t="s">
        <v>1137</v>
      </c>
      <c r="J416" s="3" t="str">
        <f>HYPERLINK("https://www.boe.es/gazeta/dias/1827/04/12/pdfs/GMD-1827-44.pdf#page=1","Abrir facsímil")</f>
        <v>Abrir facsímil</v>
      </c>
      <c r="K416" s="3" t="s">
        <v>23</v>
      </c>
    </row>
    <row r="417" spans="1:11" ht="42" customHeight="1">
      <c r="A417" s="2" t="s">
        <v>1138</v>
      </c>
      <c r="B417" s="2" t="s">
        <v>1139</v>
      </c>
      <c r="C417" s="2" t="s">
        <v>35</v>
      </c>
      <c r="D417" s="2" t="s">
        <v>36</v>
      </c>
      <c r="E417" s="5">
        <v>-26352</v>
      </c>
      <c r="F417" s="3" t="s">
        <v>1049</v>
      </c>
      <c r="G417" s="3" t="s">
        <v>29</v>
      </c>
      <c r="H417" s="2" t="s">
        <v>21</v>
      </c>
      <c r="I417" s="2" t="s">
        <v>1140</v>
      </c>
      <c r="J417" s="3" t="str">
        <f>HYPERLINK("https://www.boe.es/gazeta/dias/1827/11/06/pdfs/GMD-1827-136.pdf#page=4","Abrir facsímil")</f>
        <v>Abrir facsímil</v>
      </c>
      <c r="K417" s="3" t="s">
        <v>23</v>
      </c>
    </row>
    <row r="418" spans="1:11" ht="42" customHeight="1">
      <c r="A418" s="2" t="s">
        <v>1141</v>
      </c>
      <c r="B418" s="2" t="s">
        <v>1141</v>
      </c>
      <c r="C418" s="2" t="s">
        <v>35</v>
      </c>
      <c r="D418" s="2" t="s">
        <v>36</v>
      </c>
      <c r="E418" s="5">
        <v>-26315</v>
      </c>
      <c r="F418" s="3" t="s">
        <v>346</v>
      </c>
      <c r="G418" s="3" t="s">
        <v>20</v>
      </c>
      <c r="H418" s="2" t="s">
        <v>21</v>
      </c>
      <c r="I418" s="2" t="s">
        <v>1142</v>
      </c>
      <c r="J418" s="3" t="str">
        <f>HYPERLINK("https://www.boe.es/gazeta/dias/1827/12/13/pdfs/GMD-1827-152.pdf#page=3","Abrir facsímil")</f>
        <v>Abrir facsímil</v>
      </c>
      <c r="K418" s="3" t="s">
        <v>23</v>
      </c>
    </row>
    <row r="419" spans="1:11" ht="42" customHeight="1">
      <c r="A419" s="2" t="s">
        <v>1143</v>
      </c>
      <c r="B419" s="2" t="s">
        <v>1144</v>
      </c>
      <c r="C419" s="2" t="s">
        <v>350</v>
      </c>
      <c r="D419" s="2" t="s">
        <v>36</v>
      </c>
      <c r="E419" s="5">
        <v>-26602</v>
      </c>
      <c r="F419" s="3" t="s">
        <v>1145</v>
      </c>
      <c r="G419" s="3" t="s">
        <v>29</v>
      </c>
      <c r="H419" s="2" t="s">
        <v>21</v>
      </c>
      <c r="I419" s="2" t="s">
        <v>1146</v>
      </c>
      <c r="J419" s="3" t="str">
        <f>HYPERLINK("https://www.boe.es/gazeta/dias/1827/03/01/pdfs/GMD-1827-26.pdf#page=4","Abrir facsímil")</f>
        <v>Abrir facsímil</v>
      </c>
      <c r="K419" s="3" t="s">
        <v>23</v>
      </c>
    </row>
    <row r="420" spans="1:11" ht="42" customHeight="1">
      <c r="A420" s="2" t="s">
        <v>1147</v>
      </c>
      <c r="B420" s="2" t="s">
        <v>1147</v>
      </c>
      <c r="C420" s="2" t="s">
        <v>94</v>
      </c>
      <c r="D420" s="2" t="s">
        <v>36</v>
      </c>
      <c r="E420" s="5">
        <v>-26637</v>
      </c>
      <c r="F420" s="3" t="s">
        <v>559</v>
      </c>
      <c r="G420" s="3" t="s">
        <v>29</v>
      </c>
      <c r="H420" s="2" t="s">
        <v>21</v>
      </c>
      <c r="I420" s="2" t="s">
        <v>1148</v>
      </c>
      <c r="J420" s="3" t="str">
        <f>HYPERLINK("https://www.boe.es/gazeta/dias/1827/01/25/pdfs/GMD-1827-11.pdf#page=4","Abrir facsímil")</f>
        <v>Abrir facsímil</v>
      </c>
      <c r="K420" s="3" t="s">
        <v>23</v>
      </c>
    </row>
    <row r="421" spans="1:11" ht="42" customHeight="1">
      <c r="A421" s="2" t="s">
        <v>1147</v>
      </c>
      <c r="B421" s="2" t="s">
        <v>1147</v>
      </c>
      <c r="C421" s="2" t="s">
        <v>55</v>
      </c>
      <c r="D421" s="2" t="s">
        <v>36</v>
      </c>
      <c r="E421" s="5">
        <v>-26625</v>
      </c>
      <c r="F421" s="3" t="s">
        <v>132</v>
      </c>
      <c r="G421" s="3" t="s">
        <v>20</v>
      </c>
      <c r="H421" s="2" t="s">
        <v>21</v>
      </c>
      <c r="I421" s="2" t="s">
        <v>1149</v>
      </c>
      <c r="J421" s="3" t="str">
        <f>HYPERLINK("https://www.boe.es/gazeta/dias/1827/02/06/pdfs/GMD-1827-16.pdf#page=3","Abrir facsímil")</f>
        <v>Abrir facsímil</v>
      </c>
      <c r="K421" s="3" t="s">
        <v>23</v>
      </c>
    </row>
    <row r="422" spans="1:11" ht="42" customHeight="1">
      <c r="A422" s="2" t="s">
        <v>1150</v>
      </c>
      <c r="B422" s="2" t="s">
        <v>1150</v>
      </c>
      <c r="C422" s="2" t="s">
        <v>17</v>
      </c>
      <c r="D422" s="2" t="s">
        <v>18</v>
      </c>
      <c r="E422" s="5">
        <v>-26602</v>
      </c>
      <c r="F422" s="3" t="s">
        <v>1145</v>
      </c>
      <c r="G422" s="3" t="s">
        <v>42</v>
      </c>
      <c r="H422" s="2" t="s">
        <v>21</v>
      </c>
      <c r="I422" s="2" t="s">
        <v>1151</v>
      </c>
      <c r="J422" s="3" t="str">
        <f>HYPERLINK("https://www.boe.es/gazeta/dias/1827/03/01/pdfs/GMD-1827-26.pdf#page=1","Abrir facsímil")</f>
        <v>Abrir facsímil</v>
      </c>
      <c r="K422" s="3" t="s">
        <v>23</v>
      </c>
    </row>
    <row r="423" spans="1:11" ht="42" customHeight="1">
      <c r="A423" s="2" t="s">
        <v>1147</v>
      </c>
      <c r="B423" s="2" t="s">
        <v>1147</v>
      </c>
      <c r="C423" s="2" t="s">
        <v>17</v>
      </c>
      <c r="D423" s="2" t="s">
        <v>18</v>
      </c>
      <c r="E423" s="5">
        <v>-26583</v>
      </c>
      <c r="F423" s="3" t="s">
        <v>522</v>
      </c>
      <c r="G423" s="3" t="s">
        <v>59</v>
      </c>
      <c r="H423" s="2" t="s">
        <v>21</v>
      </c>
      <c r="I423" s="2" t="s">
        <v>1152</v>
      </c>
      <c r="J423" s="3" t="str">
        <f>HYPERLINK("https://www.boe.es/gazeta/dias/1827/03/20/pdfs/GMD-1827-34.pdf#page=2","Abrir facsímil")</f>
        <v>Abrir facsímil</v>
      </c>
      <c r="K423" s="3" t="s">
        <v>23</v>
      </c>
    </row>
    <row r="424" spans="1:11" ht="42" customHeight="1">
      <c r="A424" s="2" t="s">
        <v>1147</v>
      </c>
      <c r="B424" s="2" t="s">
        <v>1147</v>
      </c>
      <c r="C424" s="2" t="s">
        <v>17</v>
      </c>
      <c r="D424" s="2" t="s">
        <v>18</v>
      </c>
      <c r="E424" s="5">
        <v>-26513</v>
      </c>
      <c r="F424" s="3" t="s">
        <v>972</v>
      </c>
      <c r="G424" s="3" t="s">
        <v>29</v>
      </c>
      <c r="H424" s="2" t="s">
        <v>21</v>
      </c>
      <c r="I424" s="2" t="s">
        <v>1153</v>
      </c>
      <c r="J424" s="3" t="str">
        <f>HYPERLINK("https://www.boe.es/gazeta/dias/1827/05/29/pdfs/GMD-1827-64.pdf#page=4","Abrir facsímil")</f>
        <v>Abrir facsímil</v>
      </c>
      <c r="K424" s="3" t="s">
        <v>23</v>
      </c>
    </row>
    <row r="425" spans="1:11" ht="42" customHeight="1">
      <c r="A425" s="2" t="s">
        <v>1147</v>
      </c>
      <c r="B425" s="2" t="s">
        <v>1147</v>
      </c>
      <c r="C425" s="2" t="s">
        <v>46</v>
      </c>
      <c r="D425" s="2" t="s">
        <v>27</v>
      </c>
      <c r="E425" s="5">
        <v>-26490</v>
      </c>
      <c r="F425" s="3" t="s">
        <v>1154</v>
      </c>
      <c r="G425" s="3" t="s">
        <v>42</v>
      </c>
      <c r="H425" s="2" t="s">
        <v>21</v>
      </c>
      <c r="I425" s="2" t="s">
        <v>1155</v>
      </c>
      <c r="J425" s="3" t="str">
        <f>HYPERLINK("https://www.boe.es/gazeta/dias/1827/06/21/pdfs/GMD-1827-74.pdf#page=1","Abrir facsímil")</f>
        <v>Abrir facsímil</v>
      </c>
      <c r="K425" s="3" t="s">
        <v>23</v>
      </c>
    </row>
    <row r="426" spans="1:11" ht="42" customHeight="1">
      <c r="A426" s="2" t="s">
        <v>1147</v>
      </c>
      <c r="B426" s="2" t="s">
        <v>1147</v>
      </c>
      <c r="C426" s="2" t="s">
        <v>35</v>
      </c>
      <c r="D426" s="2" t="s">
        <v>36</v>
      </c>
      <c r="E426" s="5">
        <v>-26481</v>
      </c>
      <c r="F426" s="3" t="s">
        <v>237</v>
      </c>
      <c r="G426" s="3" t="s">
        <v>29</v>
      </c>
      <c r="H426" s="2" t="s">
        <v>21</v>
      </c>
      <c r="I426" s="2" t="s">
        <v>1156</v>
      </c>
      <c r="J426" s="3" t="str">
        <f>HYPERLINK("https://www.boe.es/gazeta/dias/1827/06/30/pdfs/GMD-1827-78.pdf#page=4","Abrir facsímil")</f>
        <v>Abrir facsímil</v>
      </c>
      <c r="K426" s="3" t="s">
        <v>23</v>
      </c>
    </row>
    <row r="427" spans="1:11" ht="42" customHeight="1">
      <c r="A427" s="2" t="s">
        <v>1147</v>
      </c>
      <c r="B427" s="2" t="s">
        <v>1147</v>
      </c>
      <c r="C427" s="2" t="s">
        <v>55</v>
      </c>
      <c r="D427" s="2" t="s">
        <v>36</v>
      </c>
      <c r="E427" s="5">
        <v>-26457</v>
      </c>
      <c r="F427" s="3" t="s">
        <v>178</v>
      </c>
      <c r="G427" s="3" t="s">
        <v>29</v>
      </c>
      <c r="H427" s="2" t="s">
        <v>21</v>
      </c>
      <c r="I427" s="2" t="s">
        <v>1157</v>
      </c>
      <c r="J427" s="3" t="str">
        <f>HYPERLINK("https://www.boe.es/gazeta/dias/1827/07/24/pdfs/GMD-1827-88.pdf#page=4","Abrir facsímil")</f>
        <v>Abrir facsímil</v>
      </c>
      <c r="K427" s="3" t="s">
        <v>23</v>
      </c>
    </row>
    <row r="428" spans="1:11" ht="42" customHeight="1">
      <c r="A428" s="2" t="s">
        <v>1147</v>
      </c>
      <c r="B428" s="2" t="s">
        <v>1147</v>
      </c>
      <c r="C428" s="2" t="s">
        <v>17</v>
      </c>
      <c r="D428" s="2" t="s">
        <v>18</v>
      </c>
      <c r="E428" s="5">
        <v>-26453</v>
      </c>
      <c r="F428" s="3" t="s">
        <v>148</v>
      </c>
      <c r="G428" s="3" t="s">
        <v>29</v>
      </c>
      <c r="H428" s="2" t="s">
        <v>21</v>
      </c>
      <c r="I428" s="2" t="s">
        <v>1158</v>
      </c>
      <c r="J428" s="3" t="str">
        <f>HYPERLINK("https://www.boe.es/gazeta/dias/1827/07/28/pdfs/GMD-1827-90.pdf#page=4","Abrir facsímil")</f>
        <v>Abrir facsímil</v>
      </c>
      <c r="K428" s="3" t="s">
        <v>23</v>
      </c>
    </row>
    <row r="429" spans="1:11" ht="42" customHeight="1">
      <c r="A429" s="2" t="s">
        <v>1147</v>
      </c>
      <c r="B429" s="2" t="s">
        <v>1147</v>
      </c>
      <c r="C429" s="2" t="s">
        <v>35</v>
      </c>
      <c r="D429" s="2" t="s">
        <v>36</v>
      </c>
      <c r="E429" s="5">
        <v>-26357</v>
      </c>
      <c r="F429" s="3" t="s">
        <v>583</v>
      </c>
      <c r="G429" s="3" t="s">
        <v>20</v>
      </c>
      <c r="H429" s="2" t="s">
        <v>21</v>
      </c>
      <c r="I429" s="2" t="s">
        <v>1159</v>
      </c>
      <c r="J429" s="3" t="str">
        <f>HYPERLINK("https://www.boe.es/gazeta/dias/1827/11/01/pdfs/GMD-1827-134.pdf#page=3","Abrir facsímil")</f>
        <v>Abrir facsímil</v>
      </c>
      <c r="K429" s="3" t="s">
        <v>23</v>
      </c>
    </row>
    <row r="430" spans="1:11" ht="42" customHeight="1">
      <c r="A430" s="2" t="s">
        <v>1160</v>
      </c>
      <c r="B430" s="2" t="s">
        <v>1160</v>
      </c>
      <c r="C430" s="2" t="s">
        <v>17</v>
      </c>
      <c r="D430" s="2" t="s">
        <v>18</v>
      </c>
      <c r="E430" s="5">
        <v>-26488</v>
      </c>
      <c r="F430" s="3" t="s">
        <v>201</v>
      </c>
      <c r="G430" s="3" t="s">
        <v>59</v>
      </c>
      <c r="H430" s="2" t="s">
        <v>21</v>
      </c>
      <c r="I430" s="2" t="s">
        <v>1161</v>
      </c>
      <c r="J430" s="3" t="str">
        <f>HYPERLINK("https://www.boe.es/gazeta/dias/1827/06/23/pdfs/GMD-1827-75.pdf#page=2","Abrir facsímil")</f>
        <v>Abrir facsímil</v>
      </c>
      <c r="K430" s="3" t="s">
        <v>23</v>
      </c>
    </row>
    <row r="431" spans="1:11" ht="42" customHeight="1">
      <c r="A431" s="2" t="s">
        <v>1162</v>
      </c>
      <c r="B431" s="2" t="s">
        <v>1163</v>
      </c>
      <c r="C431" s="2" t="s">
        <v>46</v>
      </c>
      <c r="D431" s="2" t="s">
        <v>27</v>
      </c>
      <c r="E431" s="5">
        <v>-26513</v>
      </c>
      <c r="F431" s="3" t="s">
        <v>972</v>
      </c>
      <c r="G431" s="3" t="s">
        <v>20</v>
      </c>
      <c r="H431" s="2" t="s">
        <v>21</v>
      </c>
      <c r="I431" s="2" t="s">
        <v>1164</v>
      </c>
      <c r="J431" s="3" t="str">
        <f>HYPERLINK("https://www.boe.es/gazeta/dias/1827/05/29/pdfs/GMD-1827-64.pdf#page=3","Abrir facsímil")</f>
        <v>Abrir facsímil</v>
      </c>
      <c r="K431" s="3" t="s">
        <v>23</v>
      </c>
    </row>
    <row r="432" spans="1:11" ht="42" customHeight="1">
      <c r="A432" s="2" t="s">
        <v>1165</v>
      </c>
      <c r="B432" s="2" t="s">
        <v>1165</v>
      </c>
      <c r="C432" s="2" t="s">
        <v>17</v>
      </c>
      <c r="D432" s="2" t="s">
        <v>18</v>
      </c>
      <c r="E432" s="5">
        <v>-26637</v>
      </c>
      <c r="F432" s="3" t="s">
        <v>559</v>
      </c>
      <c r="G432" s="3" t="s">
        <v>59</v>
      </c>
      <c r="H432" s="2" t="s">
        <v>21</v>
      </c>
      <c r="I432" s="2" t="s">
        <v>1166</v>
      </c>
      <c r="J432" s="3" t="str">
        <f>HYPERLINK("https://www.boe.es/gazeta/dias/1827/01/25/pdfs/GMD-1827-11.pdf#page=2","Abrir facsímil")</f>
        <v>Abrir facsímil</v>
      </c>
      <c r="K432" s="3" t="s">
        <v>23</v>
      </c>
    </row>
    <row r="433" spans="1:11" ht="42" customHeight="1">
      <c r="A433" s="2" t="s">
        <v>1167</v>
      </c>
      <c r="B433" s="2" t="s">
        <v>1168</v>
      </c>
      <c r="C433" s="2" t="s">
        <v>35</v>
      </c>
      <c r="D433" s="2" t="s">
        <v>36</v>
      </c>
      <c r="E433" s="5">
        <v>-26611</v>
      </c>
      <c r="F433" s="3" t="s">
        <v>638</v>
      </c>
      <c r="G433" s="3" t="s">
        <v>42</v>
      </c>
      <c r="H433" s="2" t="s">
        <v>21</v>
      </c>
      <c r="I433" s="2" t="s">
        <v>1169</v>
      </c>
      <c r="J433" s="3" t="str">
        <f>HYPERLINK("https://www.boe.es/gazeta/dias/1827/02/20/pdfs/GMD-1827-22.pdf#page=1","Abrir facsímil")</f>
        <v>Abrir facsímil</v>
      </c>
      <c r="K433" s="3" t="s">
        <v>23</v>
      </c>
    </row>
    <row r="434" spans="1:11" ht="42" customHeight="1">
      <c r="A434" s="2" t="s">
        <v>1170</v>
      </c>
      <c r="B434" s="2" t="s">
        <v>1170</v>
      </c>
      <c r="C434" s="2" t="s">
        <v>17</v>
      </c>
      <c r="D434" s="2" t="s">
        <v>18</v>
      </c>
      <c r="E434" s="5">
        <v>-26415</v>
      </c>
      <c r="F434" s="3" t="s">
        <v>694</v>
      </c>
      <c r="G434" s="3" t="s">
        <v>59</v>
      </c>
      <c r="H434" s="2" t="s">
        <v>21</v>
      </c>
      <c r="I434" s="2" t="s">
        <v>1171</v>
      </c>
      <c r="J434" s="3" t="str">
        <f>HYPERLINK("https://www.boe.es/gazeta/dias/1827/09/04/pdfs/GMD-1827-106.pdf#page=2","Abrir facsímil")</f>
        <v>Abrir facsímil</v>
      </c>
      <c r="K434" s="3" t="s">
        <v>23</v>
      </c>
    </row>
    <row r="435" spans="1:11" ht="42" customHeight="1">
      <c r="A435" s="2" t="s">
        <v>1172</v>
      </c>
      <c r="B435" s="2" t="s">
        <v>1173</v>
      </c>
      <c r="C435" s="2" t="s">
        <v>46</v>
      </c>
      <c r="D435" s="2" t="s">
        <v>27</v>
      </c>
      <c r="E435" s="5">
        <v>-26574</v>
      </c>
      <c r="F435" s="3" t="s">
        <v>106</v>
      </c>
      <c r="G435" s="3" t="s">
        <v>29</v>
      </c>
      <c r="H435" s="2" t="s">
        <v>30</v>
      </c>
      <c r="I435" s="2" t="s">
        <v>1174</v>
      </c>
      <c r="J435" s="3" t="str">
        <f>HYPERLINK("https://www.boe.es/gazeta/dias/1827/03/29/pdfs/GMD-1827-38.pdf#page=4","Abrir facsímil")</f>
        <v>Abrir facsímil</v>
      </c>
      <c r="K435" s="3" t="s">
        <v>32</v>
      </c>
    </row>
    <row r="436" spans="1:11" ht="42" customHeight="1">
      <c r="A436" s="2" t="s">
        <v>1175</v>
      </c>
      <c r="B436" s="2" t="s">
        <v>1176</v>
      </c>
      <c r="C436" s="2" t="s">
        <v>46</v>
      </c>
      <c r="D436" s="2" t="s">
        <v>27</v>
      </c>
      <c r="E436" s="5">
        <v>-26481</v>
      </c>
      <c r="F436" s="3" t="s">
        <v>237</v>
      </c>
      <c r="G436" s="3" t="s">
        <v>29</v>
      </c>
      <c r="H436" s="2" t="s">
        <v>21</v>
      </c>
      <c r="I436" s="2" t="s">
        <v>1177</v>
      </c>
      <c r="J436" s="3" t="str">
        <f>HYPERLINK("https://www.boe.es/gazeta/dias/1827/06/30/pdfs/GMD-1827-78.pdf#page=4","Abrir facsímil")</f>
        <v>Abrir facsímil</v>
      </c>
      <c r="K436" s="3" t="s">
        <v>23</v>
      </c>
    </row>
    <row r="437" spans="1:11" ht="42" customHeight="1">
      <c r="A437" s="2" t="s">
        <v>1178</v>
      </c>
      <c r="B437" s="2" t="s">
        <v>1179</v>
      </c>
      <c r="C437" s="2" t="s">
        <v>66</v>
      </c>
      <c r="D437" s="2" t="s">
        <v>36</v>
      </c>
      <c r="E437" s="5">
        <v>-26649</v>
      </c>
      <c r="F437" s="3" t="s">
        <v>1180</v>
      </c>
      <c r="G437" s="3" t="s">
        <v>29</v>
      </c>
      <c r="H437" s="2" t="s">
        <v>21</v>
      </c>
      <c r="I437" s="2" t="s">
        <v>1181</v>
      </c>
      <c r="J437" s="3" t="str">
        <f>HYPERLINK("https://www.boe.es/gazeta/dias/1827/01/13/pdfs/GMD-1827-6.pdf#page=4","Abrir facsímil")</f>
        <v>Abrir facsímil</v>
      </c>
      <c r="K437" s="3" t="s">
        <v>23</v>
      </c>
    </row>
    <row r="438" spans="1:11" ht="42" customHeight="1">
      <c r="A438" s="2" t="s">
        <v>1178</v>
      </c>
      <c r="B438" s="2" t="s">
        <v>1179</v>
      </c>
      <c r="C438" s="2" t="s">
        <v>46</v>
      </c>
      <c r="D438" s="2" t="s">
        <v>27</v>
      </c>
      <c r="E438" s="5">
        <v>-26481</v>
      </c>
      <c r="F438" s="3" t="s">
        <v>237</v>
      </c>
      <c r="G438" s="3" t="s">
        <v>29</v>
      </c>
      <c r="H438" s="2" t="s">
        <v>21</v>
      </c>
      <c r="I438" s="2" t="s">
        <v>1182</v>
      </c>
      <c r="J438" s="3" t="str">
        <f>HYPERLINK("https://www.boe.es/gazeta/dias/1827/06/30/pdfs/GMD-1827-78.pdf#page=4","Abrir facsímil")</f>
        <v>Abrir facsímil</v>
      </c>
      <c r="K438" s="3" t="s">
        <v>23</v>
      </c>
    </row>
    <row r="439" spans="1:11" ht="42" customHeight="1">
      <c r="A439" s="2" t="s">
        <v>1183</v>
      </c>
      <c r="B439" s="2" t="s">
        <v>1184</v>
      </c>
      <c r="C439" s="2" t="s">
        <v>35</v>
      </c>
      <c r="D439" s="2" t="s">
        <v>36</v>
      </c>
      <c r="E439" s="5">
        <v>-26469</v>
      </c>
      <c r="F439" s="3" t="s">
        <v>327</v>
      </c>
      <c r="G439" s="3" t="s">
        <v>29</v>
      </c>
      <c r="H439" s="2" t="s">
        <v>21</v>
      </c>
      <c r="I439" s="2" t="s">
        <v>1185</v>
      </c>
      <c r="J439" s="3" t="str">
        <f>HYPERLINK("https://www.boe.es/gazeta/dias/1827/07/12/pdfs/GMD-1827-83.pdf#page=4","Abrir facsímil")</f>
        <v>Abrir facsímil</v>
      </c>
      <c r="K439" s="3" t="s">
        <v>23</v>
      </c>
    </row>
    <row r="440" spans="1:11" ht="42" customHeight="1">
      <c r="A440" s="2" t="s">
        <v>1186</v>
      </c>
      <c r="B440" s="2" t="s">
        <v>1187</v>
      </c>
      <c r="C440" s="2" t="s">
        <v>94</v>
      </c>
      <c r="D440" s="2" t="s">
        <v>36</v>
      </c>
      <c r="E440" s="5">
        <v>-26625</v>
      </c>
      <c r="F440" s="3" t="s">
        <v>132</v>
      </c>
      <c r="G440" s="3" t="s">
        <v>29</v>
      </c>
      <c r="H440" s="2" t="s">
        <v>21</v>
      </c>
      <c r="I440" s="2" t="s">
        <v>1188</v>
      </c>
      <c r="J440" s="3" t="str">
        <f>HYPERLINK("https://www.boe.es/gazeta/dias/1827/02/06/pdfs/GMD-1827-16.pdf#page=4","Abrir facsímil")</f>
        <v>Abrir facsímil</v>
      </c>
      <c r="K440" s="3" t="s">
        <v>23</v>
      </c>
    </row>
    <row r="441" spans="1:11" ht="42" customHeight="1">
      <c r="A441" s="2" t="s">
        <v>1186</v>
      </c>
      <c r="B441" s="2" t="s">
        <v>1187</v>
      </c>
      <c r="C441" s="2" t="s">
        <v>46</v>
      </c>
      <c r="D441" s="2" t="s">
        <v>27</v>
      </c>
      <c r="E441" s="5">
        <v>-26562</v>
      </c>
      <c r="F441" s="3" t="s">
        <v>28</v>
      </c>
      <c r="G441" s="3" t="s">
        <v>29</v>
      </c>
      <c r="H441" s="2" t="s">
        <v>21</v>
      </c>
      <c r="I441" s="2" t="s">
        <v>1189</v>
      </c>
      <c r="J441" s="3" t="str">
        <f>HYPERLINK("https://www.boe.es/gazeta/dias/1827/04/10/pdfs/GMD-1827-43.pdf#page=4","Abrir facsímil")</f>
        <v>Abrir facsímil</v>
      </c>
      <c r="K441" s="3" t="s">
        <v>23</v>
      </c>
    </row>
    <row r="442" spans="1:11" ht="42" customHeight="1">
      <c r="A442" s="2" t="s">
        <v>1190</v>
      </c>
      <c r="B442" s="2" t="s">
        <v>1191</v>
      </c>
      <c r="C442" s="2" t="s">
        <v>35</v>
      </c>
      <c r="D442" s="2" t="s">
        <v>36</v>
      </c>
      <c r="E442" s="5">
        <v>-26408</v>
      </c>
      <c r="F442" s="3" t="s">
        <v>226</v>
      </c>
      <c r="G442" s="3" t="s">
        <v>29</v>
      </c>
      <c r="H442" s="2" t="s">
        <v>21</v>
      </c>
      <c r="I442" s="2" t="s">
        <v>1192</v>
      </c>
      <c r="J442" s="3" t="str">
        <f>HYPERLINK("https://www.boe.es/gazeta/dias/1827/09/11/pdfs/GMD-1827-109.pdf#page=4","Abrir facsímil")</f>
        <v>Abrir facsímil</v>
      </c>
      <c r="K442" s="3" t="s">
        <v>23</v>
      </c>
    </row>
    <row r="443" spans="1:11" ht="42" customHeight="1">
      <c r="A443" s="2" t="s">
        <v>1193</v>
      </c>
      <c r="B443" s="2" t="s">
        <v>1194</v>
      </c>
      <c r="C443" s="2" t="s">
        <v>55</v>
      </c>
      <c r="D443" s="2" t="s">
        <v>36</v>
      </c>
      <c r="E443" s="5">
        <v>-26574</v>
      </c>
      <c r="F443" s="3" t="s">
        <v>106</v>
      </c>
      <c r="G443" s="3" t="s">
        <v>29</v>
      </c>
      <c r="H443" s="2" t="s">
        <v>21</v>
      </c>
      <c r="I443" s="2" t="s">
        <v>1195</v>
      </c>
      <c r="J443" s="3" t="str">
        <f>HYPERLINK("https://www.boe.es/gazeta/dias/1827/03/29/pdfs/GMD-1827-38.pdf#page=4","Abrir facsímil")</f>
        <v>Abrir facsímil</v>
      </c>
      <c r="K443" s="3" t="s">
        <v>23</v>
      </c>
    </row>
    <row r="444" spans="1:11" ht="42" customHeight="1">
      <c r="A444" s="2" t="s">
        <v>1196</v>
      </c>
      <c r="B444" s="2" t="s">
        <v>1197</v>
      </c>
      <c r="C444" s="2" t="s">
        <v>55</v>
      </c>
      <c r="D444" s="2" t="s">
        <v>36</v>
      </c>
      <c r="E444" s="5">
        <v>-26478</v>
      </c>
      <c r="F444" s="3" t="s">
        <v>311</v>
      </c>
      <c r="G444" s="3" t="s">
        <v>42</v>
      </c>
      <c r="H444" s="2" t="s">
        <v>21</v>
      </c>
      <c r="I444" s="2" t="s">
        <v>1198</v>
      </c>
      <c r="J444" s="3" t="str">
        <f>HYPERLINK("https://www.boe.es/gazeta/dias/1827/07/03/pdfs/GMD-1827-79.pdf#page=1","Abrir facsímil")</f>
        <v>Abrir facsímil</v>
      </c>
      <c r="K444" s="3" t="s">
        <v>23</v>
      </c>
    </row>
    <row r="445" spans="1:11" ht="42" customHeight="1">
      <c r="A445" s="2" t="s">
        <v>1199</v>
      </c>
      <c r="B445" s="2" t="s">
        <v>1200</v>
      </c>
      <c r="C445" s="2" t="s">
        <v>284</v>
      </c>
      <c r="D445" s="2" t="s">
        <v>36</v>
      </c>
      <c r="E445" s="5">
        <v>-26341</v>
      </c>
      <c r="F445" s="3" t="s">
        <v>596</v>
      </c>
      <c r="G445" s="3" t="s">
        <v>29</v>
      </c>
      <c r="H445" s="2" t="s">
        <v>21</v>
      </c>
      <c r="I445" s="2" t="s">
        <v>1201</v>
      </c>
      <c r="J445" s="3" t="str">
        <f>HYPERLINK("https://www.boe.es/gazeta/dias/1827/11/17/pdfs/GMD-1827-141.pdf#page=4","Abrir facsímil")</f>
        <v>Abrir facsímil</v>
      </c>
      <c r="K445" s="3" t="s">
        <v>23</v>
      </c>
    </row>
    <row r="446" spans="1:11" ht="42" customHeight="1">
      <c r="A446" s="2" t="s">
        <v>1202</v>
      </c>
      <c r="B446" s="2" t="s">
        <v>1202</v>
      </c>
      <c r="C446" s="2" t="s">
        <v>17</v>
      </c>
      <c r="D446" s="2" t="s">
        <v>18</v>
      </c>
      <c r="E446" s="5">
        <v>-26457</v>
      </c>
      <c r="F446" s="3" t="s">
        <v>178</v>
      </c>
      <c r="G446" s="3" t="s">
        <v>20</v>
      </c>
      <c r="H446" s="2" t="s">
        <v>21</v>
      </c>
      <c r="I446" s="2" t="s">
        <v>1203</v>
      </c>
      <c r="J446" s="3" t="str">
        <f>HYPERLINK("https://www.boe.es/gazeta/dias/1827/07/24/pdfs/GMD-1827-88.pdf#page=3","Abrir facsímil")</f>
        <v>Abrir facsímil</v>
      </c>
      <c r="K446" s="3" t="s">
        <v>23</v>
      </c>
    </row>
    <row r="447" spans="1:11" ht="42" customHeight="1">
      <c r="A447" s="2" t="s">
        <v>1204</v>
      </c>
      <c r="B447" s="2" t="s">
        <v>1205</v>
      </c>
      <c r="C447" s="2" t="s">
        <v>94</v>
      </c>
      <c r="D447" s="2" t="s">
        <v>36</v>
      </c>
      <c r="E447" s="5">
        <v>-26369</v>
      </c>
      <c r="F447" s="3" t="s">
        <v>239</v>
      </c>
      <c r="G447" s="3" t="s">
        <v>29</v>
      </c>
      <c r="H447" s="2" t="s">
        <v>30</v>
      </c>
      <c r="I447" s="2" t="s">
        <v>1206</v>
      </c>
      <c r="J447" s="3" t="str">
        <f>HYPERLINK("https://www.boe.es/gazeta/dias/1827/10/20/pdfs/GMD-1827-129.pdf#page=4","Abrir facsímil")</f>
        <v>Abrir facsímil</v>
      </c>
      <c r="K447" s="3" t="s">
        <v>32</v>
      </c>
    </row>
    <row r="448" spans="1:11" ht="42" customHeight="1">
      <c r="A448" s="2" t="s">
        <v>1207</v>
      </c>
      <c r="B448" s="2" t="s">
        <v>1208</v>
      </c>
      <c r="C448" s="2" t="s">
        <v>17</v>
      </c>
      <c r="D448" s="2" t="s">
        <v>18</v>
      </c>
      <c r="E448" s="5">
        <v>-26471</v>
      </c>
      <c r="F448" s="3" t="s">
        <v>169</v>
      </c>
      <c r="G448" s="3" t="s">
        <v>29</v>
      </c>
      <c r="H448" s="2" t="s">
        <v>30</v>
      </c>
      <c r="I448" s="2" t="s">
        <v>1209</v>
      </c>
      <c r="J448" s="3" t="str">
        <f>HYPERLINK("https://www.boe.es/gazeta/dias/1827/07/10/pdfs/GMD-1827-82.pdf#page=4","Abrir facsímil")</f>
        <v>Abrir facsímil</v>
      </c>
      <c r="K448" s="3" t="s">
        <v>32</v>
      </c>
    </row>
    <row r="449" spans="1:11" ht="42" customHeight="1">
      <c r="A449" s="2" t="s">
        <v>1210</v>
      </c>
      <c r="B449" s="2" t="s">
        <v>1211</v>
      </c>
      <c r="C449" s="2" t="s">
        <v>17</v>
      </c>
      <c r="D449" s="2" t="s">
        <v>18</v>
      </c>
      <c r="E449" s="5">
        <v>-26586</v>
      </c>
      <c r="F449" s="3" t="s">
        <v>50</v>
      </c>
      <c r="G449" s="3" t="s">
        <v>29</v>
      </c>
      <c r="H449" s="2" t="s">
        <v>21</v>
      </c>
      <c r="I449" s="2" t="s">
        <v>1212</v>
      </c>
      <c r="J449" s="3" t="str">
        <f>HYPERLINK("https://www.boe.es/gazeta/dias/1827/03/17/pdfs/GMD-1827-33.pdf#page=4","Abrir facsímil")</f>
        <v>Abrir facsímil</v>
      </c>
      <c r="K449" s="3" t="s">
        <v>23</v>
      </c>
    </row>
    <row r="450" spans="1:11" ht="42" customHeight="1">
      <c r="A450" s="2" t="s">
        <v>1210</v>
      </c>
      <c r="B450" s="2" t="s">
        <v>1211</v>
      </c>
      <c r="C450" s="2" t="s">
        <v>17</v>
      </c>
      <c r="D450" s="2" t="s">
        <v>18</v>
      </c>
      <c r="E450" s="5">
        <v>-26345</v>
      </c>
      <c r="F450" s="3" t="s">
        <v>1213</v>
      </c>
      <c r="G450" s="3" t="s">
        <v>20</v>
      </c>
      <c r="H450" s="2" t="s">
        <v>21</v>
      </c>
      <c r="I450" s="2" t="s">
        <v>1214</v>
      </c>
      <c r="J450" s="3" t="str">
        <f>HYPERLINK("https://www.boe.es/gazeta/dias/1827/11/13/pdfs/GMD-1827-139.pdf#page=3","Abrir facsímil")</f>
        <v>Abrir facsímil</v>
      </c>
      <c r="K450" s="3" t="s">
        <v>23</v>
      </c>
    </row>
    <row r="451" spans="1:11" ht="42" customHeight="1">
      <c r="A451" s="2" t="s">
        <v>1215</v>
      </c>
      <c r="B451" s="2" t="s">
        <v>1216</v>
      </c>
      <c r="C451" s="2" t="s">
        <v>35</v>
      </c>
      <c r="D451" s="2" t="s">
        <v>36</v>
      </c>
      <c r="E451" s="5">
        <v>-26359</v>
      </c>
      <c r="F451" s="3" t="s">
        <v>342</v>
      </c>
      <c r="G451" s="3" t="s">
        <v>59</v>
      </c>
      <c r="H451" s="2" t="s">
        <v>21</v>
      </c>
      <c r="I451" s="2" t="s">
        <v>1217</v>
      </c>
      <c r="J451" s="3" t="str">
        <f>HYPERLINK("https://www.boe.es/gazeta/dias/1827/10/30/pdfs/GMD-1827-133.pdf#page=2","Abrir facsímil")</f>
        <v>Abrir facsímil</v>
      </c>
      <c r="K451" s="3" t="s">
        <v>23</v>
      </c>
    </row>
    <row r="452" spans="1:11" ht="42" customHeight="1">
      <c r="A452" s="2" t="s">
        <v>1218</v>
      </c>
      <c r="B452" s="2" t="s">
        <v>1219</v>
      </c>
      <c r="C452" s="2" t="s">
        <v>17</v>
      </c>
      <c r="D452" s="2" t="s">
        <v>18</v>
      </c>
      <c r="E452" s="5">
        <v>-26597</v>
      </c>
      <c r="F452" s="3" t="s">
        <v>891</v>
      </c>
      <c r="G452" s="3" t="s">
        <v>42</v>
      </c>
      <c r="H452" s="2" t="s">
        <v>21</v>
      </c>
      <c r="I452" s="2" t="s">
        <v>1220</v>
      </c>
      <c r="J452" s="3" t="str">
        <f>HYPERLINK("https://www.boe.es/gazeta/dias/1827/03/06/pdfs/GMD-1827-28.pdf#page=1","Abrir facsímil")</f>
        <v>Abrir facsímil</v>
      </c>
      <c r="K452" s="3" t="s">
        <v>23</v>
      </c>
    </row>
    <row r="453" spans="1:11" ht="42" customHeight="1">
      <c r="A453" s="2" t="s">
        <v>1221</v>
      </c>
      <c r="B453" s="2" t="s">
        <v>1222</v>
      </c>
      <c r="C453" s="2" t="s">
        <v>35</v>
      </c>
      <c r="D453" s="2" t="s">
        <v>36</v>
      </c>
      <c r="E453" s="5">
        <v>-26355</v>
      </c>
      <c r="F453" s="3" t="s">
        <v>123</v>
      </c>
      <c r="G453" s="3" t="s">
        <v>29</v>
      </c>
      <c r="H453" s="2" t="s">
        <v>21</v>
      </c>
      <c r="I453" s="2" t="s">
        <v>1223</v>
      </c>
      <c r="J453" s="3" t="str">
        <f>HYPERLINK("https://www.boe.es/gazeta/dias/1827/11/03/pdfs/GMD-1827-135.pdf#page=4","Abrir facsímil")</f>
        <v>Abrir facsímil</v>
      </c>
      <c r="K453" s="3" t="s">
        <v>23</v>
      </c>
    </row>
    <row r="454" spans="1:11" ht="42" customHeight="1">
      <c r="A454" s="2" t="s">
        <v>1224</v>
      </c>
      <c r="B454" s="2" t="s">
        <v>1225</v>
      </c>
      <c r="C454" s="2" t="s">
        <v>46</v>
      </c>
      <c r="D454" s="2" t="s">
        <v>27</v>
      </c>
      <c r="E454" s="5">
        <v>-26413</v>
      </c>
      <c r="F454" s="3" t="s">
        <v>1105</v>
      </c>
      <c r="G454" s="3" t="s">
        <v>42</v>
      </c>
      <c r="H454" s="2" t="s">
        <v>21</v>
      </c>
      <c r="I454" s="2" t="s">
        <v>1226</v>
      </c>
      <c r="J454" s="3" t="str">
        <f>HYPERLINK("https://www.boe.es/gazeta/dias/1827/09/06/pdfs/GMD-1827-107.pdf#page=1","Abrir facsímil")</f>
        <v>Abrir facsímil</v>
      </c>
      <c r="K454" s="3" t="s">
        <v>23</v>
      </c>
    </row>
    <row r="455" spans="1:11" ht="42" customHeight="1">
      <c r="A455" s="2" t="s">
        <v>1227</v>
      </c>
      <c r="B455" s="2" t="s">
        <v>1227</v>
      </c>
      <c r="C455" s="2" t="s">
        <v>17</v>
      </c>
      <c r="D455" s="2" t="s">
        <v>18</v>
      </c>
      <c r="E455" s="5">
        <v>-26567</v>
      </c>
      <c r="F455" s="3" t="s">
        <v>1228</v>
      </c>
      <c r="G455" s="3" t="s">
        <v>59</v>
      </c>
      <c r="H455" s="2" t="s">
        <v>21</v>
      </c>
      <c r="I455" s="2" t="s">
        <v>1229</v>
      </c>
      <c r="J455" s="3" t="str">
        <f>HYPERLINK("https://www.boe.es/gazeta/dias/1827/04/05/pdfs/GMD-1827-41.pdf#page=2","Abrir facsímil")</f>
        <v>Abrir facsímil</v>
      </c>
      <c r="K455" s="3" t="s">
        <v>23</v>
      </c>
    </row>
    <row r="456" spans="1:11" ht="42" customHeight="1">
      <c r="A456" s="2" t="s">
        <v>1230</v>
      </c>
      <c r="B456" s="2" t="s">
        <v>1231</v>
      </c>
      <c r="C456" s="2" t="s">
        <v>17</v>
      </c>
      <c r="D456" s="2" t="s">
        <v>18</v>
      </c>
      <c r="E456" s="5">
        <v>-26609</v>
      </c>
      <c r="F456" s="3" t="s">
        <v>102</v>
      </c>
      <c r="G456" s="3" t="s">
        <v>20</v>
      </c>
      <c r="H456" s="2" t="s">
        <v>21</v>
      </c>
      <c r="I456" s="2" t="s">
        <v>1232</v>
      </c>
      <c r="J456" s="3" t="str">
        <f>HYPERLINK("https://www.boe.es/gazeta/dias/1827/02/22/pdfs/GMD-1827-23.pdf#page=3","Abrir facsímil")</f>
        <v>Abrir facsímil</v>
      </c>
      <c r="K456" s="3" t="s">
        <v>23</v>
      </c>
    </row>
    <row r="457" spans="1:11" ht="42" customHeight="1">
      <c r="A457" s="2" t="s">
        <v>1233</v>
      </c>
      <c r="B457" s="2" t="s">
        <v>1234</v>
      </c>
      <c r="C457" s="2" t="s">
        <v>94</v>
      </c>
      <c r="D457" s="2" t="s">
        <v>36</v>
      </c>
      <c r="E457" s="5">
        <v>-26504</v>
      </c>
      <c r="F457" s="3" t="s">
        <v>566</v>
      </c>
      <c r="G457" s="3" t="s">
        <v>20</v>
      </c>
      <c r="H457" s="2" t="s">
        <v>21</v>
      </c>
      <c r="I457" s="2" t="s">
        <v>1235</v>
      </c>
      <c r="J457" s="3" t="str">
        <f>HYPERLINK("https://www.boe.es/gazeta/dias/1827/06/07/pdfs/GMD-1827-68.pdf#page=3","Abrir facsímil")</f>
        <v>Abrir facsímil</v>
      </c>
      <c r="K457" s="3" t="s">
        <v>23</v>
      </c>
    </row>
    <row r="458" spans="1:11" ht="42" customHeight="1">
      <c r="A458" s="2" t="s">
        <v>1236</v>
      </c>
      <c r="B458" s="2" t="s">
        <v>1236</v>
      </c>
      <c r="C458" s="2" t="s">
        <v>17</v>
      </c>
      <c r="D458" s="2" t="s">
        <v>18</v>
      </c>
      <c r="E458" s="5">
        <v>-26422</v>
      </c>
      <c r="F458" s="3" t="s">
        <v>862</v>
      </c>
      <c r="G458" s="3" t="s">
        <v>59</v>
      </c>
      <c r="H458" s="2" t="s">
        <v>21</v>
      </c>
      <c r="I458" s="2" t="s">
        <v>1237</v>
      </c>
      <c r="J458" s="3" t="str">
        <f>HYPERLINK("https://www.boe.es/gazeta/dias/1827/08/28/pdfs/GMD-1827-103.pdf#page=2","Abrir facsímil")</f>
        <v>Abrir facsímil</v>
      </c>
      <c r="K458" s="3" t="s">
        <v>23</v>
      </c>
    </row>
    <row r="459" spans="1:11" ht="42" customHeight="1">
      <c r="A459" s="2" t="s">
        <v>1236</v>
      </c>
      <c r="B459" s="2" t="s">
        <v>1236</v>
      </c>
      <c r="C459" s="2" t="s">
        <v>46</v>
      </c>
      <c r="D459" s="2" t="s">
        <v>27</v>
      </c>
      <c r="E459" s="5">
        <v>-26418</v>
      </c>
      <c r="F459" s="3" t="s">
        <v>769</v>
      </c>
      <c r="G459" s="3" t="s">
        <v>59</v>
      </c>
      <c r="H459" s="2" t="s">
        <v>21</v>
      </c>
      <c r="I459" s="2" t="s">
        <v>1238</v>
      </c>
      <c r="J459" s="3" t="str">
        <f>HYPERLINK("https://www.boe.es/gazeta/dias/1827/09/01/pdfs/GMD-1827-105.pdf#page=2","Abrir facsímil")</f>
        <v>Abrir facsímil</v>
      </c>
      <c r="K459" s="3" t="s">
        <v>23</v>
      </c>
    </row>
    <row r="460" spans="1:11" ht="42" customHeight="1">
      <c r="A460" s="2" t="s">
        <v>1239</v>
      </c>
      <c r="B460" s="2" t="s">
        <v>1239</v>
      </c>
      <c r="C460" s="2" t="s">
        <v>17</v>
      </c>
      <c r="D460" s="2" t="s">
        <v>18</v>
      </c>
      <c r="E460" s="5">
        <v>-26425</v>
      </c>
      <c r="F460" s="3" t="s">
        <v>546</v>
      </c>
      <c r="G460" s="3" t="s">
        <v>42</v>
      </c>
      <c r="H460" s="2" t="s">
        <v>21</v>
      </c>
      <c r="I460" s="2" t="s">
        <v>1240</v>
      </c>
      <c r="J460" s="3" t="str">
        <f>HYPERLINK("https://www.boe.es/gazeta/dias/1827/08/25/pdfs/GMD-1827-102.pdf#page=1","Abrir facsímil")</f>
        <v>Abrir facsímil</v>
      </c>
      <c r="K460" s="3" t="s">
        <v>23</v>
      </c>
    </row>
    <row r="461" spans="1:11" ht="42" customHeight="1">
      <c r="A461" s="2" t="s">
        <v>1241</v>
      </c>
      <c r="B461" s="2" t="s">
        <v>1241</v>
      </c>
      <c r="C461" s="2" t="s">
        <v>17</v>
      </c>
      <c r="D461" s="2" t="s">
        <v>18</v>
      </c>
      <c r="E461" s="5">
        <v>-26422</v>
      </c>
      <c r="F461" s="3" t="s">
        <v>862</v>
      </c>
      <c r="G461" s="3" t="s">
        <v>59</v>
      </c>
      <c r="H461" s="2" t="s">
        <v>21</v>
      </c>
      <c r="I461" s="2" t="s">
        <v>1242</v>
      </c>
      <c r="J461" s="3" t="str">
        <f>HYPERLINK("https://www.boe.es/gazeta/dias/1827/08/28/pdfs/GMD-1827-103.pdf#page=2","Abrir facsímil")</f>
        <v>Abrir facsímil</v>
      </c>
      <c r="K461" s="3" t="s">
        <v>23</v>
      </c>
    </row>
    <row r="462" spans="1:11" ht="42" customHeight="1">
      <c r="A462" s="2" t="s">
        <v>1243</v>
      </c>
      <c r="B462" s="2" t="s">
        <v>1244</v>
      </c>
      <c r="C462" s="2" t="s">
        <v>46</v>
      </c>
      <c r="D462" s="2" t="s">
        <v>27</v>
      </c>
      <c r="E462" s="5">
        <v>-26467</v>
      </c>
      <c r="F462" s="3" t="s">
        <v>930</v>
      </c>
      <c r="G462" s="3" t="s">
        <v>29</v>
      </c>
      <c r="H462" s="2" t="s">
        <v>21</v>
      </c>
      <c r="I462" s="2" t="s">
        <v>1245</v>
      </c>
      <c r="J462" s="3" t="str">
        <f>HYPERLINK("https://www.boe.es/gazeta/dias/1827/07/14/pdfs/GMD-1827-84.pdf#page=4","Abrir facsímil")</f>
        <v>Abrir facsímil</v>
      </c>
      <c r="K462" s="3" t="s">
        <v>23</v>
      </c>
    </row>
    <row r="463" spans="1:11" ht="42" customHeight="1">
      <c r="A463" s="2" t="s">
        <v>1246</v>
      </c>
      <c r="B463" s="2" t="s">
        <v>1247</v>
      </c>
      <c r="C463" s="2" t="s">
        <v>46</v>
      </c>
      <c r="D463" s="2" t="s">
        <v>27</v>
      </c>
      <c r="E463" s="5">
        <v>-26427</v>
      </c>
      <c r="F463" s="3" t="s">
        <v>37</v>
      </c>
      <c r="G463" s="3" t="s">
        <v>20</v>
      </c>
      <c r="H463" s="2" t="s">
        <v>21</v>
      </c>
      <c r="I463" s="2" t="s">
        <v>1248</v>
      </c>
      <c r="J463" s="3" t="str">
        <f>HYPERLINK("https://www.boe.es/gazeta/dias/1827/08/23/pdfs/GMD-1827-101.pdf#page=3","Abrir facsímil")</f>
        <v>Abrir facsímil</v>
      </c>
      <c r="K463" s="3" t="s">
        <v>23</v>
      </c>
    </row>
    <row r="464" spans="1:11" ht="42" customHeight="1">
      <c r="A464" s="2" t="s">
        <v>1249</v>
      </c>
      <c r="B464" s="2" t="s">
        <v>1250</v>
      </c>
      <c r="C464" s="2" t="s">
        <v>35</v>
      </c>
      <c r="D464" s="2" t="s">
        <v>36</v>
      </c>
      <c r="E464" s="5">
        <v>-26401</v>
      </c>
      <c r="F464" s="3" t="s">
        <v>1251</v>
      </c>
      <c r="G464" s="3" t="s">
        <v>29</v>
      </c>
      <c r="H464" s="2" t="s">
        <v>21</v>
      </c>
      <c r="I464" s="2" t="s">
        <v>1252</v>
      </c>
      <c r="J464" s="3" t="str">
        <f>HYPERLINK("https://www.boe.es/gazeta/dias/1827/09/18/pdfs/GMD-1827-112.pdf#page=4","Abrir facsímil")</f>
        <v>Abrir facsímil</v>
      </c>
      <c r="K464" s="3" t="s">
        <v>23</v>
      </c>
    </row>
    <row r="465" spans="1:11" ht="42" customHeight="1">
      <c r="A465" s="2" t="s">
        <v>1253</v>
      </c>
      <c r="B465" s="2" t="s">
        <v>1253</v>
      </c>
      <c r="C465" s="2" t="s">
        <v>66</v>
      </c>
      <c r="D465" s="2" t="s">
        <v>36</v>
      </c>
      <c r="E465" s="5">
        <v>-26628</v>
      </c>
      <c r="F465" s="3" t="s">
        <v>970</v>
      </c>
      <c r="G465" s="3" t="s">
        <v>59</v>
      </c>
      <c r="H465" s="2" t="s">
        <v>21</v>
      </c>
      <c r="I465" s="2" t="s">
        <v>1254</v>
      </c>
      <c r="J465" s="3" t="str">
        <f>HYPERLINK("https://www.boe.es/gazeta/dias/1827/02/03/pdfs/GMD-1827-15.pdf#page=2","Abrir facsímil")</f>
        <v>Abrir facsímil</v>
      </c>
      <c r="K465" s="3" t="s">
        <v>23</v>
      </c>
    </row>
    <row r="466" spans="1:11" ht="42" customHeight="1">
      <c r="A466" s="2" t="s">
        <v>1255</v>
      </c>
      <c r="B466" s="2" t="s">
        <v>1255</v>
      </c>
      <c r="C466" s="2" t="s">
        <v>17</v>
      </c>
      <c r="D466" s="2" t="s">
        <v>18</v>
      </c>
      <c r="E466" s="5">
        <v>-26639</v>
      </c>
      <c r="F466" s="3" t="s">
        <v>58</v>
      </c>
      <c r="G466" s="3" t="s">
        <v>59</v>
      </c>
      <c r="H466" s="2" t="s">
        <v>21</v>
      </c>
      <c r="I466" s="2" t="s">
        <v>1256</v>
      </c>
      <c r="J466" s="3" t="str">
        <f>HYPERLINK("https://www.boe.es/gazeta/dias/1827/01/23/pdfs/GMD-1827-10.pdf#page=2","Abrir facsímil")</f>
        <v>Abrir facsímil</v>
      </c>
      <c r="K466" s="3" t="s">
        <v>23</v>
      </c>
    </row>
    <row r="467" spans="1:11" ht="42" customHeight="1">
      <c r="A467" s="2" t="s">
        <v>1257</v>
      </c>
      <c r="B467" s="2" t="s">
        <v>1258</v>
      </c>
      <c r="C467" s="2" t="s">
        <v>17</v>
      </c>
      <c r="D467" s="2" t="s">
        <v>18</v>
      </c>
      <c r="E467" s="5">
        <v>-26639</v>
      </c>
      <c r="F467" s="3" t="s">
        <v>58</v>
      </c>
      <c r="G467" s="3" t="s">
        <v>20</v>
      </c>
      <c r="H467" s="2" t="s">
        <v>21</v>
      </c>
      <c r="I467" s="2" t="s">
        <v>1259</v>
      </c>
      <c r="J467" s="3" t="str">
        <f>HYPERLINK("https://www.boe.es/gazeta/dias/1827/01/23/pdfs/GMD-1827-10.pdf#page=3","Abrir facsímil")</f>
        <v>Abrir facsímil</v>
      </c>
      <c r="K467" s="3" t="s">
        <v>23</v>
      </c>
    </row>
    <row r="468" spans="1:11" ht="42" customHeight="1">
      <c r="A468" s="2" t="s">
        <v>1260</v>
      </c>
      <c r="B468" s="2" t="s">
        <v>1261</v>
      </c>
      <c r="C468" s="2" t="s">
        <v>17</v>
      </c>
      <c r="D468" s="2" t="s">
        <v>18</v>
      </c>
      <c r="E468" s="5">
        <v>-26429</v>
      </c>
      <c r="F468" s="3" t="s">
        <v>422</v>
      </c>
      <c r="G468" s="3" t="s">
        <v>29</v>
      </c>
      <c r="H468" s="2" t="s">
        <v>21</v>
      </c>
      <c r="I468" s="2" t="s">
        <v>1262</v>
      </c>
      <c r="J468" s="3" t="str">
        <f>HYPERLINK("https://www.boe.es/gazeta/dias/1827/08/21/pdfs/GMD-1827-100.pdf#page=4","Abrir facsímil")</f>
        <v>Abrir facsímil</v>
      </c>
      <c r="K468" s="3" t="s">
        <v>23</v>
      </c>
    </row>
    <row r="469" spans="1:11" ht="42" customHeight="1">
      <c r="A469" s="2" t="s">
        <v>1263</v>
      </c>
      <c r="B469" s="2" t="s">
        <v>1263</v>
      </c>
      <c r="C469" s="2" t="s">
        <v>17</v>
      </c>
      <c r="D469" s="2" t="s">
        <v>18</v>
      </c>
      <c r="E469" s="5">
        <v>-26523</v>
      </c>
      <c r="F469" s="3" t="s">
        <v>531</v>
      </c>
      <c r="G469" s="3" t="s">
        <v>29</v>
      </c>
      <c r="H469" s="2" t="s">
        <v>21</v>
      </c>
      <c r="I469" s="2" t="s">
        <v>1264</v>
      </c>
      <c r="J469" s="3" t="str">
        <f>HYPERLINK("https://www.boe.es/gazeta/dias/1827/05/19/pdfs/GMD-1827-60.pdf#page=4","Abrir facsímil")</f>
        <v>Abrir facsímil</v>
      </c>
      <c r="K469" s="3" t="s">
        <v>23</v>
      </c>
    </row>
    <row r="470" spans="1:11" ht="42" customHeight="1">
      <c r="A470" s="2" t="s">
        <v>1263</v>
      </c>
      <c r="B470" s="2" t="s">
        <v>1263</v>
      </c>
      <c r="C470" s="2" t="s">
        <v>46</v>
      </c>
      <c r="D470" s="2" t="s">
        <v>27</v>
      </c>
      <c r="E470" s="5">
        <v>-26385</v>
      </c>
      <c r="F470" s="3" t="s">
        <v>374</v>
      </c>
      <c r="G470" s="3" t="s">
        <v>29</v>
      </c>
      <c r="H470" s="2" t="s">
        <v>21</v>
      </c>
      <c r="I470" s="2" t="s">
        <v>1265</v>
      </c>
      <c r="J470" s="3" t="str">
        <f>HYPERLINK("https://www.boe.es/gazeta/dias/1827/10/04/pdfs/GMD-1827-120.pdf#page=4","Abrir facsímil")</f>
        <v>Abrir facsímil</v>
      </c>
      <c r="K470" s="3" t="s">
        <v>23</v>
      </c>
    </row>
    <row r="471" spans="1:11" ht="42" customHeight="1">
      <c r="A471" s="2" t="s">
        <v>1266</v>
      </c>
      <c r="B471" s="2" t="s">
        <v>1267</v>
      </c>
      <c r="C471" s="2" t="s">
        <v>46</v>
      </c>
      <c r="D471" s="2" t="s">
        <v>27</v>
      </c>
      <c r="E471" s="5">
        <v>-26406</v>
      </c>
      <c r="F471" s="3" t="s">
        <v>658</v>
      </c>
      <c r="G471" s="3" t="s">
        <v>59</v>
      </c>
      <c r="H471" s="2" t="s">
        <v>21</v>
      </c>
      <c r="I471" s="2" t="s">
        <v>1268</v>
      </c>
      <c r="J471" s="3" t="str">
        <f>HYPERLINK("https://www.boe.es/gazeta/dias/1827/09/13/pdfs/GMD-1827-110.pdf#page=2","Abrir facsímil")</f>
        <v>Abrir facsímil</v>
      </c>
      <c r="K471" s="3" t="s">
        <v>23</v>
      </c>
    </row>
    <row r="472" spans="1:11" ht="42" customHeight="1">
      <c r="A472" s="2" t="s">
        <v>1269</v>
      </c>
      <c r="B472" s="2" t="s">
        <v>1270</v>
      </c>
      <c r="C472" s="2" t="s">
        <v>46</v>
      </c>
      <c r="D472" s="2" t="s">
        <v>27</v>
      </c>
      <c r="E472" s="5">
        <v>-26345</v>
      </c>
      <c r="F472" s="3" t="s">
        <v>1213</v>
      </c>
      <c r="G472" s="3" t="s">
        <v>29</v>
      </c>
      <c r="H472" s="2" t="s">
        <v>21</v>
      </c>
      <c r="I472" s="2" t="s">
        <v>1271</v>
      </c>
      <c r="J472" s="3" t="str">
        <f>HYPERLINK("https://www.boe.es/gazeta/dias/1827/11/13/pdfs/GMD-1827-139.pdf#page=4","Abrir facsímil")</f>
        <v>Abrir facsímil</v>
      </c>
      <c r="K472" s="3" t="s">
        <v>23</v>
      </c>
    </row>
    <row r="473" spans="1:11" ht="42" customHeight="1">
      <c r="A473" s="2" t="s">
        <v>1272</v>
      </c>
      <c r="B473" s="2" t="s">
        <v>1273</v>
      </c>
      <c r="C473" s="2" t="s">
        <v>46</v>
      </c>
      <c r="D473" s="2" t="s">
        <v>27</v>
      </c>
      <c r="E473" s="5">
        <v>-26306</v>
      </c>
      <c r="F473" s="3" t="s">
        <v>247</v>
      </c>
      <c r="G473" s="3" t="s">
        <v>59</v>
      </c>
      <c r="H473" s="2" t="s">
        <v>30</v>
      </c>
      <c r="I473" s="2" t="s">
        <v>1274</v>
      </c>
      <c r="J473" s="3" t="str">
        <f>HYPERLINK("https://www.boe.es/gazeta/dias/1827/12/22/pdfs/GMD-1827-156.pdf#page=2","Abrir facsímil")</f>
        <v>Abrir facsímil</v>
      </c>
      <c r="K473" s="3" t="s">
        <v>32</v>
      </c>
    </row>
    <row r="474" spans="1:11" ht="42" customHeight="1">
      <c r="A474" s="2" t="s">
        <v>1275</v>
      </c>
      <c r="B474" s="2" t="s">
        <v>1276</v>
      </c>
      <c r="C474" s="2" t="s">
        <v>17</v>
      </c>
      <c r="D474" s="2" t="s">
        <v>18</v>
      </c>
      <c r="E474" s="5">
        <v>-26336</v>
      </c>
      <c r="F474" s="3" t="s">
        <v>1277</v>
      </c>
      <c r="G474" s="3" t="s">
        <v>29</v>
      </c>
      <c r="H474" s="2" t="s">
        <v>21</v>
      </c>
      <c r="I474" s="2" t="s">
        <v>1278</v>
      </c>
      <c r="J474" s="3" t="str">
        <f>HYPERLINK("https://www.boe.es/gazeta/dias/1827/11/22/pdfs/GMD-1827-143.pdf#page=4","Abrir facsímil")</f>
        <v>Abrir facsímil</v>
      </c>
      <c r="K474" s="3" t="s">
        <v>23</v>
      </c>
    </row>
    <row r="475" spans="1:11" ht="42" customHeight="1">
      <c r="A475" s="2" t="s">
        <v>1279</v>
      </c>
      <c r="B475" s="2" t="s">
        <v>1279</v>
      </c>
      <c r="C475" s="2" t="s">
        <v>35</v>
      </c>
      <c r="D475" s="2" t="s">
        <v>36</v>
      </c>
      <c r="E475" s="5">
        <v>-26434</v>
      </c>
      <c r="F475" s="3" t="s">
        <v>267</v>
      </c>
      <c r="G475" s="3" t="s">
        <v>29</v>
      </c>
      <c r="H475" s="2" t="s">
        <v>21</v>
      </c>
      <c r="I475" s="2" t="s">
        <v>1280</v>
      </c>
      <c r="J475" s="3" t="str">
        <f>HYPERLINK("https://www.boe.es/gazeta/dias/1827/08/16/pdfs/GMD-1827-98.pdf#page=4","Abrir facsímil")</f>
        <v>Abrir facsímil</v>
      </c>
      <c r="K475" s="3" t="s">
        <v>23</v>
      </c>
    </row>
    <row r="476" spans="1:11" ht="42" customHeight="1">
      <c r="A476" s="2" t="s">
        <v>1281</v>
      </c>
      <c r="B476" s="2" t="s">
        <v>1282</v>
      </c>
      <c r="C476" s="2" t="s">
        <v>17</v>
      </c>
      <c r="D476" s="2" t="s">
        <v>18</v>
      </c>
      <c r="E476" s="5">
        <v>-26611</v>
      </c>
      <c r="F476" s="3" t="s">
        <v>638</v>
      </c>
      <c r="G476" s="3" t="s">
        <v>42</v>
      </c>
      <c r="H476" s="2" t="s">
        <v>21</v>
      </c>
      <c r="I476" s="2" t="s">
        <v>1283</v>
      </c>
      <c r="J476" s="3" t="str">
        <f>HYPERLINK("https://www.boe.es/gazeta/dias/1827/02/20/pdfs/GMD-1827-22.pdf#page=1","Abrir facsímil")</f>
        <v>Abrir facsímil</v>
      </c>
      <c r="K476" s="3" t="s">
        <v>23</v>
      </c>
    </row>
    <row r="477" spans="1:11" ht="42" customHeight="1">
      <c r="A477" s="2" t="s">
        <v>1284</v>
      </c>
      <c r="B477" s="2" t="s">
        <v>1285</v>
      </c>
      <c r="C477" s="2" t="s">
        <v>35</v>
      </c>
      <c r="D477" s="2" t="s">
        <v>36</v>
      </c>
      <c r="E477" s="5">
        <v>-26434</v>
      </c>
      <c r="F477" s="3" t="s">
        <v>267</v>
      </c>
      <c r="G477" s="3" t="s">
        <v>29</v>
      </c>
      <c r="H477" s="2" t="s">
        <v>21</v>
      </c>
      <c r="I477" s="2" t="s">
        <v>1286</v>
      </c>
      <c r="J477" s="3" t="str">
        <f>HYPERLINK("https://www.boe.es/gazeta/dias/1827/08/16/pdfs/GMD-1827-98.pdf#page=4","Abrir facsímil")</f>
        <v>Abrir facsímil</v>
      </c>
      <c r="K477" s="3" t="s">
        <v>23</v>
      </c>
    </row>
    <row r="478" spans="1:11" ht="42" customHeight="1">
      <c r="A478" s="2" t="s">
        <v>1287</v>
      </c>
      <c r="B478" s="2" t="s">
        <v>1288</v>
      </c>
      <c r="C478" s="2" t="s">
        <v>17</v>
      </c>
      <c r="D478" s="2" t="s">
        <v>18</v>
      </c>
      <c r="E478" s="5">
        <v>-26427</v>
      </c>
      <c r="F478" s="3" t="s">
        <v>37</v>
      </c>
      <c r="G478" s="3" t="s">
        <v>20</v>
      </c>
      <c r="H478" s="2" t="s">
        <v>30</v>
      </c>
      <c r="I478" s="2" t="s">
        <v>1289</v>
      </c>
      <c r="J478" s="3" t="str">
        <f>HYPERLINK("https://www.boe.es/gazeta/dias/1827/08/23/pdfs/GMD-1827-101.pdf#page=3","Abrir facsímil")</f>
        <v>Abrir facsímil</v>
      </c>
      <c r="K478" s="3" t="s">
        <v>32</v>
      </c>
    </row>
    <row r="479" spans="1:11" ht="42" customHeight="1">
      <c r="A479" s="2" t="s">
        <v>1290</v>
      </c>
      <c r="B479" s="2" t="s">
        <v>1291</v>
      </c>
      <c r="C479" s="2" t="s">
        <v>55</v>
      </c>
      <c r="D479" s="2" t="s">
        <v>36</v>
      </c>
      <c r="E479" s="5">
        <v>-26478</v>
      </c>
      <c r="F479" s="3" t="s">
        <v>311</v>
      </c>
      <c r="G479" s="3" t="s">
        <v>29</v>
      </c>
      <c r="H479" s="2" t="s">
        <v>21</v>
      </c>
      <c r="I479" s="2" t="s">
        <v>1292</v>
      </c>
      <c r="J479" s="3" t="str">
        <f>HYPERLINK("https://www.boe.es/gazeta/dias/1827/07/03/pdfs/GMD-1827-79.pdf#page=4","Abrir facsímil")</f>
        <v>Abrir facsímil</v>
      </c>
      <c r="K479" s="3" t="s">
        <v>23</v>
      </c>
    </row>
    <row r="480" spans="1:11" ht="42" customHeight="1">
      <c r="A480" s="2" t="s">
        <v>1293</v>
      </c>
      <c r="B480" s="2" t="s">
        <v>1293</v>
      </c>
      <c r="C480" s="2" t="s">
        <v>17</v>
      </c>
      <c r="D480" s="2" t="s">
        <v>18</v>
      </c>
      <c r="E480" s="5">
        <v>-26586</v>
      </c>
      <c r="F480" s="3" t="s">
        <v>50</v>
      </c>
      <c r="G480" s="3" t="s">
        <v>59</v>
      </c>
      <c r="H480" s="2" t="s">
        <v>21</v>
      </c>
      <c r="I480" s="2" t="s">
        <v>1294</v>
      </c>
      <c r="J480" s="3" t="str">
        <f>HYPERLINK("https://www.boe.es/gazeta/dias/1827/03/17/pdfs/GMD-1827-33.pdf#page=2","Abrir facsímil")</f>
        <v>Abrir facsímil</v>
      </c>
      <c r="K480" s="3" t="s">
        <v>23</v>
      </c>
    </row>
    <row r="481" spans="1:11" ht="42" customHeight="1">
      <c r="A481" s="2" t="s">
        <v>1295</v>
      </c>
      <c r="B481" s="2" t="s">
        <v>1296</v>
      </c>
      <c r="C481" s="2" t="s">
        <v>94</v>
      </c>
      <c r="D481" s="2" t="s">
        <v>36</v>
      </c>
      <c r="E481" s="5">
        <v>-26355</v>
      </c>
      <c r="F481" s="3" t="s">
        <v>123</v>
      </c>
      <c r="G481" s="3" t="s">
        <v>29</v>
      </c>
      <c r="H481" s="2" t="s">
        <v>21</v>
      </c>
      <c r="I481" s="2" t="s">
        <v>1297</v>
      </c>
      <c r="J481" s="3" t="str">
        <f>HYPERLINK("https://www.boe.es/gazeta/dias/1827/11/03/pdfs/GMD-1827-135.pdf#page=4","Abrir facsímil")</f>
        <v>Abrir facsímil</v>
      </c>
      <c r="K481" s="3" t="s">
        <v>23</v>
      </c>
    </row>
    <row r="482" spans="1:11" ht="42" customHeight="1">
      <c r="A482" s="2" t="s">
        <v>1298</v>
      </c>
      <c r="B482" s="2" t="s">
        <v>1298</v>
      </c>
      <c r="C482" s="2" t="s">
        <v>17</v>
      </c>
      <c r="D482" s="2" t="s">
        <v>18</v>
      </c>
      <c r="E482" s="5">
        <v>-26502</v>
      </c>
      <c r="F482" s="3" t="s">
        <v>301</v>
      </c>
      <c r="G482" s="3" t="s">
        <v>42</v>
      </c>
      <c r="H482" s="2" t="s">
        <v>21</v>
      </c>
      <c r="I482" s="2" t="s">
        <v>1299</v>
      </c>
      <c r="J482" s="3" t="str">
        <f>HYPERLINK("https://www.boe.es/gazeta/dias/1827/06/09/pdfs/GMD-1827-69.pdf#page=1","Abrir facsímil")</f>
        <v>Abrir facsímil</v>
      </c>
      <c r="K482" s="3" t="s">
        <v>23</v>
      </c>
    </row>
    <row r="483" spans="1:11" ht="42" customHeight="1">
      <c r="A483" s="2" t="s">
        <v>1300</v>
      </c>
      <c r="B483" s="2" t="s">
        <v>1301</v>
      </c>
      <c r="C483" s="2" t="s">
        <v>284</v>
      </c>
      <c r="D483" s="2" t="s">
        <v>36</v>
      </c>
      <c r="E483" s="5">
        <v>-26485</v>
      </c>
      <c r="F483" s="3" t="s">
        <v>1118</v>
      </c>
      <c r="G483" s="3" t="s">
        <v>20</v>
      </c>
      <c r="H483" s="2" t="s">
        <v>30</v>
      </c>
      <c r="I483" s="2" t="s">
        <v>1302</v>
      </c>
      <c r="J483" s="3" t="str">
        <f>HYPERLINK("https://www.boe.es/gazeta/dias/1827/06/26/pdfs/GMD-1827-76.pdf#page=3","Abrir facsímil")</f>
        <v>Abrir facsímil</v>
      </c>
      <c r="K483" s="3" t="s">
        <v>32</v>
      </c>
    </row>
    <row r="484" spans="1:11" ht="42" customHeight="1">
      <c r="A484" s="2" t="s">
        <v>1303</v>
      </c>
      <c r="B484" s="2" t="s">
        <v>1304</v>
      </c>
      <c r="C484" s="2" t="s">
        <v>55</v>
      </c>
      <c r="D484" s="2" t="s">
        <v>36</v>
      </c>
      <c r="E484" s="5">
        <v>-26567</v>
      </c>
      <c r="F484" s="3" t="s">
        <v>1228</v>
      </c>
      <c r="G484" s="3" t="s">
        <v>29</v>
      </c>
      <c r="H484" s="2" t="s">
        <v>21</v>
      </c>
      <c r="I484" s="2" t="s">
        <v>1305</v>
      </c>
      <c r="J484" s="3" t="str">
        <f>HYPERLINK("https://www.boe.es/gazeta/dias/1827/04/05/pdfs/GMD-1827-41.pdf#page=4","Abrir facsímil")</f>
        <v>Abrir facsímil</v>
      </c>
      <c r="K484" s="3" t="s">
        <v>23</v>
      </c>
    </row>
    <row r="485" spans="1:11" ht="42" customHeight="1">
      <c r="A485" s="2" t="s">
        <v>1306</v>
      </c>
      <c r="B485" s="2" t="s">
        <v>1307</v>
      </c>
      <c r="C485" s="2" t="s">
        <v>35</v>
      </c>
      <c r="D485" s="2" t="s">
        <v>36</v>
      </c>
      <c r="E485" s="5">
        <v>-26373</v>
      </c>
      <c r="F485" s="3" t="s">
        <v>136</v>
      </c>
      <c r="G485" s="3" t="s">
        <v>20</v>
      </c>
      <c r="H485" s="2" t="s">
        <v>21</v>
      </c>
      <c r="I485" s="2" t="s">
        <v>1308</v>
      </c>
      <c r="J485" s="3" t="str">
        <f>HYPERLINK("https://www.boe.es/gazeta/dias/1827/10/16/pdfs/GMD-1827-127.pdf#page=3","Abrir facsímil")</f>
        <v>Abrir facsímil</v>
      </c>
      <c r="K485" s="3" t="s">
        <v>23</v>
      </c>
    </row>
    <row r="486" spans="1:11" ht="42" customHeight="1">
      <c r="A486" s="2" t="s">
        <v>1309</v>
      </c>
      <c r="B486" s="2" t="s">
        <v>1310</v>
      </c>
      <c r="C486" s="2" t="s">
        <v>46</v>
      </c>
      <c r="D486" s="2" t="s">
        <v>27</v>
      </c>
      <c r="E486" s="5">
        <v>-26406</v>
      </c>
      <c r="F486" s="3" t="s">
        <v>658</v>
      </c>
      <c r="G486" s="3" t="s">
        <v>29</v>
      </c>
      <c r="H486" s="2" t="s">
        <v>21</v>
      </c>
      <c r="I486" s="2" t="s">
        <v>1311</v>
      </c>
      <c r="J486" s="3" t="str">
        <f>HYPERLINK("https://www.boe.es/gazeta/dias/1827/09/13/pdfs/GMD-1827-110.pdf#page=4","Abrir facsímil")</f>
        <v>Abrir facsímil</v>
      </c>
      <c r="K486" s="3" t="s">
        <v>23</v>
      </c>
    </row>
    <row r="487" spans="1:11" ht="42" customHeight="1">
      <c r="A487" s="2" t="s">
        <v>1312</v>
      </c>
      <c r="B487" s="2" t="s">
        <v>1313</v>
      </c>
      <c r="C487" s="2" t="s">
        <v>94</v>
      </c>
      <c r="D487" s="2" t="s">
        <v>36</v>
      </c>
      <c r="E487" s="5">
        <v>-26574</v>
      </c>
      <c r="F487" s="3" t="s">
        <v>106</v>
      </c>
      <c r="G487" s="3" t="s">
        <v>20</v>
      </c>
      <c r="H487" s="2" t="s">
        <v>21</v>
      </c>
      <c r="I487" s="2" t="s">
        <v>1314</v>
      </c>
      <c r="J487" s="3" t="str">
        <f>HYPERLINK("https://www.boe.es/gazeta/dias/1827/03/29/pdfs/GMD-1827-38.pdf#page=3","Abrir facsímil")</f>
        <v>Abrir facsímil</v>
      </c>
      <c r="K487" s="3" t="s">
        <v>23</v>
      </c>
    </row>
    <row r="488" spans="1:11" ht="42" customHeight="1">
      <c r="A488" s="2" t="s">
        <v>1315</v>
      </c>
      <c r="B488" s="2" t="s">
        <v>1316</v>
      </c>
      <c r="C488" s="2" t="s">
        <v>17</v>
      </c>
      <c r="D488" s="2" t="s">
        <v>18</v>
      </c>
      <c r="E488" s="5">
        <v>-26537</v>
      </c>
      <c r="F488" s="3" t="s">
        <v>351</v>
      </c>
      <c r="G488" s="3" t="s">
        <v>59</v>
      </c>
      <c r="H488" s="2" t="s">
        <v>21</v>
      </c>
      <c r="I488" s="2" t="s">
        <v>1317</v>
      </c>
      <c r="J488" s="3" t="str">
        <f>HYPERLINK("https://www.boe.es/gazeta/dias/1827/05/05/pdfs/GMD-1827-54.pdf#page=2","Abrir facsímil")</f>
        <v>Abrir facsímil</v>
      </c>
      <c r="K488" s="3" t="s">
        <v>23</v>
      </c>
    </row>
    <row r="489" spans="1:11" ht="42" customHeight="1">
      <c r="A489" s="2" t="s">
        <v>1318</v>
      </c>
      <c r="B489" s="2" t="s">
        <v>1319</v>
      </c>
      <c r="C489" s="2" t="s">
        <v>46</v>
      </c>
      <c r="D489" s="2" t="s">
        <v>27</v>
      </c>
      <c r="E489" s="5">
        <v>-26427</v>
      </c>
      <c r="F489" s="3" t="s">
        <v>37</v>
      </c>
      <c r="G489" s="3" t="s">
        <v>20</v>
      </c>
      <c r="H489" s="2" t="s">
        <v>21</v>
      </c>
      <c r="I489" s="2" t="s">
        <v>1320</v>
      </c>
      <c r="J489" s="3" t="str">
        <f>HYPERLINK("https://www.boe.es/gazeta/dias/1827/08/23/pdfs/GMD-1827-101.pdf#page=3","Abrir facsímil")</f>
        <v>Abrir facsímil</v>
      </c>
      <c r="K489" s="3" t="s">
        <v>23</v>
      </c>
    </row>
    <row r="490" spans="1:11" ht="42" customHeight="1">
      <c r="A490" s="2" t="s">
        <v>1321</v>
      </c>
      <c r="B490" s="2" t="s">
        <v>1322</v>
      </c>
      <c r="C490" s="2" t="s">
        <v>46</v>
      </c>
      <c r="D490" s="2" t="s">
        <v>27</v>
      </c>
      <c r="E490" s="5">
        <v>-26658</v>
      </c>
      <c r="F490" s="3" t="s">
        <v>270</v>
      </c>
      <c r="G490" s="3" t="s">
        <v>29</v>
      </c>
      <c r="H490" s="2" t="s">
        <v>21</v>
      </c>
      <c r="I490" s="2" t="s">
        <v>1323</v>
      </c>
      <c r="J490" s="3" t="str">
        <f>HYPERLINK("https://www.boe.es/gazeta/dias/1827/01/04/pdfs/GMD-1827-2.pdf#page=4","Abrir facsímil")</f>
        <v>Abrir facsímil</v>
      </c>
      <c r="K490" s="3" t="s">
        <v>23</v>
      </c>
    </row>
    <row r="491" spans="1:11" ht="42" customHeight="1">
      <c r="A491" s="2" t="s">
        <v>1324</v>
      </c>
      <c r="B491" s="2" t="s">
        <v>1325</v>
      </c>
      <c r="C491" s="2" t="s">
        <v>35</v>
      </c>
      <c r="D491" s="2" t="s">
        <v>36</v>
      </c>
      <c r="E491" s="5">
        <v>-26555</v>
      </c>
      <c r="F491" s="3" t="s">
        <v>553</v>
      </c>
      <c r="G491" s="3" t="s">
        <v>20</v>
      </c>
      <c r="H491" s="2" t="s">
        <v>21</v>
      </c>
      <c r="I491" s="2" t="s">
        <v>1326</v>
      </c>
      <c r="J491" s="3" t="str">
        <f>HYPERLINK("https://www.boe.es/gazeta/dias/1827/04/17/pdfs/GMD-1827-46.pdf#page=3","Abrir facsímil")</f>
        <v>Abrir facsímil</v>
      </c>
      <c r="K491" s="3" t="s">
        <v>23</v>
      </c>
    </row>
    <row r="492" spans="1:11" ht="42" customHeight="1">
      <c r="A492" s="2" t="s">
        <v>1327</v>
      </c>
      <c r="B492" s="2" t="s">
        <v>1328</v>
      </c>
      <c r="C492" s="2" t="s">
        <v>55</v>
      </c>
      <c r="D492" s="2" t="s">
        <v>36</v>
      </c>
      <c r="E492" s="5">
        <v>-26315</v>
      </c>
      <c r="F492" s="3" t="s">
        <v>346</v>
      </c>
      <c r="G492" s="3" t="s">
        <v>29</v>
      </c>
      <c r="H492" s="2" t="s">
        <v>21</v>
      </c>
      <c r="I492" s="2" t="s">
        <v>1329</v>
      </c>
      <c r="J492" s="3" t="str">
        <f>HYPERLINK("https://www.boe.es/gazeta/dias/1827/12/13/pdfs/GMD-1827-152.pdf#page=4","Abrir facsímil")</f>
        <v>Abrir facsímil</v>
      </c>
      <c r="K492" s="3" t="s">
        <v>23</v>
      </c>
    </row>
    <row r="493" spans="1:11" ht="42" customHeight="1">
      <c r="A493" s="2" t="s">
        <v>1330</v>
      </c>
      <c r="B493" s="2" t="s">
        <v>1330</v>
      </c>
      <c r="C493" s="2" t="s">
        <v>66</v>
      </c>
      <c r="D493" s="2" t="s">
        <v>36</v>
      </c>
      <c r="E493" s="5">
        <v>-26443</v>
      </c>
      <c r="F493" s="3" t="s">
        <v>435</v>
      </c>
      <c r="G493" s="3" t="s">
        <v>59</v>
      </c>
      <c r="H493" s="2" t="s">
        <v>21</v>
      </c>
      <c r="I493" s="2" t="s">
        <v>1331</v>
      </c>
      <c r="J493" s="3" t="str">
        <f>HYPERLINK("https://www.boe.es/gazeta/dias/1827/08/07/pdfs/GMD-1827-94.pdf#page=2","Abrir facsímil")</f>
        <v>Abrir facsímil</v>
      </c>
      <c r="K493" s="3" t="s">
        <v>23</v>
      </c>
    </row>
    <row r="494" spans="1:11" ht="42" customHeight="1">
      <c r="A494" s="2" t="s">
        <v>1332</v>
      </c>
      <c r="B494" s="2" t="s">
        <v>1332</v>
      </c>
      <c r="C494" s="2" t="s">
        <v>17</v>
      </c>
      <c r="D494" s="2" t="s">
        <v>18</v>
      </c>
      <c r="E494" s="5">
        <v>-26376</v>
      </c>
      <c r="F494" s="3" t="s">
        <v>1333</v>
      </c>
      <c r="G494" s="3" t="s">
        <v>29</v>
      </c>
      <c r="H494" s="2" t="s">
        <v>21</v>
      </c>
      <c r="I494" s="2" t="s">
        <v>1334</v>
      </c>
      <c r="J494" s="3" t="str">
        <f>HYPERLINK("https://www.boe.es/gazeta/dias/1827/10/13/pdfs/GMD-1827-126.pdf#page=4","Abrir facsímil")</f>
        <v>Abrir facsímil</v>
      </c>
      <c r="K494" s="3" t="s">
        <v>23</v>
      </c>
    </row>
    <row r="495" spans="1:11" ht="42" customHeight="1">
      <c r="A495" s="2" t="s">
        <v>1335</v>
      </c>
      <c r="B495" s="2" t="s">
        <v>1335</v>
      </c>
      <c r="C495" s="2" t="s">
        <v>17</v>
      </c>
      <c r="D495" s="2" t="s">
        <v>18</v>
      </c>
      <c r="E495" s="5">
        <v>-26378</v>
      </c>
      <c r="F495" s="3" t="s">
        <v>1336</v>
      </c>
      <c r="G495" s="3" t="s">
        <v>20</v>
      </c>
      <c r="H495" s="2" t="s">
        <v>21</v>
      </c>
      <c r="I495" s="2" t="s">
        <v>1337</v>
      </c>
      <c r="J495" s="3" t="str">
        <f>HYPERLINK("https://www.boe.es/gazeta/dias/1827/10/11/pdfs/GMD-1827-125.pdf#page=3","Abrir facsímil")</f>
        <v>Abrir facsímil</v>
      </c>
      <c r="K495" s="3" t="s">
        <v>23</v>
      </c>
    </row>
    <row r="496" spans="1:11" ht="42" customHeight="1">
      <c r="A496" s="2" t="s">
        <v>1338</v>
      </c>
      <c r="B496" s="2" t="s">
        <v>1338</v>
      </c>
      <c r="C496" s="2" t="s">
        <v>17</v>
      </c>
      <c r="D496" s="2" t="s">
        <v>18</v>
      </c>
      <c r="E496" s="5">
        <v>-26525</v>
      </c>
      <c r="F496" s="3" t="s">
        <v>622</v>
      </c>
      <c r="G496" s="3" t="s">
        <v>59</v>
      </c>
      <c r="H496" s="2" t="s">
        <v>21</v>
      </c>
      <c r="I496" s="2" t="s">
        <v>1339</v>
      </c>
      <c r="J496" s="3" t="str">
        <f>HYPERLINK("https://www.boe.es/gazeta/dias/1827/05/17/pdfs/GMD-1827-59.pdf#page=2","Abrir facsímil")</f>
        <v>Abrir facsímil</v>
      </c>
      <c r="K496" s="3" t="s">
        <v>23</v>
      </c>
    </row>
    <row r="497" spans="1:11" ht="42" customHeight="1">
      <c r="A497" s="2" t="s">
        <v>1338</v>
      </c>
      <c r="B497" s="2" t="s">
        <v>1338</v>
      </c>
      <c r="C497" s="2" t="s">
        <v>17</v>
      </c>
      <c r="D497" s="2" t="s">
        <v>18</v>
      </c>
      <c r="E497" s="5">
        <v>-26520</v>
      </c>
      <c r="F497" s="3" t="s">
        <v>664</v>
      </c>
      <c r="G497" s="3" t="s">
        <v>59</v>
      </c>
      <c r="H497" s="2" t="s">
        <v>21</v>
      </c>
      <c r="I497" s="2" t="s">
        <v>1340</v>
      </c>
      <c r="J497" s="3" t="str">
        <f>HYPERLINK("https://www.boe.es/gazeta/dias/1827/05/22/pdfs/GMD-1827-61.pdf#page=2","Abrir facsímil")</f>
        <v>Abrir facsímil</v>
      </c>
      <c r="K497" s="3" t="s">
        <v>23</v>
      </c>
    </row>
    <row r="498" spans="1:11" ht="42" customHeight="1">
      <c r="A498" s="2" t="s">
        <v>1338</v>
      </c>
      <c r="B498" s="2" t="s">
        <v>1338</v>
      </c>
      <c r="C498" s="2" t="s">
        <v>17</v>
      </c>
      <c r="D498" s="2" t="s">
        <v>18</v>
      </c>
      <c r="E498" s="5">
        <v>-26497</v>
      </c>
      <c r="F498" s="3" t="s">
        <v>338</v>
      </c>
      <c r="G498" s="3" t="s">
        <v>59</v>
      </c>
      <c r="H498" s="2" t="s">
        <v>21</v>
      </c>
      <c r="I498" s="2" t="s">
        <v>1341</v>
      </c>
      <c r="J498" s="3" t="str">
        <f>HYPERLINK("https://www.boe.es/gazeta/dias/1827/06/14/pdfs/GMD-1827-71.pdf#page=2","Abrir facsímil")</f>
        <v>Abrir facsímil</v>
      </c>
      <c r="K498" s="3" t="s">
        <v>23</v>
      </c>
    </row>
    <row r="499" spans="1:11" ht="42" customHeight="1">
      <c r="A499" s="2" t="s">
        <v>1338</v>
      </c>
      <c r="B499" s="2" t="s">
        <v>1338</v>
      </c>
      <c r="C499" s="2" t="s">
        <v>17</v>
      </c>
      <c r="D499" s="2" t="s">
        <v>18</v>
      </c>
      <c r="E499" s="5">
        <v>-26481</v>
      </c>
      <c r="F499" s="3" t="s">
        <v>237</v>
      </c>
      <c r="G499" s="3" t="s">
        <v>59</v>
      </c>
      <c r="H499" s="2" t="s">
        <v>21</v>
      </c>
      <c r="I499" s="2" t="s">
        <v>1342</v>
      </c>
      <c r="J499" s="3" t="str">
        <f>HYPERLINK("https://www.boe.es/gazeta/dias/1827/06/30/pdfs/GMD-1827-78.pdf#page=2","Abrir facsímil")</f>
        <v>Abrir facsímil</v>
      </c>
      <c r="K499" s="3" t="s">
        <v>23</v>
      </c>
    </row>
    <row r="500" spans="1:11" ht="42" customHeight="1">
      <c r="A500" s="2" t="s">
        <v>1338</v>
      </c>
      <c r="B500" s="2" t="s">
        <v>1338</v>
      </c>
      <c r="C500" s="2" t="s">
        <v>17</v>
      </c>
      <c r="D500" s="2" t="s">
        <v>18</v>
      </c>
      <c r="E500" s="5">
        <v>-26476</v>
      </c>
      <c r="F500" s="3" t="s">
        <v>95</v>
      </c>
      <c r="G500" s="3" t="s">
        <v>42</v>
      </c>
      <c r="H500" s="2" t="s">
        <v>21</v>
      </c>
      <c r="I500" s="2" t="s">
        <v>1343</v>
      </c>
      <c r="J500" s="3" t="str">
        <f>HYPERLINK("https://www.boe.es/gazeta/dias/1827/07/05/pdfs/GMD-1827-80.pdf#page=1","Abrir facsímil")</f>
        <v>Abrir facsímil</v>
      </c>
      <c r="K500" s="3" t="s">
        <v>23</v>
      </c>
    </row>
    <row r="501" spans="1:11" ht="42" customHeight="1">
      <c r="A501" s="2" t="s">
        <v>1338</v>
      </c>
      <c r="B501" s="2" t="s">
        <v>1338</v>
      </c>
      <c r="C501" s="2" t="s">
        <v>17</v>
      </c>
      <c r="D501" s="2" t="s">
        <v>18</v>
      </c>
      <c r="E501" s="5">
        <v>-26476</v>
      </c>
      <c r="F501" s="3" t="s">
        <v>95</v>
      </c>
      <c r="G501" s="3" t="s">
        <v>59</v>
      </c>
      <c r="H501" s="2" t="s">
        <v>21</v>
      </c>
      <c r="I501" s="2" t="s">
        <v>1344</v>
      </c>
      <c r="J501" s="3" t="str">
        <f>HYPERLINK("https://www.boe.es/gazeta/dias/1827/07/05/pdfs/GMD-1827-80.pdf#page=2","Abrir facsímil")</f>
        <v>Abrir facsímil</v>
      </c>
      <c r="K501" s="3" t="s">
        <v>23</v>
      </c>
    </row>
    <row r="502" spans="1:11" ht="42" customHeight="1">
      <c r="A502" s="2" t="s">
        <v>1338</v>
      </c>
      <c r="B502" s="2" t="s">
        <v>1338</v>
      </c>
      <c r="C502" s="2" t="s">
        <v>17</v>
      </c>
      <c r="D502" s="2" t="s">
        <v>18</v>
      </c>
      <c r="E502" s="5">
        <v>-26476</v>
      </c>
      <c r="F502" s="3" t="s">
        <v>95</v>
      </c>
      <c r="G502" s="3" t="s">
        <v>20</v>
      </c>
      <c r="H502" s="2" t="s">
        <v>21</v>
      </c>
      <c r="I502" s="2" t="s">
        <v>1345</v>
      </c>
      <c r="J502" s="3" t="str">
        <f>HYPERLINK("https://www.boe.es/gazeta/dias/1827/07/05/pdfs/GMD-1827-80.pdf#page=3","Abrir facsímil")</f>
        <v>Abrir facsímil</v>
      </c>
      <c r="K502" s="3" t="s">
        <v>23</v>
      </c>
    </row>
    <row r="503" spans="1:11" ht="42" customHeight="1">
      <c r="A503" s="2" t="s">
        <v>1338</v>
      </c>
      <c r="B503" s="2" t="s">
        <v>1338</v>
      </c>
      <c r="C503" s="2" t="s">
        <v>17</v>
      </c>
      <c r="D503" s="2" t="s">
        <v>18</v>
      </c>
      <c r="E503" s="5">
        <v>-26471</v>
      </c>
      <c r="F503" s="3" t="s">
        <v>169</v>
      </c>
      <c r="G503" s="3" t="s">
        <v>42</v>
      </c>
      <c r="H503" s="2" t="s">
        <v>21</v>
      </c>
      <c r="I503" s="2" t="s">
        <v>1346</v>
      </c>
      <c r="J503" s="3" t="str">
        <f>HYPERLINK("https://www.boe.es/gazeta/dias/1827/07/10/pdfs/GMD-1827-82.pdf#page=1","Abrir facsímil")</f>
        <v>Abrir facsímil</v>
      </c>
      <c r="K503" s="3" t="s">
        <v>23</v>
      </c>
    </row>
    <row r="504" spans="1:11" ht="42" customHeight="1">
      <c r="A504" s="2" t="s">
        <v>1338</v>
      </c>
      <c r="B504" s="2" t="s">
        <v>1338</v>
      </c>
      <c r="C504" s="2" t="s">
        <v>17</v>
      </c>
      <c r="D504" s="2" t="s">
        <v>18</v>
      </c>
      <c r="E504" s="5">
        <v>-26460</v>
      </c>
      <c r="F504" s="3" t="s">
        <v>920</v>
      </c>
      <c r="G504" s="3" t="s">
        <v>42</v>
      </c>
      <c r="H504" s="2" t="s">
        <v>21</v>
      </c>
      <c r="I504" s="2" t="s">
        <v>1347</v>
      </c>
      <c r="J504" s="3" t="str">
        <f>HYPERLINK("https://www.boe.es/gazeta/dias/1827/07/21/pdfs/GMD-1827-87.pdf#page=1","Abrir facsímil")</f>
        <v>Abrir facsímil</v>
      </c>
      <c r="K504" s="3" t="s">
        <v>23</v>
      </c>
    </row>
    <row r="505" spans="1:11" ht="42" customHeight="1">
      <c r="A505" s="2" t="s">
        <v>1338</v>
      </c>
      <c r="B505" s="2" t="s">
        <v>1338</v>
      </c>
      <c r="C505" s="2" t="s">
        <v>17</v>
      </c>
      <c r="D505" s="2" t="s">
        <v>18</v>
      </c>
      <c r="E505" s="5">
        <v>-26453</v>
      </c>
      <c r="F505" s="3" t="s">
        <v>148</v>
      </c>
      <c r="G505" s="3" t="s">
        <v>59</v>
      </c>
      <c r="H505" s="2" t="s">
        <v>21</v>
      </c>
      <c r="I505" s="2" t="s">
        <v>1348</v>
      </c>
      <c r="J505" s="3" t="str">
        <f>HYPERLINK("https://www.boe.es/gazeta/dias/1827/07/28/pdfs/GMD-1827-90.pdf#page=2","Abrir facsímil")</f>
        <v>Abrir facsímil</v>
      </c>
      <c r="K505" s="3" t="s">
        <v>23</v>
      </c>
    </row>
    <row r="506" spans="1:11" ht="42" customHeight="1">
      <c r="A506" s="2" t="s">
        <v>1338</v>
      </c>
      <c r="B506" s="2" t="s">
        <v>1338</v>
      </c>
      <c r="C506" s="2" t="s">
        <v>17</v>
      </c>
      <c r="D506" s="2" t="s">
        <v>18</v>
      </c>
      <c r="E506" s="5">
        <v>-26448</v>
      </c>
      <c r="F506" s="3" t="s">
        <v>679</v>
      </c>
      <c r="G506" s="3" t="s">
        <v>59</v>
      </c>
      <c r="H506" s="2" t="s">
        <v>21</v>
      </c>
      <c r="I506" s="2" t="s">
        <v>1349</v>
      </c>
      <c r="J506" s="3" t="str">
        <f>HYPERLINK("https://www.boe.es/gazeta/dias/1827/08/02/pdfs/GMD-1827-92.pdf#page=2","Abrir facsímil")</f>
        <v>Abrir facsímil</v>
      </c>
      <c r="K506" s="3" t="s">
        <v>23</v>
      </c>
    </row>
    <row r="507" spans="1:11" ht="42" customHeight="1">
      <c r="A507" s="2" t="s">
        <v>1338</v>
      </c>
      <c r="B507" s="2" t="s">
        <v>1338</v>
      </c>
      <c r="C507" s="2" t="s">
        <v>17</v>
      </c>
      <c r="D507" s="2" t="s">
        <v>18</v>
      </c>
      <c r="E507" s="5">
        <v>-26439</v>
      </c>
      <c r="F507" s="3" t="s">
        <v>286</v>
      </c>
      <c r="G507" s="3" t="s">
        <v>42</v>
      </c>
      <c r="H507" s="2" t="s">
        <v>21</v>
      </c>
      <c r="I507" s="2" t="s">
        <v>1350</v>
      </c>
      <c r="J507" s="3" t="str">
        <f>HYPERLINK("https://www.boe.es/gazeta/dias/1827/08/11/pdfs/GMD-1827-96.pdf#page=1","Abrir facsímil")</f>
        <v>Abrir facsímil</v>
      </c>
      <c r="K507" s="3" t="s">
        <v>23</v>
      </c>
    </row>
    <row r="508" spans="1:11" ht="42" customHeight="1">
      <c r="A508" s="2" t="s">
        <v>1338</v>
      </c>
      <c r="B508" s="2" t="s">
        <v>1338</v>
      </c>
      <c r="C508" s="2" t="s">
        <v>17</v>
      </c>
      <c r="D508" s="2" t="s">
        <v>18</v>
      </c>
      <c r="E508" s="5">
        <v>-26399</v>
      </c>
      <c r="F508" s="3" t="s">
        <v>977</v>
      </c>
      <c r="G508" s="3" t="s">
        <v>59</v>
      </c>
      <c r="H508" s="2" t="s">
        <v>21</v>
      </c>
      <c r="I508" s="2" t="s">
        <v>1351</v>
      </c>
      <c r="J508" s="3" t="str">
        <f>HYPERLINK("https://www.boe.es/gazeta/dias/1827/09/20/pdfs/GMD-1827-114.pdf#page=2","Abrir facsímil")</f>
        <v>Abrir facsímil</v>
      </c>
      <c r="K508" s="3" t="s">
        <v>23</v>
      </c>
    </row>
    <row r="509" spans="1:11" ht="42" customHeight="1">
      <c r="A509" s="2" t="s">
        <v>1338</v>
      </c>
      <c r="B509" s="2" t="s">
        <v>1338</v>
      </c>
      <c r="C509" s="2" t="s">
        <v>17</v>
      </c>
      <c r="D509" s="2" t="s">
        <v>18</v>
      </c>
      <c r="E509" s="5">
        <v>-26397</v>
      </c>
      <c r="F509" s="3" t="s">
        <v>498</v>
      </c>
      <c r="G509" s="3" t="s">
        <v>20</v>
      </c>
      <c r="H509" s="2" t="s">
        <v>21</v>
      </c>
      <c r="I509" s="2" t="s">
        <v>1352</v>
      </c>
      <c r="J509" s="3" t="str">
        <f>HYPERLINK("https://www.boe.es/gazeta/dias/1827/09/22/pdfs/GMD-1827-115.pdf#page=3","Abrir facsímil")</f>
        <v>Abrir facsímil</v>
      </c>
      <c r="K509" s="3" t="s">
        <v>23</v>
      </c>
    </row>
    <row r="510" spans="1:11" ht="42" customHeight="1">
      <c r="A510" s="2" t="s">
        <v>1338</v>
      </c>
      <c r="B510" s="2" t="s">
        <v>1338</v>
      </c>
      <c r="C510" s="2" t="s">
        <v>17</v>
      </c>
      <c r="D510" s="2" t="s">
        <v>18</v>
      </c>
      <c r="E510" s="5">
        <v>-26310</v>
      </c>
      <c r="F510" s="3" t="s">
        <v>263</v>
      </c>
      <c r="G510" s="3" t="s">
        <v>59</v>
      </c>
      <c r="H510" s="2" t="s">
        <v>21</v>
      </c>
      <c r="I510" s="2" t="s">
        <v>1353</v>
      </c>
      <c r="J510" s="3" t="str">
        <f>HYPERLINK("https://www.boe.es/gazeta/dias/1827/12/18/pdfs/GMD-1827-154.pdf#page=2","Abrir facsímil")</f>
        <v>Abrir facsímil</v>
      </c>
      <c r="K510" s="3" t="s">
        <v>23</v>
      </c>
    </row>
    <row r="511" spans="1:11" ht="42" customHeight="1">
      <c r="A511" s="2" t="s">
        <v>1354</v>
      </c>
      <c r="B511" s="2" t="s">
        <v>1354</v>
      </c>
      <c r="C511" s="2" t="s">
        <v>17</v>
      </c>
      <c r="D511" s="2" t="s">
        <v>18</v>
      </c>
      <c r="E511" s="5">
        <v>-26399</v>
      </c>
      <c r="F511" s="3" t="s">
        <v>977</v>
      </c>
      <c r="G511" s="3" t="s">
        <v>59</v>
      </c>
      <c r="H511" s="2" t="s">
        <v>21</v>
      </c>
      <c r="I511" s="2" t="s">
        <v>1355</v>
      </c>
      <c r="J511" s="3" t="str">
        <f>HYPERLINK("https://www.boe.es/gazeta/dias/1827/09/20/pdfs/GMD-1827-114.pdf#page=2","Abrir facsímil")</f>
        <v>Abrir facsímil</v>
      </c>
      <c r="K511" s="3" t="s">
        <v>23</v>
      </c>
    </row>
    <row r="512" spans="1:11" ht="42" customHeight="1">
      <c r="A512" s="2" t="s">
        <v>1356</v>
      </c>
      <c r="B512" s="2" t="s">
        <v>1356</v>
      </c>
      <c r="C512" s="2" t="s">
        <v>17</v>
      </c>
      <c r="D512" s="2" t="s">
        <v>18</v>
      </c>
      <c r="E512" s="5">
        <v>-26497</v>
      </c>
      <c r="F512" s="3" t="s">
        <v>338</v>
      </c>
      <c r="G512" s="3" t="s">
        <v>42</v>
      </c>
      <c r="H512" s="2" t="s">
        <v>21</v>
      </c>
      <c r="I512" s="2" t="s">
        <v>1357</v>
      </c>
      <c r="J512" s="3" t="str">
        <f>HYPERLINK("https://www.boe.es/gazeta/dias/1827/06/14/pdfs/GMD-1827-71.pdf#page=1","Abrir facsímil")</f>
        <v>Abrir facsímil</v>
      </c>
      <c r="K512" s="3" t="s">
        <v>23</v>
      </c>
    </row>
    <row r="513" spans="1:11" ht="42" customHeight="1">
      <c r="A513" s="2" t="s">
        <v>1358</v>
      </c>
      <c r="B513" s="2" t="s">
        <v>1359</v>
      </c>
      <c r="C513" s="2" t="s">
        <v>17</v>
      </c>
      <c r="D513" s="2" t="s">
        <v>18</v>
      </c>
      <c r="E513" s="5">
        <v>-26394</v>
      </c>
      <c r="F513" s="3" t="s">
        <v>733</v>
      </c>
      <c r="G513" s="3" t="s">
        <v>42</v>
      </c>
      <c r="H513" s="2" t="s">
        <v>21</v>
      </c>
      <c r="I513" s="2" t="s">
        <v>1360</v>
      </c>
      <c r="J513" s="3" t="str">
        <f>HYPERLINK("https://www.boe.es/gazeta/dias/1827/09/25/pdfs/GMD-1827-116.pdf#page=1","Abrir facsímil")</f>
        <v>Abrir facsímil</v>
      </c>
      <c r="K513" s="3" t="s">
        <v>23</v>
      </c>
    </row>
    <row r="514" spans="1:11" ht="42" customHeight="1">
      <c r="A514" s="2" t="s">
        <v>1361</v>
      </c>
      <c r="B514" s="2" t="s">
        <v>1361</v>
      </c>
      <c r="C514" s="2" t="s">
        <v>17</v>
      </c>
      <c r="D514" s="2" t="s">
        <v>18</v>
      </c>
      <c r="E514" s="5">
        <v>-26621</v>
      </c>
      <c r="F514" s="3" t="s">
        <v>277</v>
      </c>
      <c r="G514" s="3" t="s">
        <v>29</v>
      </c>
      <c r="H514" s="2" t="s">
        <v>21</v>
      </c>
      <c r="I514" s="2" t="s">
        <v>1362</v>
      </c>
      <c r="J514" s="3" t="str">
        <f>HYPERLINK("https://www.boe.es/gazeta/dias/1827/02/10/pdfs/GMD-1827-18.pdf#page=4","Abrir facsímil")</f>
        <v>Abrir facsímil</v>
      </c>
      <c r="K514" s="3" t="s">
        <v>23</v>
      </c>
    </row>
    <row r="515" spans="1:11" ht="42" customHeight="1">
      <c r="A515" s="2" t="s">
        <v>1363</v>
      </c>
      <c r="B515" s="2" t="s">
        <v>1364</v>
      </c>
      <c r="C515" s="2" t="s">
        <v>35</v>
      </c>
      <c r="D515" s="2" t="s">
        <v>36</v>
      </c>
      <c r="E515" s="5">
        <v>-26572</v>
      </c>
      <c r="F515" s="3" t="s">
        <v>1075</v>
      </c>
      <c r="G515" s="3" t="s">
        <v>20</v>
      </c>
      <c r="H515" s="2" t="s">
        <v>21</v>
      </c>
      <c r="I515" s="2" t="s">
        <v>1365</v>
      </c>
      <c r="J515" s="3" t="str">
        <f>HYPERLINK("https://www.boe.es/gazeta/dias/1827/03/31/pdfs/GMD-1827-39.pdf#page=3","Abrir facsímil")</f>
        <v>Abrir facsímil</v>
      </c>
      <c r="K515" s="3" t="s">
        <v>23</v>
      </c>
    </row>
    <row r="516" spans="1:11" ht="42" customHeight="1">
      <c r="A516" s="2" t="s">
        <v>1366</v>
      </c>
      <c r="B516" s="2" t="s">
        <v>1367</v>
      </c>
      <c r="C516" s="2" t="s">
        <v>94</v>
      </c>
      <c r="D516" s="2" t="s">
        <v>36</v>
      </c>
      <c r="E516" s="5">
        <v>-26609</v>
      </c>
      <c r="F516" s="3" t="s">
        <v>102</v>
      </c>
      <c r="G516" s="3" t="s">
        <v>20</v>
      </c>
      <c r="H516" s="2" t="s">
        <v>21</v>
      </c>
      <c r="I516" s="2" t="s">
        <v>1368</v>
      </c>
      <c r="J516" s="3" t="str">
        <f>HYPERLINK("https://www.boe.es/gazeta/dias/1827/02/22/pdfs/GMD-1827-23.pdf#page=3","Abrir facsímil")</f>
        <v>Abrir facsímil</v>
      </c>
      <c r="K516" s="3" t="s">
        <v>23</v>
      </c>
    </row>
    <row r="517" spans="1:11" ht="42" customHeight="1">
      <c r="A517" s="2" t="s">
        <v>1369</v>
      </c>
      <c r="B517" s="2" t="s">
        <v>1369</v>
      </c>
      <c r="C517" s="2" t="s">
        <v>17</v>
      </c>
      <c r="D517" s="2" t="s">
        <v>18</v>
      </c>
      <c r="E517" s="5">
        <v>-26397</v>
      </c>
      <c r="F517" s="3" t="s">
        <v>498</v>
      </c>
      <c r="G517" s="3" t="s">
        <v>42</v>
      </c>
      <c r="H517" s="2" t="s">
        <v>21</v>
      </c>
      <c r="I517" s="2" t="s">
        <v>1370</v>
      </c>
      <c r="J517" s="3" t="str">
        <f>HYPERLINK("https://www.boe.es/gazeta/dias/1827/09/22/pdfs/GMD-1827-115.pdf#page=1","Abrir facsímil")</f>
        <v>Abrir facsímil</v>
      </c>
      <c r="K517" s="3" t="s">
        <v>23</v>
      </c>
    </row>
    <row r="518" spans="1:11" ht="42" customHeight="1">
      <c r="A518" s="2" t="s">
        <v>1371</v>
      </c>
      <c r="B518" s="2" t="s">
        <v>1371</v>
      </c>
      <c r="C518" s="2" t="s">
        <v>17</v>
      </c>
      <c r="D518" s="2" t="s">
        <v>18</v>
      </c>
      <c r="E518" s="5">
        <v>-26511</v>
      </c>
      <c r="F518" s="3" t="s">
        <v>388</v>
      </c>
      <c r="G518" s="3" t="s">
        <v>29</v>
      </c>
      <c r="H518" s="2" t="s">
        <v>21</v>
      </c>
      <c r="I518" s="2" t="s">
        <v>1372</v>
      </c>
      <c r="J518" s="3" t="str">
        <f>HYPERLINK("https://www.boe.es/gazeta/dias/1827/05/31/pdfs/GMD-1827-65.pdf#page=4","Abrir facsímil")</f>
        <v>Abrir facsímil</v>
      </c>
      <c r="K518" s="3" t="s">
        <v>23</v>
      </c>
    </row>
    <row r="519" spans="1:11" ht="42" customHeight="1">
      <c r="A519" s="2" t="s">
        <v>1371</v>
      </c>
      <c r="B519" s="2" t="s">
        <v>1371</v>
      </c>
      <c r="C519" s="2" t="s">
        <v>35</v>
      </c>
      <c r="D519" s="2" t="s">
        <v>36</v>
      </c>
      <c r="E519" s="5">
        <v>-26499</v>
      </c>
      <c r="F519" s="3" t="s">
        <v>391</v>
      </c>
      <c r="G519" s="3" t="s">
        <v>29</v>
      </c>
      <c r="H519" s="2" t="s">
        <v>21</v>
      </c>
      <c r="I519" s="2" t="s">
        <v>1373</v>
      </c>
      <c r="J519" s="3" t="str">
        <f>HYPERLINK("https://www.boe.es/gazeta/dias/1827/06/12/pdfs/GMD-1827-70.pdf#page=4","Abrir facsímil")</f>
        <v>Abrir facsímil</v>
      </c>
      <c r="K519" s="3" t="s">
        <v>23</v>
      </c>
    </row>
    <row r="520" spans="1:11" ht="42" customHeight="1">
      <c r="A520" s="2" t="s">
        <v>1374</v>
      </c>
      <c r="B520" s="2" t="s">
        <v>1375</v>
      </c>
      <c r="C520" s="2" t="s">
        <v>55</v>
      </c>
      <c r="D520" s="2" t="s">
        <v>36</v>
      </c>
      <c r="E520" s="5">
        <v>-26546</v>
      </c>
      <c r="F520" s="3" t="s">
        <v>214</v>
      </c>
      <c r="G520" s="3" t="s">
        <v>20</v>
      </c>
      <c r="H520" s="2" t="s">
        <v>30</v>
      </c>
      <c r="I520" s="2" t="s">
        <v>1376</v>
      </c>
      <c r="J520" s="3" t="str">
        <f>HYPERLINK("https://www.boe.es/gazeta/dias/1827/04/26/pdfs/GMD-1827-50.pdf#page=3","Abrir facsímil")</f>
        <v>Abrir facsímil</v>
      </c>
      <c r="K520" s="3" t="s">
        <v>32</v>
      </c>
    </row>
    <row r="521" spans="1:11" ht="42" customHeight="1">
      <c r="A521" s="2" t="s">
        <v>1377</v>
      </c>
      <c r="B521" s="2" t="s">
        <v>1378</v>
      </c>
      <c r="C521" s="2" t="s">
        <v>94</v>
      </c>
      <c r="D521" s="2" t="s">
        <v>36</v>
      </c>
      <c r="E521" s="5">
        <v>-26369</v>
      </c>
      <c r="F521" s="3" t="s">
        <v>239</v>
      </c>
      <c r="G521" s="3" t="s">
        <v>29</v>
      </c>
      <c r="H521" s="2" t="s">
        <v>21</v>
      </c>
      <c r="I521" s="2" t="s">
        <v>1379</v>
      </c>
      <c r="J521" s="3" t="str">
        <f>HYPERLINK("https://www.boe.es/gazeta/dias/1827/10/20/pdfs/GMD-1827-129.pdf#page=4","Abrir facsímil")</f>
        <v>Abrir facsímil</v>
      </c>
      <c r="K521" s="3" t="s">
        <v>23</v>
      </c>
    </row>
    <row r="522" spans="1:11" ht="42" customHeight="1">
      <c r="A522" s="2" t="s">
        <v>1380</v>
      </c>
      <c r="B522" s="2" t="s">
        <v>1380</v>
      </c>
      <c r="C522" s="2" t="s">
        <v>46</v>
      </c>
      <c r="D522" s="2" t="s">
        <v>27</v>
      </c>
      <c r="E522" s="5">
        <v>-26485</v>
      </c>
      <c r="F522" s="3" t="s">
        <v>1118</v>
      </c>
      <c r="G522" s="3" t="s">
        <v>20</v>
      </c>
      <c r="H522" s="2" t="s">
        <v>21</v>
      </c>
      <c r="I522" s="2" t="s">
        <v>1381</v>
      </c>
      <c r="J522" s="3" t="str">
        <f>HYPERLINK("https://www.boe.es/gazeta/dias/1827/06/26/pdfs/GMD-1827-76.pdf#page=3","Abrir facsímil")</f>
        <v>Abrir facsímil</v>
      </c>
      <c r="K522" s="3" t="s">
        <v>23</v>
      </c>
    </row>
    <row r="523" spans="1:11" ht="42" customHeight="1">
      <c r="A523" s="2" t="s">
        <v>1382</v>
      </c>
      <c r="B523" s="2" t="s">
        <v>1382</v>
      </c>
      <c r="C523" s="2" t="s">
        <v>17</v>
      </c>
      <c r="D523" s="2" t="s">
        <v>18</v>
      </c>
      <c r="E523" s="5">
        <v>-26408</v>
      </c>
      <c r="F523" s="3" t="s">
        <v>226</v>
      </c>
      <c r="G523" s="3" t="s">
        <v>42</v>
      </c>
      <c r="H523" s="2" t="s">
        <v>21</v>
      </c>
      <c r="I523" s="2" t="s">
        <v>1383</v>
      </c>
      <c r="J523" s="3" t="str">
        <f>HYPERLINK("https://www.boe.es/gazeta/dias/1827/09/11/pdfs/GMD-1827-109.pdf#page=1","Abrir facsímil")</f>
        <v>Abrir facsímil</v>
      </c>
      <c r="K523" s="3" t="s">
        <v>23</v>
      </c>
    </row>
    <row r="524" spans="1:11" ht="42" customHeight="1">
      <c r="A524" s="2" t="s">
        <v>1384</v>
      </c>
      <c r="B524" s="2" t="s">
        <v>1384</v>
      </c>
      <c r="C524" s="2" t="s">
        <v>17</v>
      </c>
      <c r="D524" s="2" t="s">
        <v>18</v>
      </c>
      <c r="E524" s="5">
        <v>-26644</v>
      </c>
      <c r="F524" s="3" t="s">
        <v>319</v>
      </c>
      <c r="G524" s="3" t="s">
        <v>20</v>
      </c>
      <c r="H524" s="2" t="s">
        <v>21</v>
      </c>
      <c r="I524" s="2" t="s">
        <v>1385</v>
      </c>
      <c r="J524" s="3" t="str">
        <f>HYPERLINK("https://www.boe.es/gazeta/dias/1827/01/18/pdfs/GMD-1827-8.pdf#page=3","Abrir facsímil")</f>
        <v>Abrir facsímil</v>
      </c>
      <c r="K524" s="3" t="s">
        <v>23</v>
      </c>
    </row>
    <row r="525" spans="1:11" ht="42" customHeight="1">
      <c r="A525" s="2" t="s">
        <v>1386</v>
      </c>
      <c r="B525" s="2" t="s">
        <v>1387</v>
      </c>
      <c r="C525" s="2" t="s">
        <v>94</v>
      </c>
      <c r="D525" s="2" t="s">
        <v>36</v>
      </c>
      <c r="E525" s="5">
        <v>-26460</v>
      </c>
      <c r="F525" s="3" t="s">
        <v>920</v>
      </c>
      <c r="G525" s="3" t="s">
        <v>29</v>
      </c>
      <c r="H525" s="2" t="s">
        <v>21</v>
      </c>
      <c r="I525" s="2" t="s">
        <v>1388</v>
      </c>
      <c r="J525" s="3" t="str">
        <f>HYPERLINK("https://www.boe.es/gazeta/dias/1827/07/21/pdfs/GMD-1827-87.pdf#page=4","Abrir facsímil")</f>
        <v>Abrir facsímil</v>
      </c>
      <c r="K525" s="3" t="s">
        <v>23</v>
      </c>
    </row>
    <row r="526" spans="1:11" ht="42" customHeight="1">
      <c r="A526" s="2" t="s">
        <v>1389</v>
      </c>
      <c r="B526" s="2" t="s">
        <v>1389</v>
      </c>
      <c r="C526" s="2" t="s">
        <v>17</v>
      </c>
      <c r="D526" s="2" t="s">
        <v>18</v>
      </c>
      <c r="E526" s="5">
        <v>-26637</v>
      </c>
      <c r="F526" s="3" t="s">
        <v>559</v>
      </c>
      <c r="G526" s="3" t="s">
        <v>20</v>
      </c>
      <c r="H526" s="2" t="s">
        <v>21</v>
      </c>
      <c r="I526" s="2" t="s">
        <v>1390</v>
      </c>
      <c r="J526" s="3" t="str">
        <f>HYPERLINK("https://www.boe.es/gazeta/dias/1827/01/25/pdfs/GMD-1827-11.pdf#page=3","Abrir facsímil")</f>
        <v>Abrir facsímil</v>
      </c>
      <c r="K526" s="3" t="s">
        <v>23</v>
      </c>
    </row>
    <row r="527" spans="1:11" ht="42" customHeight="1">
      <c r="A527" s="2" t="s">
        <v>1391</v>
      </c>
      <c r="B527" s="2" t="s">
        <v>1391</v>
      </c>
      <c r="C527" s="2" t="s">
        <v>66</v>
      </c>
      <c r="D527" s="2" t="s">
        <v>36</v>
      </c>
      <c r="E527" s="5">
        <v>-26635</v>
      </c>
      <c r="F527" s="3" t="s">
        <v>785</v>
      </c>
      <c r="G527" s="3" t="s">
        <v>20</v>
      </c>
      <c r="H527" s="2" t="s">
        <v>21</v>
      </c>
      <c r="I527" s="2" t="s">
        <v>1392</v>
      </c>
      <c r="J527" s="3" t="str">
        <f>HYPERLINK("https://www.boe.es/gazeta/dias/1827/01/27/pdfs/GMD-1827-12.pdf#page=3","Abrir facsímil")</f>
        <v>Abrir facsímil</v>
      </c>
      <c r="K527" s="3" t="s">
        <v>23</v>
      </c>
    </row>
    <row r="528" spans="1:11" ht="42" customHeight="1">
      <c r="A528" s="2" t="s">
        <v>1393</v>
      </c>
      <c r="B528" s="2" t="s">
        <v>1393</v>
      </c>
      <c r="C528" s="2" t="s">
        <v>17</v>
      </c>
      <c r="D528" s="2" t="s">
        <v>18</v>
      </c>
      <c r="E528" s="5">
        <v>-26439</v>
      </c>
      <c r="F528" s="3" t="s">
        <v>286</v>
      </c>
      <c r="G528" s="3" t="s">
        <v>59</v>
      </c>
      <c r="H528" s="2" t="s">
        <v>21</v>
      </c>
      <c r="I528" s="2" t="s">
        <v>1394</v>
      </c>
      <c r="J528" s="3" t="str">
        <f>HYPERLINK("https://www.boe.es/gazeta/dias/1827/08/11/pdfs/GMD-1827-96.pdf#page=2","Abrir facsímil")</f>
        <v>Abrir facsímil</v>
      </c>
      <c r="K528" s="3" t="s">
        <v>23</v>
      </c>
    </row>
    <row r="529" spans="1:11" ht="42" customHeight="1">
      <c r="A529" s="2" t="s">
        <v>1395</v>
      </c>
      <c r="B529" s="2" t="s">
        <v>1395</v>
      </c>
      <c r="C529" s="2" t="s">
        <v>94</v>
      </c>
      <c r="D529" s="2" t="s">
        <v>36</v>
      </c>
      <c r="E529" s="5">
        <v>-26504</v>
      </c>
      <c r="F529" s="3" t="s">
        <v>566</v>
      </c>
      <c r="G529" s="3" t="s">
        <v>29</v>
      </c>
      <c r="H529" s="2" t="s">
        <v>21</v>
      </c>
      <c r="I529" s="2" t="s">
        <v>1396</v>
      </c>
      <c r="J529" s="3" t="str">
        <f>HYPERLINK("https://www.boe.es/gazeta/dias/1827/06/07/pdfs/GMD-1827-68.pdf#page=4","Abrir facsímil")</f>
        <v>Abrir facsímil</v>
      </c>
      <c r="K529" s="3" t="s">
        <v>23</v>
      </c>
    </row>
    <row r="530" spans="1:11" ht="42" customHeight="1">
      <c r="A530" s="2" t="s">
        <v>1397</v>
      </c>
      <c r="B530" s="2" t="s">
        <v>1398</v>
      </c>
      <c r="C530" s="2" t="s">
        <v>350</v>
      </c>
      <c r="D530" s="2" t="s">
        <v>36</v>
      </c>
      <c r="E530" s="5">
        <v>-26576</v>
      </c>
      <c r="F530" s="3" t="s">
        <v>251</v>
      </c>
      <c r="G530" s="3" t="s">
        <v>59</v>
      </c>
      <c r="H530" s="2" t="s">
        <v>21</v>
      </c>
      <c r="I530" s="2" t="s">
        <v>1399</v>
      </c>
      <c r="J530" s="3" t="str">
        <f>HYPERLINK("https://www.boe.es/gazeta/dias/1827/03/27/pdfs/GMD-1827-37.pdf#page=2","Abrir facsímil")</f>
        <v>Abrir facsímil</v>
      </c>
      <c r="K530" s="3" t="s">
        <v>23</v>
      </c>
    </row>
    <row r="531" spans="1:11" ht="42" customHeight="1">
      <c r="A531" s="2" t="s">
        <v>1400</v>
      </c>
      <c r="B531" s="2" t="s">
        <v>1400</v>
      </c>
      <c r="C531" s="2" t="s">
        <v>66</v>
      </c>
      <c r="D531" s="2" t="s">
        <v>36</v>
      </c>
      <c r="E531" s="5">
        <v>-26660</v>
      </c>
      <c r="F531" s="3" t="s">
        <v>661</v>
      </c>
      <c r="G531" s="3" t="s">
        <v>20</v>
      </c>
      <c r="H531" s="2" t="s">
        <v>21</v>
      </c>
      <c r="I531" s="2" t="s">
        <v>1401</v>
      </c>
      <c r="J531" s="3" t="str">
        <f>HYPERLINK("https://www.boe.es/gazeta/dias/1827/01/02/pdfs/GMD-1827-1.pdf#page=3","Abrir facsímil")</f>
        <v>Abrir facsímil</v>
      </c>
      <c r="K531" s="3" t="s">
        <v>23</v>
      </c>
    </row>
    <row r="532" spans="1:11" ht="42" customHeight="1">
      <c r="A532" s="2" t="s">
        <v>1402</v>
      </c>
      <c r="B532" s="2" t="s">
        <v>1402</v>
      </c>
      <c r="C532" s="2" t="s">
        <v>284</v>
      </c>
      <c r="D532" s="2" t="s">
        <v>36</v>
      </c>
      <c r="E532" s="5">
        <v>-26656</v>
      </c>
      <c r="F532" s="3" t="s">
        <v>840</v>
      </c>
      <c r="G532" s="3" t="s">
        <v>20</v>
      </c>
      <c r="H532" s="2" t="s">
        <v>21</v>
      </c>
      <c r="I532" s="2" t="s">
        <v>1403</v>
      </c>
      <c r="J532" s="3" t="str">
        <f>HYPERLINK("https://www.boe.es/gazeta/dias/1827/01/06/pdfs/GMD-1827-3.pdf#page=3","Abrir facsímil")</f>
        <v>Abrir facsímil</v>
      </c>
      <c r="K532" s="3" t="s">
        <v>23</v>
      </c>
    </row>
    <row r="533" spans="1:11" ht="42" customHeight="1">
      <c r="A533" s="2" t="s">
        <v>1402</v>
      </c>
      <c r="B533" s="2" t="s">
        <v>1402</v>
      </c>
      <c r="C533" s="2" t="s">
        <v>17</v>
      </c>
      <c r="D533" s="2" t="s">
        <v>18</v>
      </c>
      <c r="E533" s="5">
        <v>-26628</v>
      </c>
      <c r="F533" s="3" t="s">
        <v>970</v>
      </c>
      <c r="G533" s="3" t="s">
        <v>59</v>
      </c>
      <c r="H533" s="2" t="s">
        <v>21</v>
      </c>
      <c r="I533" s="2" t="s">
        <v>1404</v>
      </c>
      <c r="J533" s="3" t="str">
        <f>HYPERLINK("https://www.boe.es/gazeta/dias/1827/02/03/pdfs/GMD-1827-15.pdf#page=2","Abrir facsímil")</f>
        <v>Abrir facsímil</v>
      </c>
      <c r="K533" s="3" t="s">
        <v>23</v>
      </c>
    </row>
    <row r="534" spans="1:11" ht="42" customHeight="1">
      <c r="A534" s="2" t="s">
        <v>1405</v>
      </c>
      <c r="B534" s="2" t="s">
        <v>1405</v>
      </c>
      <c r="C534" s="2" t="s">
        <v>17</v>
      </c>
      <c r="D534" s="2" t="s">
        <v>18</v>
      </c>
      <c r="E534" s="5">
        <v>-26425</v>
      </c>
      <c r="F534" s="3" t="s">
        <v>546</v>
      </c>
      <c r="G534" s="3" t="s">
        <v>42</v>
      </c>
      <c r="H534" s="2" t="s">
        <v>21</v>
      </c>
      <c r="I534" s="2" t="s">
        <v>1406</v>
      </c>
      <c r="J534" s="3" t="str">
        <f>HYPERLINK("https://www.boe.es/gazeta/dias/1827/08/25/pdfs/GMD-1827-102.pdf#page=1","Abrir facsímil")</f>
        <v>Abrir facsímil</v>
      </c>
      <c r="K534" s="3" t="s">
        <v>23</v>
      </c>
    </row>
    <row r="535" spans="1:11" ht="42" customHeight="1">
      <c r="A535" s="2" t="s">
        <v>1407</v>
      </c>
      <c r="B535" s="2" t="s">
        <v>1407</v>
      </c>
      <c r="C535" s="2" t="s">
        <v>17</v>
      </c>
      <c r="D535" s="2" t="s">
        <v>18</v>
      </c>
      <c r="E535" s="5">
        <v>-26574</v>
      </c>
      <c r="F535" s="3" t="s">
        <v>106</v>
      </c>
      <c r="G535" s="3" t="s">
        <v>59</v>
      </c>
      <c r="H535" s="2" t="s">
        <v>21</v>
      </c>
      <c r="I535" s="2" t="s">
        <v>1408</v>
      </c>
      <c r="J535" s="3" t="str">
        <f>HYPERLINK("https://www.boe.es/gazeta/dias/1827/03/29/pdfs/GMD-1827-38.pdf#page=2","Abrir facsímil")</f>
        <v>Abrir facsímil</v>
      </c>
      <c r="K535" s="3" t="s">
        <v>23</v>
      </c>
    </row>
    <row r="536" spans="1:11" ht="42" customHeight="1">
      <c r="A536" s="2" t="s">
        <v>1409</v>
      </c>
      <c r="B536" s="2" t="s">
        <v>1409</v>
      </c>
      <c r="C536" s="2" t="s">
        <v>17</v>
      </c>
      <c r="D536" s="2" t="s">
        <v>18</v>
      </c>
      <c r="E536" s="5">
        <v>-26506</v>
      </c>
      <c r="F536" s="3" t="s">
        <v>832</v>
      </c>
      <c r="G536" s="3" t="s">
        <v>42</v>
      </c>
      <c r="H536" s="2" t="s">
        <v>21</v>
      </c>
      <c r="I536" s="2" t="s">
        <v>1410</v>
      </c>
      <c r="J536" s="3" t="str">
        <f>HYPERLINK("https://www.boe.es/gazeta/dias/1827/06/05/pdfs/GMD-1827-67.pdf#page=1","Abrir facsímil")</f>
        <v>Abrir facsímil</v>
      </c>
      <c r="K536" s="3" t="s">
        <v>23</v>
      </c>
    </row>
    <row r="537" spans="1:11" ht="42" customHeight="1">
      <c r="A537" s="2" t="s">
        <v>1411</v>
      </c>
      <c r="B537" s="2" t="s">
        <v>1411</v>
      </c>
      <c r="C537" s="2" t="s">
        <v>46</v>
      </c>
      <c r="D537" s="2" t="s">
        <v>27</v>
      </c>
      <c r="E537" s="5">
        <v>-26516</v>
      </c>
      <c r="F537" s="3" t="s">
        <v>47</v>
      </c>
      <c r="G537" s="3" t="s">
        <v>42</v>
      </c>
      <c r="H537" s="2" t="s">
        <v>21</v>
      </c>
      <c r="I537" s="2" t="s">
        <v>1412</v>
      </c>
      <c r="J537" s="3" t="str">
        <f>HYPERLINK("https://www.boe.es/gazeta/dias/1827/05/26/pdfs/GMD-1827-63.pdf#page=1","Abrir facsímil")</f>
        <v>Abrir facsímil</v>
      </c>
      <c r="K537" s="3" t="s">
        <v>23</v>
      </c>
    </row>
    <row r="538" spans="1:11" ht="42" customHeight="1">
      <c r="A538" s="2" t="s">
        <v>1411</v>
      </c>
      <c r="B538" s="2" t="s">
        <v>1411</v>
      </c>
      <c r="C538" s="2" t="s">
        <v>17</v>
      </c>
      <c r="D538" s="2" t="s">
        <v>18</v>
      </c>
      <c r="E538" s="5">
        <v>-26497</v>
      </c>
      <c r="F538" s="3" t="s">
        <v>338</v>
      </c>
      <c r="G538" s="3" t="s">
        <v>59</v>
      </c>
      <c r="H538" s="2" t="s">
        <v>21</v>
      </c>
      <c r="I538" s="2" t="s">
        <v>1413</v>
      </c>
      <c r="J538" s="3" t="str">
        <f>HYPERLINK("https://www.boe.es/gazeta/dias/1827/06/14/pdfs/GMD-1827-71.pdf#page=2","Abrir facsímil")</f>
        <v>Abrir facsímil</v>
      </c>
      <c r="K538" s="3" t="s">
        <v>23</v>
      </c>
    </row>
    <row r="539" spans="1:11" ht="42" customHeight="1">
      <c r="A539" s="2" t="s">
        <v>1411</v>
      </c>
      <c r="B539" s="2" t="s">
        <v>1411</v>
      </c>
      <c r="C539" s="2" t="s">
        <v>46</v>
      </c>
      <c r="D539" s="2" t="s">
        <v>27</v>
      </c>
      <c r="E539" s="5">
        <v>-26485</v>
      </c>
      <c r="F539" s="3" t="s">
        <v>1118</v>
      </c>
      <c r="G539" s="3" t="s">
        <v>42</v>
      </c>
      <c r="H539" s="2" t="s">
        <v>21</v>
      </c>
      <c r="I539" s="2" t="s">
        <v>1414</v>
      </c>
      <c r="J539" s="3" t="str">
        <f>HYPERLINK("https://www.boe.es/gazeta/dias/1827/06/26/pdfs/GMD-1827-76.pdf#page=1","Abrir facsímil")</f>
        <v>Abrir facsímil</v>
      </c>
      <c r="K539" s="3" t="s">
        <v>23</v>
      </c>
    </row>
    <row r="540" spans="1:11" ht="42" customHeight="1">
      <c r="A540" s="2" t="s">
        <v>1411</v>
      </c>
      <c r="B540" s="2" t="s">
        <v>1411</v>
      </c>
      <c r="C540" s="2" t="s">
        <v>46</v>
      </c>
      <c r="D540" s="2" t="s">
        <v>27</v>
      </c>
      <c r="E540" s="5">
        <v>-26317</v>
      </c>
      <c r="F540" s="3" t="s">
        <v>1415</v>
      </c>
      <c r="G540" s="3" t="s">
        <v>59</v>
      </c>
      <c r="H540" s="2" t="s">
        <v>21</v>
      </c>
      <c r="I540" s="2" t="s">
        <v>1416</v>
      </c>
      <c r="J540" s="3" t="str">
        <f>HYPERLINK("https://www.boe.es/gazeta/dias/1827/12/11/pdfs/GMD-1827-151.pdf#page=2","Abrir facsímil")</f>
        <v>Abrir facsímil</v>
      </c>
      <c r="K540" s="3" t="s">
        <v>23</v>
      </c>
    </row>
    <row r="541" spans="1:11" ht="42" customHeight="1">
      <c r="A541" s="2" t="s">
        <v>1417</v>
      </c>
      <c r="B541" s="2" t="s">
        <v>1417</v>
      </c>
      <c r="C541" s="2" t="s">
        <v>17</v>
      </c>
      <c r="D541" s="2" t="s">
        <v>18</v>
      </c>
      <c r="E541" s="5">
        <v>-26569</v>
      </c>
      <c r="F541" s="3" t="s">
        <v>1418</v>
      </c>
      <c r="G541" s="3" t="s">
        <v>20</v>
      </c>
      <c r="H541" s="2" t="s">
        <v>21</v>
      </c>
      <c r="I541" s="2" t="s">
        <v>1419</v>
      </c>
      <c r="J541" s="3" t="str">
        <f>HYPERLINK("https://www.boe.es/gazeta/dias/1827/04/03/pdfs/GMD-1827-40.pdf#page=3","Abrir facsímil")</f>
        <v>Abrir facsímil</v>
      </c>
      <c r="K541" s="3" t="s">
        <v>23</v>
      </c>
    </row>
    <row r="542" spans="1:11" ht="42" customHeight="1">
      <c r="A542" s="2" t="s">
        <v>1420</v>
      </c>
      <c r="B542" s="2" t="s">
        <v>1421</v>
      </c>
      <c r="C542" s="2" t="s">
        <v>55</v>
      </c>
      <c r="D542" s="2" t="s">
        <v>36</v>
      </c>
      <c r="E542" s="5">
        <v>-26345</v>
      </c>
      <c r="F542" s="3" t="s">
        <v>1213</v>
      </c>
      <c r="G542" s="3" t="s">
        <v>29</v>
      </c>
      <c r="H542" s="2" t="s">
        <v>21</v>
      </c>
      <c r="I542" s="2" t="s">
        <v>1422</v>
      </c>
      <c r="J542" s="3" t="str">
        <f>HYPERLINK("https://www.boe.es/gazeta/dias/1827/11/13/pdfs/GMD-1827-139.pdf#page=4","Abrir facsímil")</f>
        <v>Abrir facsímil</v>
      </c>
      <c r="K542" s="3" t="s">
        <v>23</v>
      </c>
    </row>
    <row r="543" spans="1:11" ht="42" customHeight="1">
      <c r="A543" s="2" t="s">
        <v>1423</v>
      </c>
      <c r="B543" s="2" t="s">
        <v>1423</v>
      </c>
      <c r="C543" s="2" t="s">
        <v>17</v>
      </c>
      <c r="D543" s="2" t="s">
        <v>18</v>
      </c>
      <c r="E543" s="5">
        <v>-26366</v>
      </c>
      <c r="F543" s="3" t="s">
        <v>110</v>
      </c>
      <c r="G543" s="3" t="s">
        <v>29</v>
      </c>
      <c r="H543" s="2" t="s">
        <v>21</v>
      </c>
      <c r="I543" s="2" t="s">
        <v>1424</v>
      </c>
      <c r="J543" s="3" t="str">
        <f>HYPERLINK("https://www.boe.es/gazeta/dias/1827/10/23/pdfs/GMD-1827-130.pdf#page=4","Abrir facsímil")</f>
        <v>Abrir facsímil</v>
      </c>
      <c r="K543" s="3" t="s">
        <v>23</v>
      </c>
    </row>
    <row r="544" spans="1:11" ht="42" customHeight="1">
      <c r="A544" s="2" t="s">
        <v>1425</v>
      </c>
      <c r="B544" s="2" t="s">
        <v>1426</v>
      </c>
      <c r="C544" s="2" t="s">
        <v>46</v>
      </c>
      <c r="D544" s="2" t="s">
        <v>27</v>
      </c>
      <c r="E544" s="5">
        <v>-26462</v>
      </c>
      <c r="F544" s="3" t="s">
        <v>304</v>
      </c>
      <c r="G544" s="3" t="s">
        <v>59</v>
      </c>
      <c r="H544" s="2" t="s">
        <v>21</v>
      </c>
      <c r="I544" s="2" t="s">
        <v>1427</v>
      </c>
      <c r="J544" s="3" t="str">
        <f>HYPERLINK("https://www.boe.es/gazeta/dias/1827/07/19/pdfs/GMD-1827-86.pdf#page=2","Abrir facsímil")</f>
        <v>Abrir facsímil</v>
      </c>
      <c r="K544" s="3" t="s">
        <v>23</v>
      </c>
    </row>
    <row r="545" spans="1:11" ht="42" customHeight="1">
      <c r="A545" s="2" t="s">
        <v>1428</v>
      </c>
      <c r="B545" s="2" t="s">
        <v>1428</v>
      </c>
      <c r="C545" s="2" t="s">
        <v>17</v>
      </c>
      <c r="D545" s="2" t="s">
        <v>18</v>
      </c>
      <c r="E545" s="5">
        <v>-26434</v>
      </c>
      <c r="F545" s="3" t="s">
        <v>267</v>
      </c>
      <c r="G545" s="3" t="s">
        <v>20</v>
      </c>
      <c r="H545" s="2" t="s">
        <v>21</v>
      </c>
      <c r="I545" s="2" t="s">
        <v>1429</v>
      </c>
      <c r="J545" s="3" t="str">
        <f>HYPERLINK("https://www.boe.es/gazeta/dias/1827/08/16/pdfs/GMD-1827-98.pdf#page=3","Abrir facsímil")</f>
        <v>Abrir facsímil</v>
      </c>
      <c r="K545" s="3" t="s">
        <v>23</v>
      </c>
    </row>
    <row r="546" spans="1:11" ht="42" customHeight="1">
      <c r="A546" s="2" t="s">
        <v>1430</v>
      </c>
      <c r="B546" s="2" t="s">
        <v>1430</v>
      </c>
      <c r="C546" s="2" t="s">
        <v>35</v>
      </c>
      <c r="D546" s="2" t="s">
        <v>36</v>
      </c>
      <c r="E546" s="5">
        <v>-26338</v>
      </c>
      <c r="F546" s="3" t="s">
        <v>525</v>
      </c>
      <c r="G546" s="3" t="s">
        <v>59</v>
      </c>
      <c r="H546" s="2" t="s">
        <v>21</v>
      </c>
      <c r="I546" s="2" t="s">
        <v>1431</v>
      </c>
      <c r="J546" s="3" t="str">
        <f>HYPERLINK("https://www.boe.es/gazeta/dias/1827/11/20/pdfs/GMD-1827-142.pdf#page=2","Abrir facsímil")</f>
        <v>Abrir facsímil</v>
      </c>
      <c r="K546" s="3" t="s">
        <v>23</v>
      </c>
    </row>
    <row r="547" spans="1:11" ht="42" customHeight="1">
      <c r="A547" s="2" t="s">
        <v>1432</v>
      </c>
      <c r="B547" s="2" t="s">
        <v>1432</v>
      </c>
      <c r="C547" s="2" t="s">
        <v>46</v>
      </c>
      <c r="D547" s="2" t="s">
        <v>27</v>
      </c>
      <c r="E547" s="5">
        <v>-26541</v>
      </c>
      <c r="F547" s="3" t="s">
        <v>542</v>
      </c>
      <c r="G547" s="3" t="s">
        <v>42</v>
      </c>
      <c r="H547" s="2" t="s">
        <v>21</v>
      </c>
      <c r="I547" s="2" t="s">
        <v>1433</v>
      </c>
      <c r="J547" s="3" t="str">
        <f>HYPERLINK("https://www.boe.es/gazeta/dias/1827/05/01/pdfs/GMD-1827-52.pdf#page=1","Abrir facsímil")</f>
        <v>Abrir facsímil</v>
      </c>
      <c r="K547" s="3" t="s">
        <v>23</v>
      </c>
    </row>
    <row r="548" spans="1:11" ht="42" customHeight="1">
      <c r="A548" s="2" t="s">
        <v>1432</v>
      </c>
      <c r="B548" s="2" t="s">
        <v>1432</v>
      </c>
      <c r="C548" s="2" t="s">
        <v>35</v>
      </c>
      <c r="D548" s="2" t="s">
        <v>36</v>
      </c>
      <c r="E548" s="5">
        <v>-26415</v>
      </c>
      <c r="F548" s="3" t="s">
        <v>694</v>
      </c>
      <c r="G548" s="3" t="s">
        <v>20</v>
      </c>
      <c r="H548" s="2" t="s">
        <v>21</v>
      </c>
      <c r="I548" s="2" t="s">
        <v>1434</v>
      </c>
      <c r="J548" s="3" t="str">
        <f>HYPERLINK("https://www.boe.es/gazeta/dias/1827/09/04/pdfs/GMD-1827-106.pdf#page=3","Abrir facsímil")</f>
        <v>Abrir facsímil</v>
      </c>
      <c r="K548" s="3" t="s">
        <v>23</v>
      </c>
    </row>
    <row r="549" spans="1:11" ht="42" customHeight="1">
      <c r="A549" s="2" t="s">
        <v>1435</v>
      </c>
      <c r="B549" s="2" t="s">
        <v>1435</v>
      </c>
      <c r="C549" s="2" t="s">
        <v>46</v>
      </c>
      <c r="D549" s="2" t="s">
        <v>27</v>
      </c>
      <c r="E549" s="5">
        <v>-26660</v>
      </c>
      <c r="F549" s="3" t="s">
        <v>661</v>
      </c>
      <c r="G549" s="3" t="s">
        <v>59</v>
      </c>
      <c r="H549" s="2" t="s">
        <v>21</v>
      </c>
      <c r="I549" s="2" t="s">
        <v>1436</v>
      </c>
      <c r="J549" s="3" t="str">
        <f>HYPERLINK("https://www.boe.es/gazeta/dias/1827/01/02/pdfs/GMD-1827-1.pdf#page=2","Abrir facsímil")</f>
        <v>Abrir facsímil</v>
      </c>
      <c r="K549" s="3" t="s">
        <v>23</v>
      </c>
    </row>
    <row r="550" spans="1:11" ht="42" customHeight="1">
      <c r="A550" s="2" t="s">
        <v>1435</v>
      </c>
      <c r="B550" s="2" t="s">
        <v>1435</v>
      </c>
      <c r="C550" s="2" t="s">
        <v>55</v>
      </c>
      <c r="D550" s="2" t="s">
        <v>36</v>
      </c>
      <c r="E550" s="5">
        <v>-26646</v>
      </c>
      <c r="F550" s="3" t="s">
        <v>1437</v>
      </c>
      <c r="G550" s="3" t="s">
        <v>20</v>
      </c>
      <c r="H550" s="2" t="s">
        <v>21</v>
      </c>
      <c r="I550" s="2" t="s">
        <v>1438</v>
      </c>
      <c r="J550" s="3" t="str">
        <f>HYPERLINK("https://www.boe.es/gazeta/dias/1827/01/16/pdfs/GMD-1827-7.pdf#page=3","Abrir facsímil")</f>
        <v>Abrir facsímil</v>
      </c>
      <c r="K550" s="3" t="s">
        <v>23</v>
      </c>
    </row>
    <row r="551" spans="1:11" ht="42" customHeight="1">
      <c r="A551" s="2" t="s">
        <v>1435</v>
      </c>
      <c r="B551" s="2" t="s">
        <v>1435</v>
      </c>
      <c r="C551" s="2" t="s">
        <v>17</v>
      </c>
      <c r="D551" s="2" t="s">
        <v>18</v>
      </c>
      <c r="E551" s="5">
        <v>-26644</v>
      </c>
      <c r="F551" s="3" t="s">
        <v>319</v>
      </c>
      <c r="G551" s="3" t="s">
        <v>20</v>
      </c>
      <c r="H551" s="2" t="s">
        <v>21</v>
      </c>
      <c r="I551" s="2" t="s">
        <v>1439</v>
      </c>
      <c r="J551" s="3" t="str">
        <f>HYPERLINK("https://www.boe.es/gazeta/dias/1827/01/18/pdfs/GMD-1827-8.pdf#page=3","Abrir facsímil")</f>
        <v>Abrir facsímil</v>
      </c>
      <c r="K551" s="3" t="s">
        <v>23</v>
      </c>
    </row>
    <row r="552" spans="1:11" ht="42" customHeight="1">
      <c r="A552" s="2" t="s">
        <v>1435</v>
      </c>
      <c r="B552" s="2" t="s">
        <v>1435</v>
      </c>
      <c r="C552" s="2" t="s">
        <v>284</v>
      </c>
      <c r="D552" s="2" t="s">
        <v>36</v>
      </c>
      <c r="E552" s="5">
        <v>-26623</v>
      </c>
      <c r="F552" s="3" t="s">
        <v>114</v>
      </c>
      <c r="G552" s="3" t="s">
        <v>1440</v>
      </c>
      <c r="H552" s="2" t="s">
        <v>21</v>
      </c>
      <c r="I552" s="2" t="s">
        <v>1441</v>
      </c>
      <c r="J552" s="3" t="str">
        <f>HYPERLINK("https://www.boe.es/gazeta/dias/1827/02/08/pdfs/GMD-1827-17.pdf#page=2","Abrir facsímil")</f>
        <v>Abrir facsímil</v>
      </c>
      <c r="K552" s="3" t="s">
        <v>23</v>
      </c>
    </row>
    <row r="553" spans="1:11" ht="42" customHeight="1">
      <c r="A553" s="2" t="s">
        <v>1435</v>
      </c>
      <c r="B553" s="2" t="s">
        <v>1435</v>
      </c>
      <c r="C553" s="2" t="s">
        <v>66</v>
      </c>
      <c r="D553" s="2" t="s">
        <v>36</v>
      </c>
      <c r="E553" s="5">
        <v>-26581</v>
      </c>
      <c r="F553" s="3" t="s">
        <v>510</v>
      </c>
      <c r="G553" s="3" t="s">
        <v>59</v>
      </c>
      <c r="H553" s="2" t="s">
        <v>21</v>
      </c>
      <c r="I553" s="2" t="s">
        <v>1442</v>
      </c>
      <c r="J553" s="3" t="str">
        <f>HYPERLINK("https://www.boe.es/gazeta/dias/1827/03/22/pdfs/GMD-1827-35.pdf#page=2","Abrir facsímil")</f>
        <v>Abrir facsímil</v>
      </c>
      <c r="K553" s="3" t="s">
        <v>23</v>
      </c>
    </row>
    <row r="554" spans="1:11" ht="42" customHeight="1">
      <c r="A554" s="2" t="s">
        <v>1435</v>
      </c>
      <c r="B554" s="2" t="s">
        <v>1435</v>
      </c>
      <c r="C554" s="2" t="s">
        <v>35</v>
      </c>
      <c r="D554" s="2" t="s">
        <v>36</v>
      </c>
      <c r="E554" s="5">
        <v>-26544</v>
      </c>
      <c r="F554" s="3" t="s">
        <v>293</v>
      </c>
      <c r="G554" s="3" t="s">
        <v>20</v>
      </c>
      <c r="H554" s="2" t="s">
        <v>21</v>
      </c>
      <c r="I554" s="2" t="s">
        <v>1443</v>
      </c>
      <c r="J554" s="3" t="str">
        <f>HYPERLINK("https://www.boe.es/gazeta/dias/1827/04/28/pdfs/GMD-1827-51.pdf#page=3","Abrir facsímil")</f>
        <v>Abrir facsímil</v>
      </c>
      <c r="K554" s="3" t="s">
        <v>23</v>
      </c>
    </row>
    <row r="555" spans="1:11" ht="42" customHeight="1">
      <c r="A555" s="2" t="s">
        <v>1435</v>
      </c>
      <c r="B555" s="2" t="s">
        <v>1435</v>
      </c>
      <c r="C555" s="2" t="s">
        <v>35</v>
      </c>
      <c r="D555" s="2" t="s">
        <v>36</v>
      </c>
      <c r="E555" s="5">
        <v>-26534</v>
      </c>
      <c r="F555" s="3" t="s">
        <v>675</v>
      </c>
      <c r="G555" s="3" t="s">
        <v>59</v>
      </c>
      <c r="H555" s="2" t="s">
        <v>21</v>
      </c>
      <c r="I555" s="2" t="s">
        <v>1444</v>
      </c>
      <c r="J555" s="3" t="str">
        <f>HYPERLINK("https://www.boe.es/gazeta/dias/1827/05/08/pdfs/GMD-1827-55.pdf#page=2","Abrir facsímil")</f>
        <v>Abrir facsímil</v>
      </c>
      <c r="K555" s="3" t="s">
        <v>23</v>
      </c>
    </row>
    <row r="556" spans="1:11" ht="42" customHeight="1">
      <c r="A556" s="2" t="s">
        <v>1435</v>
      </c>
      <c r="B556" s="2" t="s">
        <v>1435</v>
      </c>
      <c r="C556" s="2" t="s">
        <v>66</v>
      </c>
      <c r="D556" s="2" t="s">
        <v>36</v>
      </c>
      <c r="E556" s="5">
        <v>-26532</v>
      </c>
      <c r="F556" s="3" t="s">
        <v>1445</v>
      </c>
      <c r="G556" s="3" t="s">
        <v>59</v>
      </c>
      <c r="H556" s="2" t="s">
        <v>21</v>
      </c>
      <c r="I556" s="2" t="s">
        <v>1446</v>
      </c>
      <c r="J556" s="3" t="str">
        <f>HYPERLINK("https://www.boe.es/gazeta/dias/1827/05/10/pdfs/GMD-1827-56.pdf#page=2","Abrir facsímil")</f>
        <v>Abrir facsímil</v>
      </c>
      <c r="K556" s="3" t="s">
        <v>23</v>
      </c>
    </row>
    <row r="557" spans="1:11" ht="42" customHeight="1">
      <c r="A557" s="2" t="s">
        <v>1435</v>
      </c>
      <c r="B557" s="2" t="s">
        <v>1435</v>
      </c>
      <c r="C557" s="2" t="s">
        <v>350</v>
      </c>
      <c r="D557" s="2" t="s">
        <v>36</v>
      </c>
      <c r="E557" s="5">
        <v>-26525</v>
      </c>
      <c r="F557" s="3" t="s">
        <v>622</v>
      </c>
      <c r="G557" s="3" t="s">
        <v>59</v>
      </c>
      <c r="H557" s="2" t="s">
        <v>21</v>
      </c>
      <c r="I557" s="2" t="s">
        <v>1447</v>
      </c>
      <c r="J557" s="3" t="str">
        <f>HYPERLINK("https://www.boe.es/gazeta/dias/1827/05/17/pdfs/GMD-1827-59.pdf#page=2","Abrir facsímil")</f>
        <v>Abrir facsímil</v>
      </c>
      <c r="K557" s="3" t="s">
        <v>23</v>
      </c>
    </row>
    <row r="558" spans="1:11" ht="42" customHeight="1">
      <c r="A558" s="2" t="s">
        <v>1435</v>
      </c>
      <c r="B558" s="2" t="s">
        <v>1435</v>
      </c>
      <c r="C558" s="2" t="s">
        <v>46</v>
      </c>
      <c r="D558" s="2" t="s">
        <v>27</v>
      </c>
      <c r="E558" s="5">
        <v>-26520</v>
      </c>
      <c r="F558" s="3" t="s">
        <v>664</v>
      </c>
      <c r="G558" s="3" t="s">
        <v>42</v>
      </c>
      <c r="H558" s="2" t="s">
        <v>21</v>
      </c>
      <c r="I558" s="2" t="s">
        <v>1448</v>
      </c>
      <c r="J558" s="3" t="str">
        <f>HYPERLINK("https://www.boe.es/gazeta/dias/1827/05/22/pdfs/GMD-1827-61.pdf#page=1","Abrir facsímil")</f>
        <v>Abrir facsímil</v>
      </c>
      <c r="K558" s="3" t="s">
        <v>23</v>
      </c>
    </row>
    <row r="559" spans="1:11" ht="42" customHeight="1">
      <c r="A559" s="2" t="s">
        <v>1435</v>
      </c>
      <c r="B559" s="2" t="s">
        <v>1435</v>
      </c>
      <c r="C559" s="2" t="s">
        <v>17</v>
      </c>
      <c r="D559" s="2" t="s">
        <v>18</v>
      </c>
      <c r="E559" s="5">
        <v>-26520</v>
      </c>
      <c r="F559" s="3" t="s">
        <v>664</v>
      </c>
      <c r="G559" s="3" t="s">
        <v>59</v>
      </c>
      <c r="H559" s="2" t="s">
        <v>21</v>
      </c>
      <c r="I559" s="2" t="s">
        <v>1449</v>
      </c>
      <c r="J559" s="3" t="str">
        <f>HYPERLINK("https://www.boe.es/gazeta/dias/1827/05/22/pdfs/GMD-1827-61.pdf#page=2","Abrir facsímil")</f>
        <v>Abrir facsímil</v>
      </c>
      <c r="K559" s="3" t="s">
        <v>23</v>
      </c>
    </row>
    <row r="560" spans="1:11" ht="42" customHeight="1">
      <c r="A560" s="2" t="s">
        <v>1435</v>
      </c>
      <c r="B560" s="2" t="s">
        <v>1435</v>
      </c>
      <c r="C560" s="2" t="s">
        <v>17</v>
      </c>
      <c r="D560" s="2" t="s">
        <v>18</v>
      </c>
      <c r="E560" s="5">
        <v>-26518</v>
      </c>
      <c r="F560" s="3" t="s">
        <v>79</v>
      </c>
      <c r="G560" s="3" t="s">
        <v>42</v>
      </c>
      <c r="H560" s="2" t="s">
        <v>21</v>
      </c>
      <c r="I560" s="2" t="s">
        <v>1450</v>
      </c>
      <c r="J560" s="3" t="str">
        <f>HYPERLINK("https://www.boe.es/gazeta/dias/1827/05/24/pdfs/GMD-1827-62.pdf#page=1","Abrir facsímil")</f>
        <v>Abrir facsímil</v>
      </c>
      <c r="K560" s="3" t="s">
        <v>23</v>
      </c>
    </row>
    <row r="561" spans="1:11" ht="42" customHeight="1">
      <c r="A561" s="2" t="s">
        <v>1435</v>
      </c>
      <c r="B561" s="2" t="s">
        <v>1435</v>
      </c>
      <c r="C561" s="2" t="s">
        <v>66</v>
      </c>
      <c r="D561" s="2" t="s">
        <v>36</v>
      </c>
      <c r="E561" s="5">
        <v>-26513</v>
      </c>
      <c r="F561" s="3" t="s">
        <v>972</v>
      </c>
      <c r="G561" s="3" t="s">
        <v>59</v>
      </c>
      <c r="H561" s="2" t="s">
        <v>21</v>
      </c>
      <c r="I561" s="2" t="s">
        <v>1451</v>
      </c>
      <c r="J561" s="3" t="str">
        <f>HYPERLINK("https://www.boe.es/gazeta/dias/1827/05/29/pdfs/GMD-1827-64.pdf#page=2","Abrir facsímil")</f>
        <v>Abrir facsímil</v>
      </c>
      <c r="K561" s="3" t="s">
        <v>23</v>
      </c>
    </row>
    <row r="562" spans="1:11" ht="42" customHeight="1">
      <c r="A562" s="2" t="s">
        <v>1435</v>
      </c>
      <c r="B562" s="2" t="s">
        <v>1435</v>
      </c>
      <c r="C562" s="2" t="s">
        <v>17</v>
      </c>
      <c r="D562" s="2" t="s">
        <v>18</v>
      </c>
      <c r="E562" s="5">
        <v>-26506</v>
      </c>
      <c r="F562" s="3" t="s">
        <v>832</v>
      </c>
      <c r="G562" s="3" t="s">
        <v>59</v>
      </c>
      <c r="H562" s="2" t="s">
        <v>21</v>
      </c>
      <c r="I562" s="2" t="s">
        <v>1452</v>
      </c>
      <c r="J562" s="3" t="str">
        <f>HYPERLINK("https://www.boe.es/gazeta/dias/1827/06/05/pdfs/GMD-1827-67.pdf#page=2","Abrir facsímil")</f>
        <v>Abrir facsímil</v>
      </c>
      <c r="K562" s="3" t="s">
        <v>23</v>
      </c>
    </row>
    <row r="563" spans="1:11" ht="42" customHeight="1">
      <c r="A563" s="2" t="s">
        <v>1435</v>
      </c>
      <c r="B563" s="2" t="s">
        <v>1435</v>
      </c>
      <c r="C563" s="2" t="s">
        <v>17</v>
      </c>
      <c r="D563" s="2" t="s">
        <v>18</v>
      </c>
      <c r="E563" s="5">
        <v>-26502</v>
      </c>
      <c r="F563" s="3" t="s">
        <v>301</v>
      </c>
      <c r="G563" s="3" t="s">
        <v>42</v>
      </c>
      <c r="H563" s="2" t="s">
        <v>21</v>
      </c>
      <c r="I563" s="2" t="s">
        <v>1453</v>
      </c>
      <c r="J563" s="3" t="str">
        <f>HYPERLINK("https://www.boe.es/gazeta/dias/1827/06/09/pdfs/GMD-1827-69.pdf#page=1","Abrir facsímil")</f>
        <v>Abrir facsímil</v>
      </c>
      <c r="K563" s="3" t="s">
        <v>23</v>
      </c>
    </row>
    <row r="564" spans="1:11" ht="42" customHeight="1">
      <c r="A564" s="2" t="s">
        <v>1435</v>
      </c>
      <c r="B564" s="2" t="s">
        <v>1435</v>
      </c>
      <c r="C564" s="2" t="s">
        <v>46</v>
      </c>
      <c r="D564" s="2" t="s">
        <v>27</v>
      </c>
      <c r="E564" s="5">
        <v>-26497</v>
      </c>
      <c r="F564" s="3" t="s">
        <v>338</v>
      </c>
      <c r="G564" s="3" t="s">
        <v>42</v>
      </c>
      <c r="H564" s="2" t="s">
        <v>21</v>
      </c>
      <c r="I564" s="2" t="s">
        <v>1454</v>
      </c>
      <c r="J564" s="3" t="str">
        <f>HYPERLINK("https://www.boe.es/gazeta/dias/1827/06/14/pdfs/GMD-1827-71.pdf#page=1","Abrir facsímil")</f>
        <v>Abrir facsímil</v>
      </c>
      <c r="K564" s="3" t="s">
        <v>23</v>
      </c>
    </row>
    <row r="565" spans="1:11" ht="42" customHeight="1">
      <c r="A565" s="2" t="s">
        <v>1435</v>
      </c>
      <c r="B565" s="2" t="s">
        <v>1435</v>
      </c>
      <c r="C565" s="2" t="s">
        <v>17</v>
      </c>
      <c r="D565" s="2" t="s">
        <v>18</v>
      </c>
      <c r="E565" s="5">
        <v>-26497</v>
      </c>
      <c r="F565" s="3" t="s">
        <v>338</v>
      </c>
      <c r="G565" s="3" t="s">
        <v>59</v>
      </c>
      <c r="H565" s="2" t="s">
        <v>21</v>
      </c>
      <c r="I565" s="2" t="s">
        <v>1455</v>
      </c>
      <c r="J565" s="3" t="str">
        <f>HYPERLINK("https://www.boe.es/gazeta/dias/1827/06/14/pdfs/GMD-1827-71.pdf#page=2","Abrir facsímil")</f>
        <v>Abrir facsímil</v>
      </c>
      <c r="K565" s="3" t="s">
        <v>23</v>
      </c>
    </row>
    <row r="566" spans="1:11" ht="42" customHeight="1">
      <c r="A566" s="2" t="s">
        <v>1435</v>
      </c>
      <c r="B566" s="2" t="s">
        <v>1435</v>
      </c>
      <c r="C566" s="2" t="s">
        <v>46</v>
      </c>
      <c r="D566" s="2" t="s">
        <v>27</v>
      </c>
      <c r="E566" s="5">
        <v>-26490</v>
      </c>
      <c r="F566" s="3" t="s">
        <v>1154</v>
      </c>
      <c r="G566" s="3" t="s">
        <v>42</v>
      </c>
      <c r="H566" s="2" t="s">
        <v>21</v>
      </c>
      <c r="I566" s="2" t="s">
        <v>1456</v>
      </c>
      <c r="J566" s="3" t="str">
        <f>HYPERLINK("https://www.boe.es/gazeta/dias/1827/06/21/pdfs/GMD-1827-74.pdf#page=1","Abrir facsímil")</f>
        <v>Abrir facsímil</v>
      </c>
      <c r="K566" s="3" t="s">
        <v>23</v>
      </c>
    </row>
    <row r="567" spans="1:11" ht="42" customHeight="1">
      <c r="A567" s="2" t="s">
        <v>1435</v>
      </c>
      <c r="B567" s="2" t="s">
        <v>1435</v>
      </c>
      <c r="C567" s="2" t="s">
        <v>17</v>
      </c>
      <c r="D567" s="2" t="s">
        <v>18</v>
      </c>
      <c r="E567" s="5">
        <v>-26488</v>
      </c>
      <c r="F567" s="3" t="s">
        <v>201</v>
      </c>
      <c r="G567" s="3" t="s">
        <v>42</v>
      </c>
      <c r="H567" s="2" t="s">
        <v>21</v>
      </c>
      <c r="I567" s="2" t="s">
        <v>1457</v>
      </c>
      <c r="J567" s="3" t="str">
        <f>HYPERLINK("https://www.boe.es/gazeta/dias/1827/06/23/pdfs/GMD-1827-75.pdf#page=1","Abrir facsímil")</f>
        <v>Abrir facsímil</v>
      </c>
      <c r="K567" s="3" t="s">
        <v>23</v>
      </c>
    </row>
    <row r="568" spans="1:11" ht="42" customHeight="1">
      <c r="A568" s="2" t="s">
        <v>1435</v>
      </c>
      <c r="B568" s="2" t="s">
        <v>1435</v>
      </c>
      <c r="C568" s="2" t="s">
        <v>35</v>
      </c>
      <c r="D568" s="2" t="s">
        <v>36</v>
      </c>
      <c r="E568" s="5">
        <v>-26485</v>
      </c>
      <c r="F568" s="3" t="s">
        <v>1118</v>
      </c>
      <c r="G568" s="3" t="s">
        <v>42</v>
      </c>
      <c r="H568" s="2" t="s">
        <v>21</v>
      </c>
      <c r="I568" s="2" t="s">
        <v>1458</v>
      </c>
      <c r="J568" s="3" t="str">
        <f>HYPERLINK("https://www.boe.es/gazeta/dias/1827/06/26/pdfs/GMD-1827-76.pdf#page=1","Abrir facsímil")</f>
        <v>Abrir facsímil</v>
      </c>
      <c r="K568" s="3" t="s">
        <v>23</v>
      </c>
    </row>
    <row r="569" spans="1:11" ht="42" customHeight="1">
      <c r="A569" s="2" t="s">
        <v>1435</v>
      </c>
      <c r="B569" s="2" t="s">
        <v>1435</v>
      </c>
      <c r="C569" s="2" t="s">
        <v>46</v>
      </c>
      <c r="D569" s="2" t="s">
        <v>27</v>
      </c>
      <c r="E569" s="5">
        <v>-26485</v>
      </c>
      <c r="F569" s="3" t="s">
        <v>1118</v>
      </c>
      <c r="G569" s="3" t="s">
        <v>59</v>
      </c>
      <c r="H569" s="2" t="s">
        <v>21</v>
      </c>
      <c r="I569" s="2" t="s">
        <v>1459</v>
      </c>
      <c r="J569" s="3" t="str">
        <f>HYPERLINK("https://www.boe.es/gazeta/dias/1827/06/26/pdfs/GMD-1827-76.pdf#page=2","Abrir facsímil")</f>
        <v>Abrir facsímil</v>
      </c>
      <c r="K569" s="3" t="s">
        <v>23</v>
      </c>
    </row>
    <row r="570" spans="1:11" ht="42" customHeight="1">
      <c r="A570" s="2" t="s">
        <v>1435</v>
      </c>
      <c r="B570" s="2" t="s">
        <v>1435</v>
      </c>
      <c r="C570" s="2" t="s">
        <v>17</v>
      </c>
      <c r="D570" s="2" t="s">
        <v>18</v>
      </c>
      <c r="E570" s="5">
        <v>-26483</v>
      </c>
      <c r="F570" s="3" t="s">
        <v>938</v>
      </c>
      <c r="G570" s="3" t="s">
        <v>42</v>
      </c>
      <c r="H570" s="2" t="s">
        <v>21</v>
      </c>
      <c r="I570" s="2" t="s">
        <v>1460</v>
      </c>
      <c r="J570" s="3" t="str">
        <f>HYPERLINK("https://www.boe.es/gazeta/dias/1827/06/28/pdfs/GMD-1827-77.pdf#page=1","Abrir facsímil")</f>
        <v>Abrir facsímil</v>
      </c>
      <c r="K570" s="3" t="s">
        <v>23</v>
      </c>
    </row>
    <row r="571" spans="1:11" ht="42" customHeight="1">
      <c r="A571" s="2" t="s">
        <v>1435</v>
      </c>
      <c r="B571" s="2" t="s">
        <v>1435</v>
      </c>
      <c r="C571" s="2" t="s">
        <v>17</v>
      </c>
      <c r="D571" s="2" t="s">
        <v>18</v>
      </c>
      <c r="E571" s="5">
        <v>-26481</v>
      </c>
      <c r="F571" s="3" t="s">
        <v>237</v>
      </c>
      <c r="G571" s="3" t="s">
        <v>59</v>
      </c>
      <c r="H571" s="2" t="s">
        <v>21</v>
      </c>
      <c r="I571" s="2" t="s">
        <v>1461</v>
      </c>
      <c r="J571" s="3" t="str">
        <f>HYPERLINK("https://www.boe.es/gazeta/dias/1827/06/30/pdfs/GMD-1827-78.pdf#page=2","Abrir facsímil")</f>
        <v>Abrir facsímil</v>
      </c>
      <c r="K571" s="3" t="s">
        <v>23</v>
      </c>
    </row>
    <row r="572" spans="1:11" ht="42" customHeight="1">
      <c r="A572" s="2" t="s">
        <v>1435</v>
      </c>
      <c r="B572" s="2" t="s">
        <v>1435</v>
      </c>
      <c r="C572" s="2" t="s">
        <v>17</v>
      </c>
      <c r="D572" s="2" t="s">
        <v>18</v>
      </c>
      <c r="E572" s="5">
        <v>-26476</v>
      </c>
      <c r="F572" s="3" t="s">
        <v>95</v>
      </c>
      <c r="G572" s="3" t="s">
        <v>42</v>
      </c>
      <c r="H572" s="2" t="s">
        <v>21</v>
      </c>
      <c r="I572" s="2" t="s">
        <v>1462</v>
      </c>
      <c r="J572" s="3" t="str">
        <f>HYPERLINK("https://www.boe.es/gazeta/dias/1827/07/05/pdfs/GMD-1827-80.pdf#page=1","Abrir facsímil")</f>
        <v>Abrir facsímil</v>
      </c>
      <c r="K572" s="3" t="s">
        <v>23</v>
      </c>
    </row>
    <row r="573" spans="1:11" ht="42" customHeight="1">
      <c r="A573" s="2" t="s">
        <v>1435</v>
      </c>
      <c r="B573" s="2" t="s">
        <v>1435</v>
      </c>
      <c r="C573" s="2" t="s">
        <v>55</v>
      </c>
      <c r="D573" s="2" t="s">
        <v>36</v>
      </c>
      <c r="E573" s="5">
        <v>-26476</v>
      </c>
      <c r="F573" s="3" t="s">
        <v>95</v>
      </c>
      <c r="G573" s="3" t="s">
        <v>20</v>
      </c>
      <c r="H573" s="2" t="s">
        <v>21</v>
      </c>
      <c r="I573" s="2" t="s">
        <v>1463</v>
      </c>
      <c r="J573" s="3" t="str">
        <f>HYPERLINK("https://www.boe.es/gazeta/dias/1827/07/05/pdfs/GMD-1827-80.pdf#page=3","Abrir facsímil")</f>
        <v>Abrir facsímil</v>
      </c>
      <c r="K573" s="3" t="s">
        <v>23</v>
      </c>
    </row>
    <row r="574" spans="1:11" ht="42" customHeight="1">
      <c r="A574" s="2" t="s">
        <v>1435</v>
      </c>
      <c r="B574" s="2" t="s">
        <v>1435</v>
      </c>
      <c r="C574" s="2" t="s">
        <v>35</v>
      </c>
      <c r="D574" s="2" t="s">
        <v>36</v>
      </c>
      <c r="E574" s="5">
        <v>-26474</v>
      </c>
      <c r="F574" s="3" t="s">
        <v>152</v>
      </c>
      <c r="G574" s="3" t="s">
        <v>42</v>
      </c>
      <c r="H574" s="2" t="s">
        <v>21</v>
      </c>
      <c r="I574" s="2" t="s">
        <v>1464</v>
      </c>
      <c r="J574" s="3" t="str">
        <f>HYPERLINK("https://www.boe.es/gazeta/dias/1827/07/07/pdfs/GMD-1827-81.pdf#page=1","Abrir facsímil")</f>
        <v>Abrir facsímil</v>
      </c>
      <c r="K574" s="3" t="s">
        <v>23</v>
      </c>
    </row>
    <row r="575" spans="1:11" ht="42" customHeight="1">
      <c r="A575" s="2" t="s">
        <v>1435</v>
      </c>
      <c r="B575" s="2" t="s">
        <v>1435</v>
      </c>
      <c r="C575" s="2" t="s">
        <v>66</v>
      </c>
      <c r="D575" s="2" t="s">
        <v>36</v>
      </c>
      <c r="E575" s="5">
        <v>-26471</v>
      </c>
      <c r="F575" s="3" t="s">
        <v>169</v>
      </c>
      <c r="G575" s="3" t="s">
        <v>42</v>
      </c>
      <c r="H575" s="2" t="s">
        <v>21</v>
      </c>
      <c r="I575" s="2" t="s">
        <v>1465</v>
      </c>
      <c r="J575" s="3" t="str">
        <f>HYPERLINK("https://www.boe.es/gazeta/dias/1827/07/10/pdfs/GMD-1827-82.pdf#page=1","Abrir facsímil")</f>
        <v>Abrir facsímil</v>
      </c>
      <c r="K575" s="3" t="s">
        <v>23</v>
      </c>
    </row>
    <row r="576" spans="1:11" ht="42" customHeight="1">
      <c r="A576" s="2" t="s">
        <v>1435</v>
      </c>
      <c r="B576" s="2" t="s">
        <v>1435</v>
      </c>
      <c r="C576" s="2" t="s">
        <v>284</v>
      </c>
      <c r="D576" s="2" t="s">
        <v>36</v>
      </c>
      <c r="E576" s="5">
        <v>-26467</v>
      </c>
      <c r="F576" s="3" t="s">
        <v>930</v>
      </c>
      <c r="G576" s="3" t="s">
        <v>59</v>
      </c>
      <c r="H576" s="2" t="s">
        <v>21</v>
      </c>
      <c r="I576" s="2" t="s">
        <v>1466</v>
      </c>
      <c r="J576" s="3" t="str">
        <f>HYPERLINK("https://www.boe.es/gazeta/dias/1827/07/14/pdfs/GMD-1827-84.pdf#page=2","Abrir facsímil")</f>
        <v>Abrir facsímil</v>
      </c>
      <c r="K576" s="3" t="s">
        <v>23</v>
      </c>
    </row>
    <row r="577" spans="1:11" ht="42" customHeight="1">
      <c r="A577" s="2" t="s">
        <v>1435</v>
      </c>
      <c r="B577" s="2" t="s">
        <v>1435</v>
      </c>
      <c r="C577" s="2" t="s">
        <v>55</v>
      </c>
      <c r="D577" s="2" t="s">
        <v>36</v>
      </c>
      <c r="E577" s="5">
        <v>-26464</v>
      </c>
      <c r="F577" s="3" t="s">
        <v>1467</v>
      </c>
      <c r="G577" s="3" t="s">
        <v>42</v>
      </c>
      <c r="H577" s="2" t="s">
        <v>21</v>
      </c>
      <c r="I577" s="2" t="s">
        <v>1468</v>
      </c>
      <c r="J577" s="3" t="str">
        <f>HYPERLINK("https://www.boe.es/gazeta/dias/1827/07/17/pdfs/GMD-1827-85.pdf#page=1","Abrir facsímil")</f>
        <v>Abrir facsímil</v>
      </c>
      <c r="K577" s="3" t="s">
        <v>23</v>
      </c>
    </row>
    <row r="578" spans="1:11" ht="42" customHeight="1">
      <c r="A578" s="2" t="s">
        <v>1435</v>
      </c>
      <c r="B578" s="2" t="s">
        <v>1435</v>
      </c>
      <c r="C578" s="2" t="s">
        <v>35</v>
      </c>
      <c r="D578" s="2" t="s">
        <v>36</v>
      </c>
      <c r="E578" s="5">
        <v>-26464</v>
      </c>
      <c r="F578" s="3" t="s">
        <v>1467</v>
      </c>
      <c r="G578" s="3" t="s">
        <v>20</v>
      </c>
      <c r="H578" s="2" t="s">
        <v>21</v>
      </c>
      <c r="I578" s="2" t="s">
        <v>1469</v>
      </c>
      <c r="J578" s="3" t="str">
        <f>HYPERLINK("https://www.boe.es/gazeta/dias/1827/07/17/pdfs/GMD-1827-85.pdf#page=3","Abrir facsímil")</f>
        <v>Abrir facsímil</v>
      </c>
      <c r="K578" s="3" t="s">
        <v>23</v>
      </c>
    </row>
    <row r="579" spans="1:11" ht="42" customHeight="1">
      <c r="A579" s="2" t="s">
        <v>1435</v>
      </c>
      <c r="B579" s="2" t="s">
        <v>1435</v>
      </c>
      <c r="C579" s="2" t="s">
        <v>35</v>
      </c>
      <c r="D579" s="2" t="s">
        <v>36</v>
      </c>
      <c r="E579" s="5">
        <v>-26464</v>
      </c>
      <c r="F579" s="3" t="s">
        <v>1467</v>
      </c>
      <c r="G579" s="3" t="s">
        <v>29</v>
      </c>
      <c r="H579" s="2" t="s">
        <v>21</v>
      </c>
      <c r="I579" s="2" t="s">
        <v>1470</v>
      </c>
      <c r="J579" s="3" t="str">
        <f>HYPERLINK("https://www.boe.es/gazeta/dias/1827/07/17/pdfs/GMD-1827-85.pdf#page=4","Abrir facsímil")</f>
        <v>Abrir facsímil</v>
      </c>
      <c r="K579" s="3" t="s">
        <v>23</v>
      </c>
    </row>
    <row r="580" spans="1:11" ht="42" customHeight="1">
      <c r="A580" s="2" t="s">
        <v>1435</v>
      </c>
      <c r="B580" s="2" t="s">
        <v>1435</v>
      </c>
      <c r="C580" s="2" t="s">
        <v>55</v>
      </c>
      <c r="D580" s="2" t="s">
        <v>36</v>
      </c>
      <c r="E580" s="5">
        <v>-26460</v>
      </c>
      <c r="F580" s="3" t="s">
        <v>920</v>
      </c>
      <c r="G580" s="3" t="s">
        <v>42</v>
      </c>
      <c r="H580" s="2" t="s">
        <v>21</v>
      </c>
      <c r="I580" s="2" t="s">
        <v>1471</v>
      </c>
      <c r="J580" s="3" t="str">
        <f>HYPERLINK("https://www.boe.es/gazeta/dias/1827/07/21/pdfs/GMD-1827-87.pdf#page=1","Abrir facsímil")</f>
        <v>Abrir facsímil</v>
      </c>
      <c r="K580" s="3" t="s">
        <v>23</v>
      </c>
    </row>
    <row r="581" spans="1:11" ht="42" customHeight="1">
      <c r="A581" s="2" t="s">
        <v>1435</v>
      </c>
      <c r="B581" s="2" t="s">
        <v>1435</v>
      </c>
      <c r="C581" s="2" t="s">
        <v>350</v>
      </c>
      <c r="D581" s="2" t="s">
        <v>36</v>
      </c>
      <c r="E581" s="5">
        <v>-26448</v>
      </c>
      <c r="F581" s="3" t="s">
        <v>679</v>
      </c>
      <c r="G581" s="3" t="s">
        <v>59</v>
      </c>
      <c r="H581" s="2" t="s">
        <v>21</v>
      </c>
      <c r="I581" s="2" t="s">
        <v>1472</v>
      </c>
      <c r="J581" s="3" t="str">
        <f>HYPERLINK("https://www.boe.es/gazeta/dias/1827/08/02/pdfs/GMD-1827-92.pdf#page=2","Abrir facsímil")</f>
        <v>Abrir facsímil</v>
      </c>
      <c r="K581" s="3" t="s">
        <v>23</v>
      </c>
    </row>
    <row r="582" spans="1:11" ht="42" customHeight="1">
      <c r="A582" s="2" t="s">
        <v>1435</v>
      </c>
      <c r="B582" s="2" t="s">
        <v>1435</v>
      </c>
      <c r="C582" s="2" t="s">
        <v>46</v>
      </c>
      <c r="D582" s="2" t="s">
        <v>27</v>
      </c>
      <c r="E582" s="5">
        <v>-26432</v>
      </c>
      <c r="F582" s="3" t="s">
        <v>1029</v>
      </c>
      <c r="G582" s="3" t="s">
        <v>29</v>
      </c>
      <c r="H582" s="2" t="s">
        <v>21</v>
      </c>
      <c r="I582" s="2" t="s">
        <v>1473</v>
      </c>
      <c r="J582" s="3" t="str">
        <f>HYPERLINK("https://www.boe.es/gazeta/dias/1827/08/18/pdfs/GMD-1827-99.pdf#page=4","Abrir facsímil")</f>
        <v>Abrir facsímil</v>
      </c>
      <c r="K582" s="3" t="s">
        <v>23</v>
      </c>
    </row>
    <row r="583" spans="1:11" ht="42" customHeight="1">
      <c r="A583" s="2" t="s">
        <v>1435</v>
      </c>
      <c r="B583" s="2" t="s">
        <v>1435</v>
      </c>
      <c r="C583" s="2" t="s">
        <v>66</v>
      </c>
      <c r="D583" s="2" t="s">
        <v>36</v>
      </c>
      <c r="E583" s="5">
        <v>-26420</v>
      </c>
      <c r="F583" s="3" t="s">
        <v>221</v>
      </c>
      <c r="G583" s="3" t="s">
        <v>20</v>
      </c>
      <c r="H583" s="2" t="s">
        <v>21</v>
      </c>
      <c r="I583" s="2" t="s">
        <v>1474</v>
      </c>
      <c r="J583" s="3" t="str">
        <f>HYPERLINK("https://www.boe.es/gazeta/dias/1827/08/30/pdfs/GMD-1827-104.pdf#page=3","Abrir facsímil")</f>
        <v>Abrir facsímil</v>
      </c>
      <c r="K583" s="3" t="s">
        <v>23</v>
      </c>
    </row>
    <row r="584" spans="1:11" ht="42" customHeight="1">
      <c r="A584" s="2" t="s">
        <v>1475</v>
      </c>
      <c r="B584" s="2" t="s">
        <v>1475</v>
      </c>
      <c r="C584" s="2" t="s">
        <v>46</v>
      </c>
      <c r="D584" s="2" t="s">
        <v>27</v>
      </c>
      <c r="E584" s="5">
        <v>-26415</v>
      </c>
      <c r="F584" s="3" t="s">
        <v>694</v>
      </c>
      <c r="G584" s="3" t="s">
        <v>20</v>
      </c>
      <c r="H584" s="2" t="s">
        <v>21</v>
      </c>
      <c r="I584" s="2" t="s">
        <v>1476</v>
      </c>
      <c r="J584" s="3" t="str">
        <f>HYPERLINK("https://www.boe.es/gazeta/dias/1827/09/04/pdfs/GMD-1827-106.pdf#page=3","Abrir facsímil")</f>
        <v>Abrir facsímil</v>
      </c>
      <c r="K584" s="3" t="s">
        <v>23</v>
      </c>
    </row>
    <row r="585" spans="1:11" ht="42" customHeight="1">
      <c r="A585" s="2" t="s">
        <v>1435</v>
      </c>
      <c r="B585" s="2" t="s">
        <v>1435</v>
      </c>
      <c r="C585" s="2" t="s">
        <v>17</v>
      </c>
      <c r="D585" s="2" t="s">
        <v>18</v>
      </c>
      <c r="E585" s="5">
        <v>-26401</v>
      </c>
      <c r="F585" s="3" t="s">
        <v>1251</v>
      </c>
      <c r="G585" s="3" t="s">
        <v>42</v>
      </c>
      <c r="H585" s="2" t="s">
        <v>21</v>
      </c>
      <c r="I585" s="2" t="s">
        <v>1477</v>
      </c>
      <c r="J585" s="3" t="str">
        <f>HYPERLINK("https://www.boe.es/gazeta/dias/1827/09/18/pdfs/GMD-1827-112.pdf#page=1","Abrir facsímil")</f>
        <v>Abrir facsímil</v>
      </c>
      <c r="K585" s="3" t="s">
        <v>23</v>
      </c>
    </row>
    <row r="586" spans="1:11" ht="42" customHeight="1">
      <c r="A586" s="2" t="s">
        <v>1435</v>
      </c>
      <c r="B586" s="2" t="s">
        <v>1435</v>
      </c>
      <c r="C586" s="2" t="s">
        <v>17</v>
      </c>
      <c r="D586" s="2" t="s">
        <v>18</v>
      </c>
      <c r="E586" s="5">
        <v>-26401</v>
      </c>
      <c r="F586" s="3" t="s">
        <v>1251</v>
      </c>
      <c r="G586" s="3" t="s">
        <v>59</v>
      </c>
      <c r="H586" s="2" t="s">
        <v>21</v>
      </c>
      <c r="I586" s="2" t="s">
        <v>1478</v>
      </c>
      <c r="J586" s="3" t="str">
        <f>HYPERLINK("https://www.boe.es/gazeta/dias/1827/09/18/pdfs/GMD-1827-112.pdf#page=2","Abrir facsímil")</f>
        <v>Abrir facsímil</v>
      </c>
      <c r="K586" s="3" t="s">
        <v>23</v>
      </c>
    </row>
    <row r="587" spans="1:11" ht="42" customHeight="1">
      <c r="A587" s="2" t="s">
        <v>1435</v>
      </c>
      <c r="B587" s="2" t="s">
        <v>1435</v>
      </c>
      <c r="C587" s="2" t="s">
        <v>66</v>
      </c>
      <c r="D587" s="2" t="s">
        <v>36</v>
      </c>
      <c r="E587" s="5">
        <v>-26399</v>
      </c>
      <c r="F587" s="3" t="s">
        <v>977</v>
      </c>
      <c r="G587" s="3" t="s">
        <v>59</v>
      </c>
      <c r="H587" s="2" t="s">
        <v>21</v>
      </c>
      <c r="I587" s="2" t="s">
        <v>1479</v>
      </c>
      <c r="J587" s="3" t="str">
        <f>HYPERLINK("https://www.boe.es/gazeta/dias/1827/09/20/pdfs/GMD-1827-114.pdf#page=2","Abrir facsímil")</f>
        <v>Abrir facsímil</v>
      </c>
      <c r="K587" s="3" t="s">
        <v>23</v>
      </c>
    </row>
    <row r="588" spans="1:11" ht="42" customHeight="1">
      <c r="A588" s="2" t="s">
        <v>1435</v>
      </c>
      <c r="B588" s="2" t="s">
        <v>1435</v>
      </c>
      <c r="C588" s="2" t="s">
        <v>35</v>
      </c>
      <c r="D588" s="2" t="s">
        <v>36</v>
      </c>
      <c r="E588" s="5">
        <v>-26397</v>
      </c>
      <c r="F588" s="3" t="s">
        <v>498</v>
      </c>
      <c r="G588" s="3" t="s">
        <v>20</v>
      </c>
      <c r="H588" s="2" t="s">
        <v>21</v>
      </c>
      <c r="I588" s="2" t="s">
        <v>1480</v>
      </c>
      <c r="J588" s="3" t="str">
        <f>HYPERLINK("https://www.boe.es/gazeta/dias/1827/09/22/pdfs/GMD-1827-115.pdf#page=3","Abrir facsímil")</f>
        <v>Abrir facsímil</v>
      </c>
      <c r="K588" s="3" t="s">
        <v>23</v>
      </c>
    </row>
    <row r="589" spans="1:11" ht="42" customHeight="1">
      <c r="A589" s="2" t="s">
        <v>1435</v>
      </c>
      <c r="B589" s="2" t="s">
        <v>1435</v>
      </c>
      <c r="C589" s="2" t="s">
        <v>350</v>
      </c>
      <c r="D589" s="2" t="s">
        <v>36</v>
      </c>
      <c r="E589" s="5">
        <v>-26362</v>
      </c>
      <c r="F589" s="3" t="s">
        <v>158</v>
      </c>
      <c r="G589" s="3" t="s">
        <v>42</v>
      </c>
      <c r="H589" s="2" t="s">
        <v>21</v>
      </c>
      <c r="I589" s="2" t="s">
        <v>1481</v>
      </c>
      <c r="J589" s="3" t="str">
        <f>HYPERLINK("https://www.boe.es/gazeta/dias/1827/10/27/pdfs/GMD-1827-132.pdf#page=1","Abrir facsímil")</f>
        <v>Abrir facsímil</v>
      </c>
      <c r="K589" s="3" t="s">
        <v>23</v>
      </c>
    </row>
    <row r="590" spans="1:11" ht="42" customHeight="1">
      <c r="A590" s="2" t="s">
        <v>1435</v>
      </c>
      <c r="B590" s="2" t="s">
        <v>1435</v>
      </c>
      <c r="C590" s="2" t="s">
        <v>17</v>
      </c>
      <c r="D590" s="2" t="s">
        <v>18</v>
      </c>
      <c r="E590" s="5">
        <v>-26355</v>
      </c>
      <c r="F590" s="3" t="s">
        <v>123</v>
      </c>
      <c r="G590" s="3" t="s">
        <v>59</v>
      </c>
      <c r="H590" s="2" t="s">
        <v>21</v>
      </c>
      <c r="I590" s="2" t="s">
        <v>1482</v>
      </c>
      <c r="J590" s="3" t="str">
        <f>HYPERLINK("https://www.boe.es/gazeta/dias/1827/11/03/pdfs/GMD-1827-135.pdf#page=2","Abrir facsímil")</f>
        <v>Abrir facsímil</v>
      </c>
      <c r="K590" s="3" t="s">
        <v>23</v>
      </c>
    </row>
    <row r="591" spans="1:11" ht="42" customHeight="1">
      <c r="A591" s="2" t="s">
        <v>1435</v>
      </c>
      <c r="B591" s="2" t="s">
        <v>1435</v>
      </c>
      <c r="C591" s="2" t="s">
        <v>350</v>
      </c>
      <c r="D591" s="2" t="s">
        <v>36</v>
      </c>
      <c r="E591" s="5">
        <v>-26345</v>
      </c>
      <c r="F591" s="3" t="s">
        <v>1213</v>
      </c>
      <c r="G591" s="3" t="s">
        <v>59</v>
      </c>
      <c r="H591" s="2" t="s">
        <v>21</v>
      </c>
      <c r="I591" s="2" t="s">
        <v>1483</v>
      </c>
      <c r="J591" s="3" t="str">
        <f>HYPERLINK("https://www.boe.es/gazeta/dias/1827/11/13/pdfs/GMD-1827-139.pdf#page=2","Abrir facsímil")</f>
        <v>Abrir facsímil</v>
      </c>
      <c r="K591" s="3" t="s">
        <v>23</v>
      </c>
    </row>
    <row r="592" spans="1:11" ht="42" customHeight="1">
      <c r="A592" s="2" t="s">
        <v>1435</v>
      </c>
      <c r="B592" s="2" t="s">
        <v>1435</v>
      </c>
      <c r="C592" s="2" t="s">
        <v>35</v>
      </c>
      <c r="D592" s="2" t="s">
        <v>36</v>
      </c>
      <c r="E592" s="5">
        <v>-26338</v>
      </c>
      <c r="F592" s="3" t="s">
        <v>525</v>
      </c>
      <c r="G592" s="3" t="s">
        <v>59</v>
      </c>
      <c r="H592" s="2" t="s">
        <v>21</v>
      </c>
      <c r="I592" s="2" t="s">
        <v>1484</v>
      </c>
      <c r="J592" s="3" t="str">
        <f>HYPERLINK("https://www.boe.es/gazeta/dias/1827/11/20/pdfs/GMD-1827-142.pdf#page=2","Abrir facsímil")</f>
        <v>Abrir facsímil</v>
      </c>
      <c r="K592" s="3" t="s">
        <v>23</v>
      </c>
    </row>
    <row r="593" spans="1:11" ht="42" customHeight="1">
      <c r="A593" s="2" t="s">
        <v>1435</v>
      </c>
      <c r="B593" s="2" t="s">
        <v>1435</v>
      </c>
      <c r="C593" s="2" t="s">
        <v>46</v>
      </c>
      <c r="D593" s="2" t="s">
        <v>27</v>
      </c>
      <c r="E593" s="5">
        <v>-26324</v>
      </c>
      <c r="F593" s="3" t="s">
        <v>344</v>
      </c>
      <c r="G593" s="3" t="s">
        <v>42</v>
      </c>
      <c r="H593" s="2" t="s">
        <v>21</v>
      </c>
      <c r="I593" s="2" t="s">
        <v>1485</v>
      </c>
      <c r="J593" s="3" t="str">
        <f>HYPERLINK("https://www.boe.es/gazeta/dias/1827/12/04/pdfs/GMD-1827-148.pdf#page=1","Abrir facsímil")</f>
        <v>Abrir facsímil</v>
      </c>
      <c r="K593" s="3" t="s">
        <v>23</v>
      </c>
    </row>
    <row r="594" spans="1:11" ht="42" customHeight="1">
      <c r="A594" s="2" t="s">
        <v>1435</v>
      </c>
      <c r="B594" s="2" t="s">
        <v>1435</v>
      </c>
      <c r="C594" s="2" t="s">
        <v>46</v>
      </c>
      <c r="D594" s="2" t="s">
        <v>27</v>
      </c>
      <c r="E594" s="5">
        <v>-26324</v>
      </c>
      <c r="F594" s="3" t="s">
        <v>344</v>
      </c>
      <c r="G594" s="3" t="s">
        <v>59</v>
      </c>
      <c r="H594" s="2" t="s">
        <v>21</v>
      </c>
      <c r="I594" s="2" t="s">
        <v>1486</v>
      </c>
      <c r="J594" s="3" t="str">
        <f>HYPERLINK("https://www.boe.es/gazeta/dias/1827/12/04/pdfs/GMD-1827-148.pdf#page=2","Abrir facsímil")</f>
        <v>Abrir facsímil</v>
      </c>
      <c r="K594" s="3" t="s">
        <v>23</v>
      </c>
    </row>
    <row r="595" spans="1:11" ht="42" customHeight="1">
      <c r="A595" s="2" t="s">
        <v>1435</v>
      </c>
      <c r="B595" s="2" t="s">
        <v>1435</v>
      </c>
      <c r="C595" s="2" t="s">
        <v>66</v>
      </c>
      <c r="D595" s="2" t="s">
        <v>36</v>
      </c>
      <c r="E595" s="5">
        <v>-26310</v>
      </c>
      <c r="F595" s="3" t="s">
        <v>263</v>
      </c>
      <c r="G595" s="3" t="s">
        <v>42</v>
      </c>
      <c r="H595" s="2" t="s">
        <v>21</v>
      </c>
      <c r="I595" s="2" t="s">
        <v>1487</v>
      </c>
      <c r="J595" s="3" t="str">
        <f>HYPERLINK("https://www.boe.es/gazeta/dias/1827/12/18/pdfs/GMD-1827-154.pdf#page=1","Abrir facsímil")</f>
        <v>Abrir facsímil</v>
      </c>
      <c r="K595" s="3" t="s">
        <v>23</v>
      </c>
    </row>
    <row r="596" spans="1:11" ht="42" customHeight="1">
      <c r="A596" s="2" t="s">
        <v>1488</v>
      </c>
      <c r="B596" s="2" t="s">
        <v>1488</v>
      </c>
      <c r="C596" s="2" t="s">
        <v>94</v>
      </c>
      <c r="D596" s="2" t="s">
        <v>36</v>
      </c>
      <c r="E596" s="5">
        <v>-26653</v>
      </c>
      <c r="F596" s="3" t="s">
        <v>457</v>
      </c>
      <c r="G596" s="3" t="s">
        <v>20</v>
      </c>
      <c r="H596" s="2" t="s">
        <v>21</v>
      </c>
      <c r="I596" s="2" t="s">
        <v>1489</v>
      </c>
      <c r="J596" s="3" t="str">
        <f>HYPERLINK("https://www.boe.es/gazeta/dias/1827/01/09/pdfs/GMD-1827-4.pdf#page=3","Abrir facsímil")</f>
        <v>Abrir facsímil</v>
      </c>
      <c r="K596" s="3" t="s">
        <v>23</v>
      </c>
    </row>
    <row r="597" spans="1:11" ht="42" customHeight="1">
      <c r="A597" s="2" t="s">
        <v>1490</v>
      </c>
      <c r="B597" s="2" t="s">
        <v>1490</v>
      </c>
      <c r="C597" s="2" t="s">
        <v>35</v>
      </c>
      <c r="D597" s="2" t="s">
        <v>36</v>
      </c>
      <c r="E597" s="5">
        <v>-26308</v>
      </c>
      <c r="F597" s="3" t="s">
        <v>474</v>
      </c>
      <c r="G597" s="3" t="s">
        <v>59</v>
      </c>
      <c r="H597" s="2" t="s">
        <v>21</v>
      </c>
      <c r="I597" s="2" t="s">
        <v>1491</v>
      </c>
      <c r="J597" s="3" t="str">
        <f>HYPERLINK("https://www.boe.es/gazeta/dias/1827/12/20/pdfs/GMD-1827-155.pdf#page=2","Abrir facsímil")</f>
        <v>Abrir facsímil</v>
      </c>
      <c r="K597" s="3" t="s">
        <v>23</v>
      </c>
    </row>
    <row r="598" spans="1:11" ht="42" customHeight="1">
      <c r="A598" s="2" t="s">
        <v>1492</v>
      </c>
      <c r="B598" s="2" t="s">
        <v>1492</v>
      </c>
      <c r="C598" s="2" t="s">
        <v>17</v>
      </c>
      <c r="D598" s="2" t="s">
        <v>18</v>
      </c>
      <c r="E598" s="5">
        <v>-26322</v>
      </c>
      <c r="F598" s="3" t="s">
        <v>217</v>
      </c>
      <c r="G598" s="3" t="s">
        <v>42</v>
      </c>
      <c r="H598" s="2" t="s">
        <v>21</v>
      </c>
      <c r="I598" s="2" t="s">
        <v>1493</v>
      </c>
      <c r="J598" s="3" t="str">
        <f>HYPERLINK("https://www.boe.es/gazeta/dias/1827/12/06/pdfs/GMD-1827-149.pdf#page=1","Abrir facsímil")</f>
        <v>Abrir facsímil</v>
      </c>
      <c r="K598" s="3" t="s">
        <v>23</v>
      </c>
    </row>
    <row r="599" spans="1:11" ht="42" customHeight="1">
      <c r="A599" s="2" t="s">
        <v>1494</v>
      </c>
      <c r="B599" s="2" t="s">
        <v>1494</v>
      </c>
      <c r="C599" s="2" t="s">
        <v>35</v>
      </c>
      <c r="D599" s="2" t="s">
        <v>36</v>
      </c>
      <c r="E599" s="5">
        <v>-26357</v>
      </c>
      <c r="F599" s="3" t="s">
        <v>583</v>
      </c>
      <c r="G599" s="3" t="s">
        <v>59</v>
      </c>
      <c r="H599" s="2" t="s">
        <v>21</v>
      </c>
      <c r="I599" s="2" t="s">
        <v>1495</v>
      </c>
      <c r="J599" s="3" t="str">
        <f>HYPERLINK("https://www.boe.es/gazeta/dias/1827/11/01/pdfs/GMD-1827-134.pdf#page=2","Abrir facsímil")</f>
        <v>Abrir facsímil</v>
      </c>
      <c r="K599" s="3" t="s">
        <v>23</v>
      </c>
    </row>
    <row r="600" spans="1:11" ht="42" customHeight="1">
      <c r="A600" s="2" t="s">
        <v>1494</v>
      </c>
      <c r="B600" s="2" t="s">
        <v>1494</v>
      </c>
      <c r="C600" s="2" t="s">
        <v>46</v>
      </c>
      <c r="D600" s="2" t="s">
        <v>27</v>
      </c>
      <c r="E600" s="5">
        <v>-26348</v>
      </c>
      <c r="F600" s="3" t="s">
        <v>947</v>
      </c>
      <c r="G600" s="3" t="s">
        <v>42</v>
      </c>
      <c r="H600" s="2" t="s">
        <v>21</v>
      </c>
      <c r="I600" s="2" t="s">
        <v>1496</v>
      </c>
      <c r="J600" s="3" t="str">
        <f>HYPERLINK("https://www.boe.es/gazeta/dias/1827/11/10/pdfs/GMD-1827-138.pdf#page=1","Abrir facsímil")</f>
        <v>Abrir facsímil</v>
      </c>
      <c r="K600" s="3" t="s">
        <v>23</v>
      </c>
    </row>
    <row r="601" spans="1:11" ht="42" customHeight="1">
      <c r="A601" s="2" t="s">
        <v>1497</v>
      </c>
      <c r="B601" s="2" t="s">
        <v>1497</v>
      </c>
      <c r="C601" s="2" t="s">
        <v>17</v>
      </c>
      <c r="D601" s="2" t="s">
        <v>18</v>
      </c>
      <c r="E601" s="5">
        <v>-26355</v>
      </c>
      <c r="F601" s="3" t="s">
        <v>123</v>
      </c>
      <c r="G601" s="3" t="s">
        <v>59</v>
      </c>
      <c r="H601" s="2" t="s">
        <v>21</v>
      </c>
      <c r="I601" s="2" t="s">
        <v>1498</v>
      </c>
      <c r="J601" s="3" t="str">
        <f>HYPERLINK("https://www.boe.es/gazeta/dias/1827/11/03/pdfs/GMD-1827-135.pdf#page=2","Abrir facsímil")</f>
        <v>Abrir facsímil</v>
      </c>
      <c r="K601" s="3" t="s">
        <v>23</v>
      </c>
    </row>
    <row r="602" spans="1:11" ht="42" customHeight="1">
      <c r="A602" s="2" t="s">
        <v>1497</v>
      </c>
      <c r="B602" s="2" t="s">
        <v>1497</v>
      </c>
      <c r="C602" s="2" t="s">
        <v>35</v>
      </c>
      <c r="D602" s="2" t="s">
        <v>36</v>
      </c>
      <c r="E602" s="5">
        <v>-26336</v>
      </c>
      <c r="F602" s="3" t="s">
        <v>1277</v>
      </c>
      <c r="G602" s="3" t="s">
        <v>42</v>
      </c>
      <c r="H602" s="2" t="s">
        <v>21</v>
      </c>
      <c r="I602" s="2" t="s">
        <v>1499</v>
      </c>
      <c r="J602" s="3" t="str">
        <f>HYPERLINK("https://www.boe.es/gazeta/dias/1827/11/22/pdfs/GMD-1827-143.pdf#page=1","Abrir facsímil")</f>
        <v>Abrir facsímil</v>
      </c>
      <c r="K602" s="3" t="s">
        <v>23</v>
      </c>
    </row>
    <row r="603" spans="1:11" ht="42" customHeight="1">
      <c r="A603" s="2" t="s">
        <v>1497</v>
      </c>
      <c r="B603" s="2" t="s">
        <v>1497</v>
      </c>
      <c r="C603" s="2" t="s">
        <v>17</v>
      </c>
      <c r="D603" s="2" t="s">
        <v>18</v>
      </c>
      <c r="E603" s="5">
        <v>-26336</v>
      </c>
      <c r="F603" s="3" t="s">
        <v>1277</v>
      </c>
      <c r="G603" s="3" t="s">
        <v>59</v>
      </c>
      <c r="H603" s="2" t="s">
        <v>21</v>
      </c>
      <c r="I603" s="2" t="s">
        <v>1500</v>
      </c>
      <c r="J603" s="3" t="str">
        <f>HYPERLINK("https://www.boe.es/gazeta/dias/1827/11/22/pdfs/GMD-1827-143.pdf#page=2","Abrir facsímil")</f>
        <v>Abrir facsímil</v>
      </c>
      <c r="K603" s="3" t="s">
        <v>23</v>
      </c>
    </row>
    <row r="604" spans="1:11" ht="42" customHeight="1">
      <c r="A604" s="2" t="s">
        <v>1497</v>
      </c>
      <c r="B604" s="2" t="s">
        <v>1497</v>
      </c>
      <c r="C604" s="2" t="s">
        <v>17</v>
      </c>
      <c r="D604" s="2" t="s">
        <v>18</v>
      </c>
      <c r="E604" s="5">
        <v>-26336</v>
      </c>
      <c r="F604" s="3" t="s">
        <v>1277</v>
      </c>
      <c r="G604" s="3" t="s">
        <v>20</v>
      </c>
      <c r="H604" s="2" t="s">
        <v>21</v>
      </c>
      <c r="I604" s="2" t="s">
        <v>1501</v>
      </c>
      <c r="J604" s="3" t="str">
        <f>HYPERLINK("https://www.boe.es/gazeta/dias/1827/11/22/pdfs/GMD-1827-143.pdf#page=3","Abrir facsímil")</f>
        <v>Abrir facsímil</v>
      </c>
      <c r="K604" s="3" t="s">
        <v>23</v>
      </c>
    </row>
    <row r="605" spans="1:11" ht="42" customHeight="1">
      <c r="A605" s="2" t="s">
        <v>1497</v>
      </c>
      <c r="B605" s="2" t="s">
        <v>1497</v>
      </c>
      <c r="C605" s="2" t="s">
        <v>35</v>
      </c>
      <c r="D605" s="2" t="s">
        <v>36</v>
      </c>
      <c r="E605" s="5">
        <v>-26331</v>
      </c>
      <c r="F605" s="3" t="s">
        <v>667</v>
      </c>
      <c r="G605" s="3" t="s">
        <v>42</v>
      </c>
      <c r="H605" s="2" t="s">
        <v>21</v>
      </c>
      <c r="I605" s="2" t="s">
        <v>1502</v>
      </c>
      <c r="J605" s="3" t="str">
        <f>HYPERLINK("https://www.boe.es/gazeta/dias/1827/11/27/pdfs/GMD-1827-145.pdf#page=1","Abrir facsímil")</f>
        <v>Abrir facsímil</v>
      </c>
      <c r="K605" s="3" t="s">
        <v>23</v>
      </c>
    </row>
    <row r="606" spans="1:11" ht="42" customHeight="1">
      <c r="A606" s="2" t="s">
        <v>1497</v>
      </c>
      <c r="B606" s="2" t="s">
        <v>1497</v>
      </c>
      <c r="C606" s="2" t="s">
        <v>17</v>
      </c>
      <c r="D606" s="2" t="s">
        <v>18</v>
      </c>
      <c r="E606" s="5">
        <v>-26331</v>
      </c>
      <c r="F606" s="3" t="s">
        <v>667</v>
      </c>
      <c r="G606" s="3" t="s">
        <v>20</v>
      </c>
      <c r="H606" s="2" t="s">
        <v>21</v>
      </c>
      <c r="I606" s="2" t="s">
        <v>1503</v>
      </c>
      <c r="J606" s="3" t="str">
        <f>HYPERLINK("https://www.boe.es/gazeta/dias/1827/11/27/pdfs/GMD-1827-145.pdf#page=3","Abrir facsímil")</f>
        <v>Abrir facsímil</v>
      </c>
      <c r="K606" s="3" t="s">
        <v>23</v>
      </c>
    </row>
    <row r="607" spans="1:11" ht="42" customHeight="1">
      <c r="A607" s="2" t="s">
        <v>1497</v>
      </c>
      <c r="B607" s="2" t="s">
        <v>1497</v>
      </c>
      <c r="C607" s="2" t="s">
        <v>46</v>
      </c>
      <c r="D607" s="2" t="s">
        <v>27</v>
      </c>
      <c r="E607" s="5">
        <v>-26324</v>
      </c>
      <c r="F607" s="3" t="s">
        <v>344</v>
      </c>
      <c r="G607" s="3" t="s">
        <v>42</v>
      </c>
      <c r="H607" s="2" t="s">
        <v>21</v>
      </c>
      <c r="I607" s="2" t="s">
        <v>1504</v>
      </c>
      <c r="J607" s="3" t="str">
        <f>HYPERLINK("https://www.boe.es/gazeta/dias/1827/12/04/pdfs/GMD-1827-148.pdf#page=1","Abrir facsímil")</f>
        <v>Abrir facsímil</v>
      </c>
      <c r="K607" s="3" t="s">
        <v>23</v>
      </c>
    </row>
    <row r="608" spans="1:11" ht="42" customHeight="1">
      <c r="A608" s="2" t="s">
        <v>1497</v>
      </c>
      <c r="B608" s="2" t="s">
        <v>1497</v>
      </c>
      <c r="C608" s="2" t="s">
        <v>66</v>
      </c>
      <c r="D608" s="2" t="s">
        <v>36</v>
      </c>
      <c r="E608" s="5">
        <v>-26324</v>
      </c>
      <c r="F608" s="3" t="s">
        <v>344</v>
      </c>
      <c r="G608" s="3" t="s">
        <v>59</v>
      </c>
      <c r="H608" s="2" t="s">
        <v>21</v>
      </c>
      <c r="I608" s="2" t="s">
        <v>1505</v>
      </c>
      <c r="J608" s="3" t="str">
        <f>HYPERLINK("https://www.boe.es/gazeta/dias/1827/12/04/pdfs/GMD-1827-148.pdf#page=2","Abrir facsímil")</f>
        <v>Abrir facsímil</v>
      </c>
      <c r="K608" s="3" t="s">
        <v>23</v>
      </c>
    </row>
    <row r="609" spans="1:11" ht="42" customHeight="1">
      <c r="A609" s="2" t="s">
        <v>1497</v>
      </c>
      <c r="B609" s="2" t="s">
        <v>1497</v>
      </c>
      <c r="C609" s="2" t="s">
        <v>17</v>
      </c>
      <c r="D609" s="2" t="s">
        <v>18</v>
      </c>
      <c r="E609" s="5">
        <v>-26308</v>
      </c>
      <c r="F609" s="3" t="s">
        <v>474</v>
      </c>
      <c r="G609" s="3" t="s">
        <v>59</v>
      </c>
      <c r="H609" s="2" t="s">
        <v>21</v>
      </c>
      <c r="I609" s="2" t="s">
        <v>1506</v>
      </c>
      <c r="J609" s="3" t="str">
        <f>HYPERLINK("https://www.boe.es/gazeta/dias/1827/12/20/pdfs/GMD-1827-155.pdf#page=2","Abrir facsímil")</f>
        <v>Abrir facsímil</v>
      </c>
      <c r="K609" s="3" t="s">
        <v>23</v>
      </c>
    </row>
    <row r="610" spans="1:11" ht="42" customHeight="1">
      <c r="A610" s="2" t="s">
        <v>1497</v>
      </c>
      <c r="B610" s="2" t="s">
        <v>1497</v>
      </c>
      <c r="C610" s="2" t="s">
        <v>35</v>
      </c>
      <c r="D610" s="2" t="s">
        <v>36</v>
      </c>
      <c r="E610" s="5">
        <v>-26301</v>
      </c>
      <c r="F610" s="3" t="s">
        <v>1507</v>
      </c>
      <c r="G610" s="3" t="s">
        <v>29</v>
      </c>
      <c r="H610" s="2" t="s">
        <v>21</v>
      </c>
      <c r="I610" s="2" t="s">
        <v>1508</v>
      </c>
      <c r="J610" s="3" t="str">
        <f>HYPERLINK("https://www.boe.es/gazeta/dias/1827/12/27/pdfs/GMD-1827-158.pdf#page=4","Abrir facsímil")</f>
        <v>Abrir facsímil</v>
      </c>
      <c r="K610" s="3" t="s">
        <v>23</v>
      </c>
    </row>
    <row r="611" spans="1:11" ht="42" customHeight="1">
      <c r="A611" s="2" t="s">
        <v>1509</v>
      </c>
      <c r="B611" s="2" t="s">
        <v>1509</v>
      </c>
      <c r="C611" s="2" t="s">
        <v>35</v>
      </c>
      <c r="D611" s="2" t="s">
        <v>36</v>
      </c>
      <c r="E611" s="5">
        <v>-26329</v>
      </c>
      <c r="F611" s="3" t="s">
        <v>67</v>
      </c>
      <c r="G611" s="3" t="s">
        <v>42</v>
      </c>
      <c r="H611" s="2" t="s">
        <v>21</v>
      </c>
      <c r="I611" s="2" t="s">
        <v>1510</v>
      </c>
      <c r="J611" s="3" t="str">
        <f>HYPERLINK("https://www.boe.es/gazeta/dias/1827/11/29/pdfs/GMD-1827-146.pdf#page=1","Abrir facsímil")</f>
        <v>Abrir facsímil</v>
      </c>
      <c r="K611" s="3" t="s">
        <v>23</v>
      </c>
    </row>
    <row r="612" spans="1:11" ht="42" customHeight="1">
      <c r="A612" s="2" t="s">
        <v>1511</v>
      </c>
      <c r="B612" s="2" t="s">
        <v>1511</v>
      </c>
      <c r="C612" s="2" t="s">
        <v>17</v>
      </c>
      <c r="D612" s="2" t="s">
        <v>18</v>
      </c>
      <c r="E612" s="5">
        <v>-26455</v>
      </c>
      <c r="F612" s="3" t="s">
        <v>75</v>
      </c>
      <c r="G612" s="3" t="s">
        <v>20</v>
      </c>
      <c r="H612" s="2" t="s">
        <v>21</v>
      </c>
      <c r="I612" s="2" t="s">
        <v>1512</v>
      </c>
      <c r="J612" s="3" t="str">
        <f>HYPERLINK("https://www.boe.es/gazeta/dias/1827/07/26/pdfs/GMD-1827-89.pdf#page=3","Abrir facsímil")</f>
        <v>Abrir facsímil</v>
      </c>
      <c r="K612" s="3" t="s">
        <v>23</v>
      </c>
    </row>
    <row r="613" spans="1:11" ht="42" customHeight="1">
      <c r="A613" s="2" t="s">
        <v>1511</v>
      </c>
      <c r="B613" s="2" t="s">
        <v>1511</v>
      </c>
      <c r="C613" s="2" t="s">
        <v>17</v>
      </c>
      <c r="D613" s="2" t="s">
        <v>18</v>
      </c>
      <c r="E613" s="5">
        <v>-26310</v>
      </c>
      <c r="F613" s="3" t="s">
        <v>263</v>
      </c>
      <c r="G613" s="3" t="s">
        <v>1513</v>
      </c>
      <c r="H613" s="2" t="s">
        <v>21</v>
      </c>
      <c r="I613" s="2" t="s">
        <v>1514</v>
      </c>
      <c r="J613" s="3" t="str">
        <f>HYPERLINK("https://www.boe.es/gazeta/dias/1827/12/18/pdfs/GMD-1827-154.pdf#page=3","Abrir facsímil")</f>
        <v>Abrir facsímil</v>
      </c>
      <c r="K613" s="3" t="s">
        <v>23</v>
      </c>
    </row>
    <row r="614" spans="1:11" ht="42" customHeight="1">
      <c r="A614" s="2" t="s">
        <v>1515</v>
      </c>
      <c r="B614" s="2" t="s">
        <v>1516</v>
      </c>
      <c r="C614" s="2" t="s">
        <v>46</v>
      </c>
      <c r="D614" s="2" t="s">
        <v>27</v>
      </c>
      <c r="E614" s="5">
        <v>-26513</v>
      </c>
      <c r="F614" s="3" t="s">
        <v>972</v>
      </c>
      <c r="G614" s="3" t="s">
        <v>59</v>
      </c>
      <c r="H614" s="2" t="s">
        <v>21</v>
      </c>
      <c r="I614" s="2" t="s">
        <v>1517</v>
      </c>
      <c r="J614" s="3" t="str">
        <f>HYPERLINK("https://www.boe.es/gazeta/dias/1827/05/29/pdfs/GMD-1827-64.pdf#page=2","Abrir facsímil")</f>
        <v>Abrir facsímil</v>
      </c>
      <c r="K614" s="3" t="s">
        <v>23</v>
      </c>
    </row>
    <row r="615" spans="1:11" ht="42" customHeight="1">
      <c r="A615" s="2" t="s">
        <v>1518</v>
      </c>
      <c r="B615" s="2" t="s">
        <v>1519</v>
      </c>
      <c r="C615" s="2" t="s">
        <v>35</v>
      </c>
      <c r="D615" s="2" t="s">
        <v>36</v>
      </c>
      <c r="E615" s="5">
        <v>-26385</v>
      </c>
      <c r="F615" s="3" t="s">
        <v>374</v>
      </c>
      <c r="G615" s="3" t="s">
        <v>29</v>
      </c>
      <c r="H615" s="2" t="s">
        <v>21</v>
      </c>
      <c r="I615" s="2" t="s">
        <v>1520</v>
      </c>
      <c r="J615" s="3" t="str">
        <f>HYPERLINK("https://www.boe.es/gazeta/dias/1827/10/04/pdfs/GMD-1827-120.pdf#page=4","Abrir facsímil")</f>
        <v>Abrir facsímil</v>
      </c>
      <c r="K615" s="3" t="s">
        <v>23</v>
      </c>
    </row>
    <row r="616" spans="1:11" ht="42" customHeight="1">
      <c r="A616" s="2" t="s">
        <v>1521</v>
      </c>
      <c r="B616" s="2" t="s">
        <v>1521</v>
      </c>
      <c r="C616" s="2" t="s">
        <v>46</v>
      </c>
      <c r="D616" s="2" t="s">
        <v>27</v>
      </c>
      <c r="E616" s="5">
        <v>-26303</v>
      </c>
      <c r="F616" s="3" t="s">
        <v>1522</v>
      </c>
      <c r="G616" s="3" t="s">
        <v>20</v>
      </c>
      <c r="H616" s="2" t="s">
        <v>21</v>
      </c>
      <c r="I616" s="2" t="s">
        <v>1523</v>
      </c>
      <c r="J616" s="3" t="str">
        <f>HYPERLINK("https://www.boe.es/gazeta/dias/1827/12/25/pdfs/GMD-1827-157.pdf#page=3","Abrir facsímil")</f>
        <v>Abrir facsímil</v>
      </c>
      <c r="K616" s="3" t="s">
        <v>23</v>
      </c>
    </row>
    <row r="617" spans="1:11" ht="42" customHeight="1">
      <c r="A617" s="2" t="s">
        <v>1524</v>
      </c>
      <c r="B617" s="2" t="s">
        <v>1525</v>
      </c>
      <c r="C617" s="2" t="s">
        <v>35</v>
      </c>
      <c r="D617" s="2" t="s">
        <v>36</v>
      </c>
      <c r="E617" s="5">
        <v>-26303</v>
      </c>
      <c r="F617" s="3" t="s">
        <v>1522</v>
      </c>
      <c r="G617" s="3" t="s">
        <v>1526</v>
      </c>
      <c r="H617" s="2" t="s">
        <v>21</v>
      </c>
      <c r="I617" s="2" t="s">
        <v>1527</v>
      </c>
      <c r="J617" s="3" t="str">
        <f>HYPERLINK("https://www.boe.es/gazeta/dias/1827/12/25/pdfs/GMD-1827-157.pdf#page=4","Abrir facsímil")</f>
        <v>Abrir facsímil</v>
      </c>
      <c r="K617" s="3" t="s">
        <v>23</v>
      </c>
    </row>
    <row r="618" spans="1:11" ht="42" customHeight="1">
      <c r="A618" s="2" t="s">
        <v>1528</v>
      </c>
      <c r="B618" s="2" t="s">
        <v>1528</v>
      </c>
      <c r="C618" s="2" t="s">
        <v>17</v>
      </c>
      <c r="D618" s="2" t="s">
        <v>18</v>
      </c>
      <c r="E618" s="5">
        <v>-26658</v>
      </c>
      <c r="F618" s="3" t="s">
        <v>270</v>
      </c>
      <c r="G618" s="3" t="s">
        <v>59</v>
      </c>
      <c r="H618" s="2" t="s">
        <v>21</v>
      </c>
      <c r="I618" s="2" t="s">
        <v>1529</v>
      </c>
      <c r="J618" s="3" t="str">
        <f>HYPERLINK("https://www.boe.es/gazeta/dias/1827/01/04/pdfs/GMD-1827-2.pdf#page=2","Abrir facsímil")</f>
        <v>Abrir facsímil</v>
      </c>
      <c r="K618" s="3" t="s">
        <v>23</v>
      </c>
    </row>
    <row r="619" spans="1:11" ht="42" customHeight="1">
      <c r="A619" s="2" t="s">
        <v>1530</v>
      </c>
      <c r="B619" s="2" t="s">
        <v>1531</v>
      </c>
      <c r="C619" s="2" t="s">
        <v>17</v>
      </c>
      <c r="D619" s="2" t="s">
        <v>18</v>
      </c>
      <c r="E619" s="5">
        <v>-26313</v>
      </c>
      <c r="F619" s="3" t="s">
        <v>712</v>
      </c>
      <c r="G619" s="3" t="s">
        <v>29</v>
      </c>
      <c r="H619" s="2" t="s">
        <v>21</v>
      </c>
      <c r="I619" s="2" t="s">
        <v>1532</v>
      </c>
      <c r="J619" s="3" t="str">
        <f>HYPERLINK("https://www.boe.es/gazeta/dias/1827/12/15/pdfs/GMD-1827-153.pdf#page=4","Abrir facsímil")</f>
        <v>Abrir facsímil</v>
      </c>
      <c r="K619" s="3" t="s">
        <v>23</v>
      </c>
    </row>
    <row r="620" spans="1:11" ht="42" customHeight="1">
      <c r="A620" s="2" t="s">
        <v>1533</v>
      </c>
      <c r="B620" s="2" t="s">
        <v>1534</v>
      </c>
      <c r="C620" s="2" t="s">
        <v>55</v>
      </c>
      <c r="D620" s="2" t="s">
        <v>36</v>
      </c>
      <c r="E620" s="5">
        <v>-26441</v>
      </c>
      <c r="F620" s="3" t="s">
        <v>144</v>
      </c>
      <c r="G620" s="3" t="s">
        <v>29</v>
      </c>
      <c r="H620" s="2" t="s">
        <v>21</v>
      </c>
      <c r="I620" s="2" t="s">
        <v>1535</v>
      </c>
      <c r="J620" s="3" t="str">
        <f>HYPERLINK("https://www.boe.es/gazeta/dias/1827/08/09/pdfs/GMD-1827-95.pdf#page=4","Abrir facsímil")</f>
        <v>Abrir facsímil</v>
      </c>
      <c r="K620" s="3" t="s">
        <v>23</v>
      </c>
    </row>
    <row r="621" spans="1:11" ht="42" customHeight="1">
      <c r="A621" s="2" t="s">
        <v>1536</v>
      </c>
      <c r="B621" s="2" t="s">
        <v>1537</v>
      </c>
      <c r="C621" s="2" t="s">
        <v>284</v>
      </c>
      <c r="D621" s="2" t="s">
        <v>36</v>
      </c>
      <c r="E621" s="5">
        <v>-26516</v>
      </c>
      <c r="F621" s="3" t="s">
        <v>47</v>
      </c>
      <c r="G621" s="3" t="s">
        <v>20</v>
      </c>
      <c r="H621" s="2" t="s">
        <v>30</v>
      </c>
      <c r="I621" s="2" t="s">
        <v>1538</v>
      </c>
      <c r="J621" s="3" t="str">
        <f>HYPERLINK("https://www.boe.es/gazeta/dias/1827/05/26/pdfs/GMD-1827-63.pdf#page=3","Abrir facsímil")</f>
        <v>Abrir facsímil</v>
      </c>
      <c r="K621" s="3" t="s">
        <v>32</v>
      </c>
    </row>
    <row r="622" spans="1:11" ht="42" customHeight="1">
      <c r="A622" s="2" t="s">
        <v>1539</v>
      </c>
      <c r="B622" s="2" t="s">
        <v>1540</v>
      </c>
      <c r="C622" s="2" t="s">
        <v>35</v>
      </c>
      <c r="D622" s="2" t="s">
        <v>36</v>
      </c>
      <c r="E622" s="5">
        <v>-26455</v>
      </c>
      <c r="F622" s="3" t="s">
        <v>75</v>
      </c>
      <c r="G622" s="3" t="s">
        <v>20</v>
      </c>
      <c r="H622" s="2" t="s">
        <v>21</v>
      </c>
      <c r="I622" s="2" t="s">
        <v>1541</v>
      </c>
      <c r="J622" s="3" t="str">
        <f>HYPERLINK("https://www.boe.es/gazeta/dias/1827/07/26/pdfs/GMD-1827-89.pdf#page=3","Abrir facsímil")</f>
        <v>Abrir facsímil</v>
      </c>
      <c r="K622" s="3" t="s">
        <v>23</v>
      </c>
    </row>
    <row r="623" spans="1:11" ht="42" customHeight="1">
      <c r="A623" s="2" t="s">
        <v>1542</v>
      </c>
      <c r="B623" s="2" t="s">
        <v>1542</v>
      </c>
      <c r="C623" s="2" t="s">
        <v>17</v>
      </c>
      <c r="D623" s="2" t="s">
        <v>18</v>
      </c>
      <c r="E623" s="5">
        <v>-26348</v>
      </c>
      <c r="F623" s="3" t="s">
        <v>947</v>
      </c>
      <c r="G623" s="3" t="s">
        <v>20</v>
      </c>
      <c r="H623" s="2" t="s">
        <v>21</v>
      </c>
      <c r="I623" s="2" t="s">
        <v>1543</v>
      </c>
      <c r="J623" s="3" t="str">
        <f>HYPERLINK("https://www.boe.es/gazeta/dias/1827/11/10/pdfs/GMD-1827-138.pdf#page=3","Abrir facsímil")</f>
        <v>Abrir facsímil</v>
      </c>
      <c r="K623" s="3" t="s">
        <v>23</v>
      </c>
    </row>
    <row r="624" spans="1:11" ht="42" customHeight="1">
      <c r="A624" s="2" t="s">
        <v>1542</v>
      </c>
      <c r="B624" s="2" t="s">
        <v>1542</v>
      </c>
      <c r="C624" s="2" t="s">
        <v>17</v>
      </c>
      <c r="D624" s="2" t="s">
        <v>18</v>
      </c>
      <c r="E624" s="5">
        <v>-26345</v>
      </c>
      <c r="F624" s="3" t="s">
        <v>1213</v>
      </c>
      <c r="G624" s="3" t="s">
        <v>20</v>
      </c>
      <c r="H624" s="2" t="s">
        <v>21</v>
      </c>
      <c r="I624" s="2" t="s">
        <v>1544</v>
      </c>
      <c r="J624" s="3" t="str">
        <f>HYPERLINK("https://www.boe.es/gazeta/dias/1827/11/13/pdfs/GMD-1827-139.pdf#page=3","Abrir facsímil")</f>
        <v>Abrir facsímil</v>
      </c>
      <c r="K624" s="3" t="s">
        <v>23</v>
      </c>
    </row>
    <row r="625" spans="1:11" ht="42" customHeight="1">
      <c r="A625" s="2" t="s">
        <v>1545</v>
      </c>
      <c r="B625" s="2" t="s">
        <v>1545</v>
      </c>
      <c r="C625" s="2" t="s">
        <v>17</v>
      </c>
      <c r="D625" s="2" t="s">
        <v>18</v>
      </c>
      <c r="E625" s="5">
        <v>-26581</v>
      </c>
      <c r="F625" s="3" t="s">
        <v>510</v>
      </c>
      <c r="G625" s="3" t="s">
        <v>20</v>
      </c>
      <c r="H625" s="2" t="s">
        <v>21</v>
      </c>
      <c r="I625" s="2" t="s">
        <v>1546</v>
      </c>
      <c r="J625" s="3" t="str">
        <f>HYPERLINK("https://www.boe.es/gazeta/dias/1827/03/22/pdfs/GMD-1827-35.pdf#page=3","Abrir facsímil")</f>
        <v>Abrir facsímil</v>
      </c>
      <c r="K625" s="3" t="s">
        <v>23</v>
      </c>
    </row>
    <row r="626" spans="1:11" ht="42" customHeight="1">
      <c r="A626" s="2" t="s">
        <v>1545</v>
      </c>
      <c r="B626" s="2" t="s">
        <v>1545</v>
      </c>
      <c r="C626" s="2" t="s">
        <v>17</v>
      </c>
      <c r="D626" s="2" t="s">
        <v>18</v>
      </c>
      <c r="E626" s="5">
        <v>-26567</v>
      </c>
      <c r="F626" s="3" t="s">
        <v>1228</v>
      </c>
      <c r="G626" s="3" t="s">
        <v>29</v>
      </c>
      <c r="H626" s="2" t="s">
        <v>21</v>
      </c>
      <c r="I626" s="2" t="s">
        <v>1547</v>
      </c>
      <c r="J626" s="3" t="str">
        <f>HYPERLINK("https://www.boe.es/gazeta/dias/1827/04/05/pdfs/GMD-1827-41.pdf#page=4","Abrir facsímil")</f>
        <v>Abrir facsímil</v>
      </c>
      <c r="K626" s="3" t="s">
        <v>23</v>
      </c>
    </row>
    <row r="627" spans="1:11" ht="42" customHeight="1">
      <c r="A627" s="2" t="s">
        <v>1545</v>
      </c>
      <c r="B627" s="2" t="s">
        <v>1545</v>
      </c>
      <c r="C627" s="2" t="s">
        <v>17</v>
      </c>
      <c r="D627" s="2" t="s">
        <v>18</v>
      </c>
      <c r="E627" s="5">
        <v>-26544</v>
      </c>
      <c r="F627" s="3" t="s">
        <v>293</v>
      </c>
      <c r="G627" s="3" t="s">
        <v>20</v>
      </c>
      <c r="H627" s="2" t="s">
        <v>21</v>
      </c>
      <c r="I627" s="2" t="s">
        <v>1548</v>
      </c>
      <c r="J627" s="3" t="str">
        <f>HYPERLINK("https://www.boe.es/gazeta/dias/1827/04/28/pdfs/GMD-1827-51.pdf#page=3","Abrir facsímil")</f>
        <v>Abrir facsímil</v>
      </c>
      <c r="K627" s="3" t="s">
        <v>23</v>
      </c>
    </row>
    <row r="628" spans="1:11" ht="42" customHeight="1">
      <c r="A628" s="2" t="s">
        <v>1545</v>
      </c>
      <c r="B628" s="2" t="s">
        <v>1545</v>
      </c>
      <c r="C628" s="2" t="s">
        <v>17</v>
      </c>
      <c r="D628" s="2" t="s">
        <v>18</v>
      </c>
      <c r="E628" s="5">
        <v>-26350</v>
      </c>
      <c r="F628" s="3" t="s">
        <v>586</v>
      </c>
      <c r="G628" s="3" t="s">
        <v>20</v>
      </c>
      <c r="H628" s="2" t="s">
        <v>21</v>
      </c>
      <c r="I628" s="2" t="s">
        <v>1549</v>
      </c>
      <c r="J628" s="3" t="str">
        <f>HYPERLINK("https://www.boe.es/gazeta/dias/1827/11/08/pdfs/GMD-1827-137.pdf#page=3","Abrir facsímil")</f>
        <v>Abrir facsímil</v>
      </c>
      <c r="K628" s="3" t="s">
        <v>23</v>
      </c>
    </row>
    <row r="629" spans="1:11" ht="42" customHeight="1">
      <c r="A629" s="2" t="s">
        <v>1545</v>
      </c>
      <c r="B629" s="2" t="s">
        <v>1545</v>
      </c>
      <c r="C629" s="2" t="s">
        <v>284</v>
      </c>
      <c r="D629" s="2" t="s">
        <v>36</v>
      </c>
      <c r="E629" s="5">
        <v>-26343</v>
      </c>
      <c r="F629" s="3" t="s">
        <v>378</v>
      </c>
      <c r="G629" s="3" t="s">
        <v>20</v>
      </c>
      <c r="H629" s="2" t="s">
        <v>21</v>
      </c>
      <c r="I629" s="2" t="s">
        <v>1550</v>
      </c>
      <c r="J629" s="3" t="str">
        <f>HYPERLINK("https://www.boe.es/gazeta/dias/1827/11/15/pdfs/GMD-1827-140.pdf#page=3","Abrir facsímil")</f>
        <v>Abrir facsímil</v>
      </c>
      <c r="K629" s="3" t="s">
        <v>23</v>
      </c>
    </row>
    <row r="630" spans="1:11" ht="42" customHeight="1">
      <c r="A630" s="2" t="s">
        <v>1545</v>
      </c>
      <c r="B630" s="2" t="s">
        <v>1545</v>
      </c>
      <c r="C630" s="2" t="s">
        <v>17</v>
      </c>
      <c r="D630" s="2" t="s">
        <v>18</v>
      </c>
      <c r="E630" s="5">
        <v>-26310</v>
      </c>
      <c r="F630" s="3" t="s">
        <v>263</v>
      </c>
      <c r="G630" s="3" t="s">
        <v>1513</v>
      </c>
      <c r="H630" s="2" t="s">
        <v>21</v>
      </c>
      <c r="I630" s="2" t="s">
        <v>1551</v>
      </c>
      <c r="J630" s="3" t="str">
        <f>HYPERLINK("https://www.boe.es/gazeta/dias/1827/12/18/pdfs/GMD-1827-154.pdf#page=3","Abrir facsímil")</f>
        <v>Abrir facsímil</v>
      </c>
      <c r="K630" s="3" t="s">
        <v>23</v>
      </c>
    </row>
    <row r="631" spans="1:11" ht="42" customHeight="1">
      <c r="A631" s="2" t="s">
        <v>1552</v>
      </c>
      <c r="B631" s="2" t="s">
        <v>1553</v>
      </c>
      <c r="C631" s="2" t="s">
        <v>46</v>
      </c>
      <c r="D631" s="2" t="s">
        <v>27</v>
      </c>
      <c r="E631" s="5">
        <v>-26527</v>
      </c>
      <c r="F631" s="3" t="s">
        <v>1554</v>
      </c>
      <c r="G631" s="3" t="s">
        <v>29</v>
      </c>
      <c r="H631" s="2" t="s">
        <v>21</v>
      </c>
      <c r="I631" s="2" t="s">
        <v>1555</v>
      </c>
      <c r="J631" s="3" t="str">
        <f>HYPERLINK("https://www.boe.es/gazeta/dias/1827/05/15/pdfs/GMD-1827-58.pdf#page=4","Abrir facsímil")</f>
        <v>Abrir facsímil</v>
      </c>
      <c r="K631" s="3" t="s">
        <v>23</v>
      </c>
    </row>
    <row r="632" spans="1:11" ht="42" customHeight="1">
      <c r="A632" s="2" t="s">
        <v>1556</v>
      </c>
      <c r="B632" s="2" t="s">
        <v>1557</v>
      </c>
      <c r="C632" s="2" t="s">
        <v>35</v>
      </c>
      <c r="D632" s="2" t="s">
        <v>36</v>
      </c>
      <c r="E632" s="5">
        <v>-26471</v>
      </c>
      <c r="F632" s="3" t="s">
        <v>169</v>
      </c>
      <c r="G632" s="3" t="s">
        <v>29</v>
      </c>
      <c r="H632" s="2" t="s">
        <v>21</v>
      </c>
      <c r="I632" s="2" t="s">
        <v>1558</v>
      </c>
      <c r="J632" s="3" t="str">
        <f>HYPERLINK("https://www.boe.es/gazeta/dias/1827/07/10/pdfs/GMD-1827-82.pdf#page=4","Abrir facsímil")</f>
        <v>Abrir facsímil</v>
      </c>
      <c r="K632" s="3" t="s">
        <v>23</v>
      </c>
    </row>
    <row r="633" spans="1:11" ht="42" customHeight="1">
      <c r="A633" s="2" t="s">
        <v>1559</v>
      </c>
      <c r="B633" s="2" t="s">
        <v>1560</v>
      </c>
      <c r="C633" s="2" t="s">
        <v>17</v>
      </c>
      <c r="D633" s="2" t="s">
        <v>18</v>
      </c>
      <c r="E633" s="5">
        <v>-26560</v>
      </c>
      <c r="F633" s="3" t="s">
        <v>386</v>
      </c>
      <c r="G633" s="3" t="s">
        <v>29</v>
      </c>
      <c r="H633" s="2" t="s">
        <v>30</v>
      </c>
      <c r="I633" s="2" t="s">
        <v>1561</v>
      </c>
      <c r="J633" s="3" t="str">
        <f>HYPERLINK("https://www.boe.es/gazeta/dias/1827/04/12/pdfs/GMD-1827-44.pdf#page=4","Abrir facsímil")</f>
        <v>Abrir facsímil</v>
      </c>
      <c r="K633" s="3" t="s">
        <v>32</v>
      </c>
    </row>
    <row r="634" spans="1:11" ht="42" customHeight="1">
      <c r="A634" s="2" t="s">
        <v>1562</v>
      </c>
      <c r="B634" s="2" t="s">
        <v>1563</v>
      </c>
      <c r="C634" s="2" t="s">
        <v>17</v>
      </c>
      <c r="D634" s="2" t="s">
        <v>18</v>
      </c>
      <c r="E634" s="5">
        <v>-26642</v>
      </c>
      <c r="F634" s="3" t="s">
        <v>289</v>
      </c>
      <c r="G634" s="3" t="s">
        <v>20</v>
      </c>
      <c r="H634" s="2" t="s">
        <v>21</v>
      </c>
      <c r="I634" s="2" t="s">
        <v>1564</v>
      </c>
      <c r="J634" s="3" t="str">
        <f>HYPERLINK("https://www.boe.es/gazeta/dias/1827/01/20/pdfs/GMD-1827-9.pdf#page=3","Abrir facsímil")</f>
        <v>Abrir facsímil</v>
      </c>
      <c r="K634" s="3" t="s">
        <v>23</v>
      </c>
    </row>
    <row r="635" spans="1:11" ht="42" customHeight="1">
      <c r="A635" s="2" t="s">
        <v>1565</v>
      </c>
      <c r="B635" s="2" t="s">
        <v>1566</v>
      </c>
      <c r="C635" s="2" t="s">
        <v>46</v>
      </c>
      <c r="D635" s="2" t="s">
        <v>27</v>
      </c>
      <c r="E635" s="5">
        <v>-26401</v>
      </c>
      <c r="F635" s="3" t="s">
        <v>1251</v>
      </c>
      <c r="G635" s="3" t="s">
        <v>42</v>
      </c>
      <c r="H635" s="2" t="s">
        <v>21</v>
      </c>
      <c r="I635" s="2" t="s">
        <v>1567</v>
      </c>
      <c r="J635" s="3" t="str">
        <f>HYPERLINK("https://www.boe.es/gazeta/dias/1827/09/18/pdfs/GMD-1827-112.pdf#page=1","Abrir facsímil")</f>
        <v>Abrir facsímil</v>
      </c>
      <c r="K635" s="3" t="s">
        <v>23</v>
      </c>
    </row>
    <row r="636" spans="1:11" ht="42" customHeight="1">
      <c r="A636" s="2" t="s">
        <v>1565</v>
      </c>
      <c r="B636" s="2" t="s">
        <v>1566</v>
      </c>
      <c r="C636" s="2" t="s">
        <v>17</v>
      </c>
      <c r="D636" s="2" t="s">
        <v>18</v>
      </c>
      <c r="E636" s="5">
        <v>-26310</v>
      </c>
      <c r="F636" s="3" t="s">
        <v>263</v>
      </c>
      <c r="G636" s="3" t="s">
        <v>42</v>
      </c>
      <c r="H636" s="2" t="s">
        <v>21</v>
      </c>
      <c r="I636" s="2" t="s">
        <v>1568</v>
      </c>
      <c r="J636" s="3" t="str">
        <f>HYPERLINK("https://www.boe.es/gazeta/dias/1827/12/18/pdfs/GMD-1827-154.pdf#page=1","Abrir facsímil")</f>
        <v>Abrir facsímil</v>
      </c>
      <c r="K636" s="3" t="s">
        <v>23</v>
      </c>
    </row>
    <row r="637" spans="1:11" ht="42" customHeight="1">
      <c r="A637" s="2" t="s">
        <v>1569</v>
      </c>
      <c r="B637" s="2" t="s">
        <v>1570</v>
      </c>
      <c r="C637" s="2" t="s">
        <v>17</v>
      </c>
      <c r="D637" s="2" t="s">
        <v>18</v>
      </c>
      <c r="E637" s="5">
        <v>-26516</v>
      </c>
      <c r="F637" s="3" t="s">
        <v>47</v>
      </c>
      <c r="G637" s="3" t="s">
        <v>29</v>
      </c>
      <c r="H637" s="2" t="s">
        <v>21</v>
      </c>
      <c r="I637" s="2" t="s">
        <v>1571</v>
      </c>
      <c r="J637" s="3" t="str">
        <f>HYPERLINK("https://www.boe.es/gazeta/dias/1827/05/26/pdfs/GMD-1827-63.pdf#page=4","Abrir facsímil")</f>
        <v>Abrir facsímil</v>
      </c>
      <c r="K637" s="3" t="s">
        <v>23</v>
      </c>
    </row>
    <row r="638" spans="1:11" ht="42" customHeight="1">
      <c r="A638" s="2" t="s">
        <v>1572</v>
      </c>
      <c r="B638" s="2" t="s">
        <v>1572</v>
      </c>
      <c r="C638" s="2" t="s">
        <v>284</v>
      </c>
      <c r="D638" s="2" t="s">
        <v>36</v>
      </c>
      <c r="E638" s="5">
        <v>-26569</v>
      </c>
      <c r="F638" s="3" t="s">
        <v>1418</v>
      </c>
      <c r="G638" s="3" t="s">
        <v>59</v>
      </c>
      <c r="H638" s="2" t="s">
        <v>21</v>
      </c>
      <c r="I638" s="2" t="s">
        <v>1573</v>
      </c>
      <c r="J638" s="3" t="str">
        <f>HYPERLINK("https://www.boe.es/gazeta/dias/1827/04/03/pdfs/GMD-1827-40.pdf#page=2","Abrir facsímil")</f>
        <v>Abrir facsímil</v>
      </c>
      <c r="K638" s="3" t="s">
        <v>23</v>
      </c>
    </row>
    <row r="639" spans="1:11" ht="42" customHeight="1">
      <c r="A639" s="2" t="s">
        <v>1574</v>
      </c>
      <c r="B639" s="2" t="s">
        <v>1575</v>
      </c>
      <c r="C639" s="2" t="s">
        <v>46</v>
      </c>
      <c r="D639" s="2" t="s">
        <v>27</v>
      </c>
      <c r="E639" s="5">
        <v>-26341</v>
      </c>
      <c r="F639" s="3" t="s">
        <v>596</v>
      </c>
      <c r="G639" s="3" t="s">
        <v>29</v>
      </c>
      <c r="H639" s="2" t="s">
        <v>21</v>
      </c>
      <c r="I639" s="2" t="s">
        <v>1576</v>
      </c>
      <c r="J639" s="3" t="str">
        <f>HYPERLINK("https://www.boe.es/gazeta/dias/1827/11/17/pdfs/GMD-1827-141.pdf#page=4","Abrir facsímil")</f>
        <v>Abrir facsímil</v>
      </c>
      <c r="K639" s="3" t="s">
        <v>23</v>
      </c>
    </row>
    <row r="640" spans="1:11" ht="42" customHeight="1">
      <c r="A640" s="2" t="s">
        <v>1577</v>
      </c>
      <c r="B640" s="2" t="s">
        <v>1577</v>
      </c>
      <c r="C640" s="2" t="s">
        <v>17</v>
      </c>
      <c r="D640" s="2" t="s">
        <v>18</v>
      </c>
      <c r="E640" s="5">
        <v>-26541</v>
      </c>
      <c r="F640" s="3" t="s">
        <v>542</v>
      </c>
      <c r="G640" s="3" t="s">
        <v>20</v>
      </c>
      <c r="H640" s="2" t="s">
        <v>21</v>
      </c>
      <c r="I640" s="2" t="s">
        <v>1578</v>
      </c>
      <c r="J640" s="3" t="str">
        <f>HYPERLINK("https://www.boe.es/gazeta/dias/1827/05/01/pdfs/GMD-1827-52.pdf#page=3","Abrir facsímil")</f>
        <v>Abrir facsímil</v>
      </c>
      <c r="K640" s="3" t="s">
        <v>23</v>
      </c>
    </row>
    <row r="641" spans="1:11" ht="42" customHeight="1">
      <c r="A641" s="2" t="s">
        <v>1579</v>
      </c>
      <c r="B641" s="2" t="s">
        <v>1579</v>
      </c>
      <c r="C641" s="2" t="s">
        <v>17</v>
      </c>
      <c r="D641" s="2" t="s">
        <v>18</v>
      </c>
      <c r="E641" s="5">
        <v>-26387</v>
      </c>
      <c r="F641" s="3" t="s">
        <v>184</v>
      </c>
      <c r="G641" s="3" t="s">
        <v>59</v>
      </c>
      <c r="H641" s="2" t="s">
        <v>21</v>
      </c>
      <c r="I641" s="2" t="s">
        <v>1580</v>
      </c>
      <c r="J641" s="3" t="str">
        <f>HYPERLINK("https://www.boe.es/gazeta/dias/1827/10/02/pdfs/GMD-1827-119.pdf#page=2","Abrir facsímil")</f>
        <v>Abrir facsímil</v>
      </c>
      <c r="K641" s="3" t="s">
        <v>23</v>
      </c>
    </row>
    <row r="642" spans="1:11" ht="42" customHeight="1">
      <c r="A642" s="2" t="s">
        <v>1581</v>
      </c>
      <c r="B642" s="2" t="s">
        <v>1581</v>
      </c>
      <c r="C642" s="2" t="s">
        <v>35</v>
      </c>
      <c r="D642" s="2" t="s">
        <v>36</v>
      </c>
      <c r="E642" s="5">
        <v>-26597</v>
      </c>
      <c r="F642" s="3" t="s">
        <v>891</v>
      </c>
      <c r="G642" s="3" t="s">
        <v>42</v>
      </c>
      <c r="H642" s="2" t="s">
        <v>21</v>
      </c>
      <c r="I642" s="2" t="s">
        <v>1582</v>
      </c>
      <c r="J642" s="3" t="str">
        <f>HYPERLINK("https://www.boe.es/gazeta/dias/1827/03/06/pdfs/GMD-1827-28.pdf#page=1","Abrir facsímil")</f>
        <v>Abrir facsímil</v>
      </c>
      <c r="K642" s="3" t="s">
        <v>23</v>
      </c>
    </row>
    <row r="643" spans="1:11" ht="42" customHeight="1">
      <c r="A643" s="2" t="s">
        <v>1583</v>
      </c>
      <c r="B643" s="2" t="s">
        <v>1584</v>
      </c>
      <c r="C643" s="2" t="s">
        <v>17</v>
      </c>
      <c r="D643" s="2" t="s">
        <v>18</v>
      </c>
      <c r="E643" s="5">
        <v>-26597</v>
      </c>
      <c r="F643" s="3" t="s">
        <v>891</v>
      </c>
      <c r="G643" s="3" t="s">
        <v>42</v>
      </c>
      <c r="H643" s="2" t="s">
        <v>21</v>
      </c>
      <c r="I643" s="2" t="s">
        <v>1585</v>
      </c>
      <c r="J643" s="3" t="str">
        <f>HYPERLINK("https://www.boe.es/gazeta/dias/1827/03/06/pdfs/GMD-1827-28.pdf#page=1","Abrir facsímil")</f>
        <v>Abrir facsímil</v>
      </c>
      <c r="K643" s="3" t="s">
        <v>23</v>
      </c>
    </row>
    <row r="644" spans="1:11" ht="42" customHeight="1">
      <c r="A644" s="2" t="s">
        <v>1586</v>
      </c>
      <c r="B644" s="2" t="s">
        <v>1586</v>
      </c>
      <c r="C644" s="2" t="s">
        <v>17</v>
      </c>
      <c r="D644" s="2" t="s">
        <v>18</v>
      </c>
      <c r="E644" s="5">
        <v>-26597</v>
      </c>
      <c r="F644" s="3" t="s">
        <v>891</v>
      </c>
      <c r="G644" s="3" t="s">
        <v>42</v>
      </c>
      <c r="H644" s="2" t="s">
        <v>21</v>
      </c>
      <c r="I644" s="2" t="s">
        <v>1587</v>
      </c>
      <c r="J644" s="3" t="str">
        <f>HYPERLINK("https://www.boe.es/gazeta/dias/1827/03/06/pdfs/GMD-1827-28.pdf#page=1","Abrir facsímil")</f>
        <v>Abrir facsímil</v>
      </c>
      <c r="K644" s="3" t="s">
        <v>23</v>
      </c>
    </row>
    <row r="645" spans="1:11" ht="42" customHeight="1">
      <c r="A645" s="2" t="s">
        <v>1588</v>
      </c>
      <c r="B645" s="2" t="s">
        <v>1589</v>
      </c>
      <c r="C645" s="2" t="s">
        <v>46</v>
      </c>
      <c r="D645" s="2" t="s">
        <v>27</v>
      </c>
      <c r="E645" s="5">
        <v>-26597</v>
      </c>
      <c r="F645" s="3" t="s">
        <v>891</v>
      </c>
      <c r="G645" s="3" t="s">
        <v>42</v>
      </c>
      <c r="H645" s="2" t="s">
        <v>21</v>
      </c>
      <c r="I645" s="2" t="s">
        <v>1590</v>
      </c>
      <c r="J645" s="3" t="str">
        <f>HYPERLINK("https://www.boe.es/gazeta/dias/1827/03/06/pdfs/GMD-1827-28.pdf#page=1","Abrir facsímil")</f>
        <v>Abrir facsímil</v>
      </c>
      <c r="K645" s="3" t="s">
        <v>23</v>
      </c>
    </row>
    <row r="646" spans="1:11" ht="42" customHeight="1">
      <c r="A646" s="2" t="s">
        <v>1591</v>
      </c>
      <c r="B646" s="2" t="s">
        <v>1592</v>
      </c>
      <c r="C646" s="2" t="s">
        <v>66</v>
      </c>
      <c r="D646" s="2" t="s">
        <v>36</v>
      </c>
      <c r="E646" s="5">
        <v>-26476</v>
      </c>
      <c r="F646" s="3" t="s">
        <v>95</v>
      </c>
      <c r="G646" s="3" t="s">
        <v>29</v>
      </c>
      <c r="H646" s="2" t="s">
        <v>30</v>
      </c>
      <c r="I646" s="2" t="s">
        <v>1593</v>
      </c>
      <c r="J646" s="3" t="str">
        <f>HYPERLINK("https://www.boe.es/gazeta/dias/1827/07/05/pdfs/GMD-1827-80.pdf#page=4","Abrir facsímil")</f>
        <v>Abrir facsímil</v>
      </c>
      <c r="K646" s="3" t="s">
        <v>32</v>
      </c>
    </row>
    <row r="647" spans="1:11" ht="42" customHeight="1">
      <c r="A647" s="2" t="s">
        <v>1594</v>
      </c>
      <c r="B647" s="2" t="s">
        <v>1594</v>
      </c>
      <c r="C647" s="2" t="s">
        <v>46</v>
      </c>
      <c r="D647" s="2" t="s">
        <v>27</v>
      </c>
      <c r="E647" s="5">
        <v>-26450</v>
      </c>
      <c r="F647" s="3" t="s">
        <v>518</v>
      </c>
      <c r="G647" s="3" t="s">
        <v>59</v>
      </c>
      <c r="H647" s="2" t="s">
        <v>21</v>
      </c>
      <c r="I647" s="2" t="s">
        <v>1595</v>
      </c>
      <c r="J647" s="3" t="str">
        <f>HYPERLINK("https://www.boe.es/gazeta/dias/1827/07/31/pdfs/GMD-1827-91.pdf#page=2","Abrir facsímil")</f>
        <v>Abrir facsímil</v>
      </c>
      <c r="K647" s="3" t="s">
        <v>23</v>
      </c>
    </row>
    <row r="648" spans="1:11" ht="42" customHeight="1">
      <c r="A648" s="2" t="s">
        <v>1594</v>
      </c>
      <c r="B648" s="2" t="s">
        <v>1594</v>
      </c>
      <c r="C648" s="2" t="s">
        <v>17</v>
      </c>
      <c r="D648" s="2" t="s">
        <v>18</v>
      </c>
      <c r="E648" s="5">
        <v>-26390</v>
      </c>
      <c r="F648" s="3" t="s">
        <v>1596</v>
      </c>
      <c r="G648" s="3" t="s">
        <v>42</v>
      </c>
      <c r="H648" s="2" t="s">
        <v>21</v>
      </c>
      <c r="I648" s="2" t="s">
        <v>1597</v>
      </c>
      <c r="J648" s="3" t="str">
        <f>HYPERLINK("https://www.boe.es/gazeta/dias/1827/09/29/pdfs/GMD-1827-118.pdf#page=1","Abrir facsímil")</f>
        <v>Abrir facsímil</v>
      </c>
      <c r="K648" s="3" t="s">
        <v>23</v>
      </c>
    </row>
    <row r="649" spans="1:11" ht="42" customHeight="1">
      <c r="A649" s="2" t="s">
        <v>1598</v>
      </c>
      <c r="B649" s="2" t="s">
        <v>1599</v>
      </c>
      <c r="C649" s="2" t="s">
        <v>46</v>
      </c>
      <c r="D649" s="2" t="s">
        <v>27</v>
      </c>
      <c r="E649" s="5">
        <v>-26607</v>
      </c>
      <c r="F649" s="3" t="s">
        <v>280</v>
      </c>
      <c r="G649" s="3" t="s">
        <v>59</v>
      </c>
      <c r="H649" s="2" t="s">
        <v>21</v>
      </c>
      <c r="I649" s="2" t="s">
        <v>1600</v>
      </c>
      <c r="J649" s="3" t="str">
        <f>HYPERLINK("https://www.boe.es/gazeta/dias/1827/02/24/pdfs/GMD-1827-24.pdf#page=2","Abrir facsímil")</f>
        <v>Abrir facsímil</v>
      </c>
      <c r="K649" s="3" t="s">
        <v>23</v>
      </c>
    </row>
    <row r="650" spans="1:11" ht="42" customHeight="1">
      <c r="A650" s="2" t="s">
        <v>1601</v>
      </c>
      <c r="B650" s="2" t="s">
        <v>1602</v>
      </c>
      <c r="C650" s="2" t="s">
        <v>94</v>
      </c>
      <c r="D650" s="2" t="s">
        <v>36</v>
      </c>
      <c r="E650" s="5">
        <v>-26401</v>
      </c>
      <c r="F650" s="3" t="s">
        <v>1251</v>
      </c>
      <c r="G650" s="3" t="s">
        <v>20</v>
      </c>
      <c r="H650" s="2" t="s">
        <v>21</v>
      </c>
      <c r="I650" s="2" t="s">
        <v>1603</v>
      </c>
      <c r="J650" s="3" t="str">
        <f>HYPERLINK("https://www.boe.es/gazeta/dias/1827/09/18/pdfs/GMD-1827-112.pdf#page=3","Abrir facsímil")</f>
        <v>Abrir facsímil</v>
      </c>
      <c r="K650" s="3" t="s">
        <v>23</v>
      </c>
    </row>
    <row r="651" spans="1:11" ht="42" customHeight="1">
      <c r="A651" s="2" t="s">
        <v>1604</v>
      </c>
      <c r="B651" s="2" t="s">
        <v>1605</v>
      </c>
      <c r="C651" s="2" t="s">
        <v>17</v>
      </c>
      <c r="D651" s="2" t="s">
        <v>18</v>
      </c>
      <c r="E651" s="5">
        <v>-26623</v>
      </c>
      <c r="F651" s="3" t="s">
        <v>114</v>
      </c>
      <c r="G651" s="3" t="s">
        <v>115</v>
      </c>
      <c r="H651" s="2" t="s">
        <v>21</v>
      </c>
      <c r="I651" s="2" t="s">
        <v>1606</v>
      </c>
      <c r="J651" s="3" t="str">
        <f>HYPERLINK("https://www.boe.es/gazeta/dias/1827/02/08/pdfs/GMD-1827-17.pdf#page=4","Abrir facsímil")</f>
        <v>Abrir facsímil</v>
      </c>
      <c r="K651" s="3" t="s">
        <v>23</v>
      </c>
    </row>
    <row r="652" spans="1:11" ht="42" customHeight="1">
      <c r="A652" s="2" t="s">
        <v>1607</v>
      </c>
      <c r="B652" s="2" t="s">
        <v>1607</v>
      </c>
      <c r="C652" s="2" t="s">
        <v>17</v>
      </c>
      <c r="D652" s="2" t="s">
        <v>18</v>
      </c>
      <c r="E652" s="5">
        <v>-26434</v>
      </c>
      <c r="F652" s="3" t="s">
        <v>267</v>
      </c>
      <c r="G652" s="3" t="s">
        <v>29</v>
      </c>
      <c r="H652" s="2" t="s">
        <v>21</v>
      </c>
      <c r="I652" s="2" t="s">
        <v>1608</v>
      </c>
      <c r="J652" s="3" t="str">
        <f>HYPERLINK("https://www.boe.es/gazeta/dias/1827/08/16/pdfs/GMD-1827-98.pdf#page=4","Abrir facsímil")</f>
        <v>Abrir facsímil</v>
      </c>
      <c r="K652" s="3" t="s">
        <v>23</v>
      </c>
    </row>
    <row r="653" spans="1:11" ht="42" customHeight="1">
      <c r="A653" s="2" t="s">
        <v>1609</v>
      </c>
      <c r="B653" s="2" t="s">
        <v>1610</v>
      </c>
      <c r="C653" s="2" t="s">
        <v>350</v>
      </c>
      <c r="D653" s="2" t="s">
        <v>36</v>
      </c>
      <c r="E653" s="5">
        <v>-26548</v>
      </c>
      <c r="F653" s="3" t="s">
        <v>507</v>
      </c>
      <c r="G653" s="3" t="s">
        <v>20</v>
      </c>
      <c r="H653" s="2" t="s">
        <v>21</v>
      </c>
      <c r="I653" s="2" t="s">
        <v>1611</v>
      </c>
      <c r="J653" s="3" t="str">
        <f>HYPERLINK("https://www.boe.es/gazeta/dias/1827/04/24/pdfs/GMD-1827-49.pdf#page=3","Abrir facsímil")</f>
        <v>Abrir facsímil</v>
      </c>
      <c r="K653" s="3" t="s">
        <v>23</v>
      </c>
    </row>
    <row r="654" spans="1:11" ht="42" customHeight="1">
      <c r="A654" s="2" t="s">
        <v>1612</v>
      </c>
      <c r="B654" s="2" t="s">
        <v>1613</v>
      </c>
      <c r="C654" s="2" t="s">
        <v>17</v>
      </c>
      <c r="D654" s="2" t="s">
        <v>18</v>
      </c>
      <c r="E654" s="5">
        <v>-26639</v>
      </c>
      <c r="F654" s="3" t="s">
        <v>58</v>
      </c>
      <c r="G654" s="3" t="s">
        <v>20</v>
      </c>
      <c r="H654" s="2" t="s">
        <v>21</v>
      </c>
      <c r="I654" s="2" t="s">
        <v>1614</v>
      </c>
      <c r="J654" s="3" t="str">
        <f>HYPERLINK("https://www.boe.es/gazeta/dias/1827/01/23/pdfs/GMD-1827-10.pdf#page=3","Abrir facsímil")</f>
        <v>Abrir facsímil</v>
      </c>
      <c r="K654" s="3" t="s">
        <v>23</v>
      </c>
    </row>
    <row r="655" spans="1:11" ht="42" customHeight="1">
      <c r="A655" s="2" t="s">
        <v>1615</v>
      </c>
      <c r="B655" s="2" t="s">
        <v>1615</v>
      </c>
      <c r="C655" s="2" t="s">
        <v>284</v>
      </c>
      <c r="D655" s="2" t="s">
        <v>36</v>
      </c>
      <c r="E655" s="5">
        <v>-26441</v>
      </c>
      <c r="F655" s="3" t="s">
        <v>144</v>
      </c>
      <c r="G655" s="3" t="s">
        <v>29</v>
      </c>
      <c r="H655" s="2" t="s">
        <v>21</v>
      </c>
      <c r="I655" s="2" t="s">
        <v>1616</v>
      </c>
      <c r="J655" s="3" t="str">
        <f>HYPERLINK("https://www.boe.es/gazeta/dias/1827/08/09/pdfs/GMD-1827-95.pdf#page=4","Abrir facsímil")</f>
        <v>Abrir facsímil</v>
      </c>
      <c r="K655" s="3" t="s">
        <v>23</v>
      </c>
    </row>
    <row r="656" spans="1:11" ht="42" customHeight="1">
      <c r="A656" s="2" t="s">
        <v>1615</v>
      </c>
      <c r="B656" s="2" t="s">
        <v>1615</v>
      </c>
      <c r="C656" s="2" t="s">
        <v>94</v>
      </c>
      <c r="D656" s="2" t="s">
        <v>36</v>
      </c>
      <c r="E656" s="5">
        <v>-26411</v>
      </c>
      <c r="F656" s="3" t="s">
        <v>496</v>
      </c>
      <c r="G656" s="3" t="s">
        <v>29</v>
      </c>
      <c r="H656" s="2" t="s">
        <v>21</v>
      </c>
      <c r="I656" s="2" t="s">
        <v>1617</v>
      </c>
      <c r="J656" s="3" t="str">
        <f>HYPERLINK("https://www.boe.es/gazeta/dias/1827/09/08/pdfs/GMD-1827-108.pdf#page=4","Abrir facsímil")</f>
        <v>Abrir facsímil</v>
      </c>
      <c r="K656" s="3" t="s">
        <v>23</v>
      </c>
    </row>
    <row r="657" spans="1:11" ht="42" customHeight="1">
      <c r="A657" s="2" t="s">
        <v>1618</v>
      </c>
      <c r="B657" s="2" t="s">
        <v>1619</v>
      </c>
      <c r="C657" s="2" t="s">
        <v>35</v>
      </c>
      <c r="D657" s="2" t="s">
        <v>36</v>
      </c>
      <c r="E657" s="5">
        <v>-26455</v>
      </c>
      <c r="F657" s="3" t="s">
        <v>75</v>
      </c>
      <c r="G657" s="3" t="s">
        <v>20</v>
      </c>
      <c r="H657" s="2" t="s">
        <v>21</v>
      </c>
      <c r="I657" s="2" t="s">
        <v>1620</v>
      </c>
      <c r="J657" s="3" t="str">
        <f>HYPERLINK("https://www.boe.es/gazeta/dias/1827/07/26/pdfs/GMD-1827-89.pdf#page=3","Abrir facsímil")</f>
        <v>Abrir facsímil</v>
      </c>
      <c r="K657" s="3" t="s">
        <v>23</v>
      </c>
    </row>
    <row r="658" spans="1:11" ht="42" customHeight="1">
      <c r="A658" s="2" t="s">
        <v>1621</v>
      </c>
      <c r="B658" s="2" t="s">
        <v>1621</v>
      </c>
      <c r="C658" s="2" t="s">
        <v>17</v>
      </c>
      <c r="D658" s="2" t="s">
        <v>18</v>
      </c>
      <c r="E658" s="5">
        <v>-26523</v>
      </c>
      <c r="F658" s="3" t="s">
        <v>531</v>
      </c>
      <c r="G658" s="3" t="s">
        <v>29</v>
      </c>
      <c r="H658" s="2" t="s">
        <v>21</v>
      </c>
      <c r="I658" s="2" t="s">
        <v>1622</v>
      </c>
      <c r="J658" s="3" t="str">
        <f>HYPERLINK("https://www.boe.es/gazeta/dias/1827/05/19/pdfs/GMD-1827-60.pdf#page=4","Abrir facsímil")</f>
        <v>Abrir facsímil</v>
      </c>
      <c r="K658" s="3" t="s">
        <v>23</v>
      </c>
    </row>
    <row r="659" spans="1:11" ht="42" customHeight="1">
      <c r="A659" s="2" t="s">
        <v>1623</v>
      </c>
      <c r="B659" s="2" t="s">
        <v>1624</v>
      </c>
      <c r="C659" s="2" t="s">
        <v>350</v>
      </c>
      <c r="D659" s="2" t="s">
        <v>36</v>
      </c>
      <c r="E659" s="5">
        <v>-26327</v>
      </c>
      <c r="F659" s="3" t="s">
        <v>191</v>
      </c>
      <c r="G659" s="3" t="s">
        <v>29</v>
      </c>
      <c r="H659" s="2" t="s">
        <v>21</v>
      </c>
      <c r="I659" s="2" t="s">
        <v>1625</v>
      </c>
      <c r="J659" s="3" t="str">
        <f>HYPERLINK("https://www.boe.es/gazeta/dias/1827/12/01/pdfs/GMD-1827-147.pdf#page=4","Abrir facsímil")</f>
        <v>Abrir facsímil</v>
      </c>
      <c r="K659" s="3" t="s">
        <v>23</v>
      </c>
    </row>
    <row r="660" spans="1:11" ht="42" customHeight="1">
      <c r="A660" s="2" t="s">
        <v>1626</v>
      </c>
      <c r="B660" s="2" t="s">
        <v>1627</v>
      </c>
      <c r="C660" s="2" t="s">
        <v>350</v>
      </c>
      <c r="D660" s="2" t="s">
        <v>36</v>
      </c>
      <c r="E660" s="5">
        <v>-26327</v>
      </c>
      <c r="F660" s="3" t="s">
        <v>191</v>
      </c>
      <c r="G660" s="3" t="s">
        <v>29</v>
      </c>
      <c r="H660" s="2" t="s">
        <v>21</v>
      </c>
      <c r="I660" s="2" t="s">
        <v>1628</v>
      </c>
      <c r="J660" s="3" t="str">
        <f>HYPERLINK("https://www.boe.es/gazeta/dias/1827/12/01/pdfs/GMD-1827-147.pdf#page=4","Abrir facsímil")</f>
        <v>Abrir facsímil</v>
      </c>
      <c r="K660" s="3" t="s">
        <v>23</v>
      </c>
    </row>
    <row r="661" spans="1:11" ht="42" customHeight="1">
      <c r="A661" s="2" t="s">
        <v>1629</v>
      </c>
      <c r="B661" s="2" t="s">
        <v>1629</v>
      </c>
      <c r="C661" s="2" t="s">
        <v>17</v>
      </c>
      <c r="D661" s="2" t="s">
        <v>18</v>
      </c>
      <c r="E661" s="5">
        <v>-26439</v>
      </c>
      <c r="F661" s="3" t="s">
        <v>286</v>
      </c>
      <c r="G661" s="3" t="s">
        <v>42</v>
      </c>
      <c r="H661" s="2" t="s">
        <v>21</v>
      </c>
      <c r="I661" s="2" t="s">
        <v>1630</v>
      </c>
      <c r="J661" s="3" t="str">
        <f>HYPERLINK("https://www.boe.es/gazeta/dias/1827/08/11/pdfs/GMD-1827-96.pdf#page=1","Abrir facsímil")</f>
        <v>Abrir facsímil</v>
      </c>
      <c r="K661" s="3" t="s">
        <v>23</v>
      </c>
    </row>
    <row r="662" spans="1:11" ht="42" customHeight="1">
      <c r="A662" s="2" t="s">
        <v>1631</v>
      </c>
      <c r="B662" s="2" t="s">
        <v>1632</v>
      </c>
      <c r="C662" s="2" t="s">
        <v>35</v>
      </c>
      <c r="D662" s="2" t="s">
        <v>36</v>
      </c>
      <c r="E662" s="5">
        <v>-26462</v>
      </c>
      <c r="F662" s="3" t="s">
        <v>304</v>
      </c>
      <c r="G662" s="3" t="s">
        <v>20</v>
      </c>
      <c r="H662" s="2" t="s">
        <v>21</v>
      </c>
      <c r="I662" s="2" t="s">
        <v>1633</v>
      </c>
      <c r="J662" s="3" t="str">
        <f>HYPERLINK("https://www.boe.es/gazeta/dias/1827/07/19/pdfs/GMD-1827-86.pdf#page=3","Abrir facsímil")</f>
        <v>Abrir facsímil</v>
      </c>
      <c r="K662" s="3" t="s">
        <v>23</v>
      </c>
    </row>
    <row r="663" spans="1:11" ht="42" customHeight="1">
      <c r="A663" s="2" t="s">
        <v>1634</v>
      </c>
      <c r="B663" s="2" t="s">
        <v>1634</v>
      </c>
      <c r="C663" s="2" t="s">
        <v>17</v>
      </c>
      <c r="D663" s="2" t="s">
        <v>18</v>
      </c>
      <c r="E663" s="5">
        <v>-26621</v>
      </c>
      <c r="F663" s="3" t="s">
        <v>277</v>
      </c>
      <c r="G663" s="3" t="s">
        <v>29</v>
      </c>
      <c r="H663" s="2" t="s">
        <v>21</v>
      </c>
      <c r="I663" s="2" t="s">
        <v>1635</v>
      </c>
      <c r="J663" s="3" t="str">
        <f>HYPERLINK("https://www.boe.es/gazeta/dias/1827/02/10/pdfs/GMD-1827-18.pdf#page=4","Abrir facsímil")</f>
        <v>Abrir facsímil</v>
      </c>
      <c r="K663" s="3" t="s">
        <v>23</v>
      </c>
    </row>
    <row r="664" spans="1:11" ht="42" customHeight="1">
      <c r="A664" s="2" t="s">
        <v>1636</v>
      </c>
      <c r="B664" s="2" t="s">
        <v>1636</v>
      </c>
      <c r="C664" s="2" t="s">
        <v>17</v>
      </c>
      <c r="D664" s="2" t="s">
        <v>18</v>
      </c>
      <c r="E664" s="5">
        <v>-26341</v>
      </c>
      <c r="F664" s="3" t="s">
        <v>596</v>
      </c>
      <c r="G664" s="3" t="s">
        <v>42</v>
      </c>
      <c r="H664" s="2" t="s">
        <v>21</v>
      </c>
      <c r="I664" s="2" t="s">
        <v>1637</v>
      </c>
      <c r="J664" s="3" t="str">
        <f>HYPERLINK("https://www.boe.es/gazeta/dias/1827/11/17/pdfs/GMD-1827-141.pdf#page=1","Abrir facsímil")</f>
        <v>Abrir facsímil</v>
      </c>
      <c r="K664" s="3" t="s">
        <v>23</v>
      </c>
    </row>
    <row r="665" spans="1:11" ht="42" customHeight="1">
      <c r="A665" s="2" t="s">
        <v>1638</v>
      </c>
      <c r="B665" s="2" t="s">
        <v>1639</v>
      </c>
      <c r="C665" s="2" t="s">
        <v>284</v>
      </c>
      <c r="D665" s="2" t="s">
        <v>36</v>
      </c>
      <c r="E665" s="5">
        <v>-26336</v>
      </c>
      <c r="F665" s="3" t="s">
        <v>1277</v>
      </c>
      <c r="G665" s="3" t="s">
        <v>29</v>
      </c>
      <c r="H665" s="2" t="s">
        <v>21</v>
      </c>
      <c r="I665" s="2" t="s">
        <v>1640</v>
      </c>
      <c r="J665" s="3" t="str">
        <f>HYPERLINK("https://www.boe.es/gazeta/dias/1827/11/22/pdfs/GMD-1827-143.pdf#page=4","Abrir facsímil")</f>
        <v>Abrir facsímil</v>
      </c>
      <c r="K665" s="3" t="s">
        <v>23</v>
      </c>
    </row>
    <row r="666" spans="1:11" ht="42" customHeight="1">
      <c r="A666" s="2" t="s">
        <v>1641</v>
      </c>
      <c r="B666" s="2" t="s">
        <v>1642</v>
      </c>
      <c r="C666" s="2" t="s">
        <v>17</v>
      </c>
      <c r="D666" s="2" t="s">
        <v>18</v>
      </c>
      <c r="E666" s="5">
        <v>-26455</v>
      </c>
      <c r="F666" s="3" t="s">
        <v>75</v>
      </c>
      <c r="G666" s="3" t="s">
        <v>29</v>
      </c>
      <c r="H666" s="2" t="s">
        <v>21</v>
      </c>
      <c r="I666" s="2" t="s">
        <v>1643</v>
      </c>
      <c r="J666" s="3" t="str">
        <f>HYPERLINK("https://www.boe.es/gazeta/dias/1827/07/26/pdfs/GMD-1827-89.pdf#page=4","Abrir facsímil")</f>
        <v>Abrir facsímil</v>
      </c>
      <c r="K666" s="3" t="s">
        <v>23</v>
      </c>
    </row>
    <row r="667" spans="1:11" ht="42" customHeight="1">
      <c r="A667" s="2" t="s">
        <v>1644</v>
      </c>
      <c r="B667" s="2" t="s">
        <v>1644</v>
      </c>
      <c r="C667" s="2" t="s">
        <v>17</v>
      </c>
      <c r="D667" s="2" t="s">
        <v>18</v>
      </c>
      <c r="E667" s="5">
        <v>-26639</v>
      </c>
      <c r="F667" s="3" t="s">
        <v>58</v>
      </c>
      <c r="G667" s="3" t="s">
        <v>29</v>
      </c>
      <c r="H667" s="2" t="s">
        <v>21</v>
      </c>
      <c r="I667" s="2" t="s">
        <v>1645</v>
      </c>
      <c r="J667" s="3" t="str">
        <f>HYPERLINK("https://www.boe.es/gazeta/dias/1827/01/23/pdfs/GMD-1827-10.pdf#page=4","Abrir facsímil")</f>
        <v>Abrir facsímil</v>
      </c>
      <c r="K667" s="3" t="s">
        <v>23</v>
      </c>
    </row>
    <row r="668" spans="1:11" ht="42" customHeight="1">
      <c r="A668" s="2" t="s">
        <v>1646</v>
      </c>
      <c r="B668" s="2" t="s">
        <v>1647</v>
      </c>
      <c r="C668" s="2" t="s">
        <v>284</v>
      </c>
      <c r="D668" s="2" t="s">
        <v>36</v>
      </c>
      <c r="E668" s="5">
        <v>-26572</v>
      </c>
      <c r="F668" s="3" t="s">
        <v>1075</v>
      </c>
      <c r="G668" s="3" t="s">
        <v>29</v>
      </c>
      <c r="H668" s="2" t="s">
        <v>21</v>
      </c>
      <c r="I668" s="2" t="s">
        <v>1648</v>
      </c>
      <c r="J668" s="3" t="str">
        <f>HYPERLINK("https://www.boe.es/gazeta/dias/1827/03/31/pdfs/GMD-1827-39.pdf#page=4","Abrir facsímil")</f>
        <v>Abrir facsímil</v>
      </c>
      <c r="K668" s="3" t="s">
        <v>23</v>
      </c>
    </row>
    <row r="669" spans="1:11" ht="42" customHeight="1">
      <c r="A669" s="2" t="s">
        <v>1649</v>
      </c>
      <c r="B669" s="2" t="s">
        <v>1650</v>
      </c>
      <c r="C669" s="2" t="s">
        <v>66</v>
      </c>
      <c r="D669" s="2" t="s">
        <v>36</v>
      </c>
      <c r="E669" s="5">
        <v>-26560</v>
      </c>
      <c r="F669" s="3" t="s">
        <v>386</v>
      </c>
      <c r="G669" s="3" t="s">
        <v>29</v>
      </c>
      <c r="H669" s="2" t="s">
        <v>21</v>
      </c>
      <c r="I669" s="2" t="s">
        <v>1651</v>
      </c>
      <c r="J669" s="3" t="str">
        <f>HYPERLINK("https://www.boe.es/gazeta/dias/1827/04/12/pdfs/GMD-1827-44.pdf#page=4","Abrir facsímil")</f>
        <v>Abrir facsímil</v>
      </c>
      <c r="K669" s="3" t="s">
        <v>23</v>
      </c>
    </row>
    <row r="670" spans="1:11" ht="42" customHeight="1">
      <c r="A670" s="2" t="s">
        <v>1652</v>
      </c>
      <c r="B670" s="2" t="s">
        <v>1653</v>
      </c>
      <c r="C670" s="2" t="s">
        <v>46</v>
      </c>
      <c r="D670" s="2" t="s">
        <v>27</v>
      </c>
      <c r="E670" s="5">
        <v>-26607</v>
      </c>
      <c r="F670" s="3" t="s">
        <v>280</v>
      </c>
      <c r="G670" s="3" t="s">
        <v>59</v>
      </c>
      <c r="H670" s="2" t="s">
        <v>21</v>
      </c>
      <c r="I670" s="2" t="s">
        <v>1654</v>
      </c>
      <c r="J670" s="3" t="str">
        <f>HYPERLINK("https://www.boe.es/gazeta/dias/1827/02/24/pdfs/GMD-1827-24.pdf#page=2","Abrir facsímil")</f>
        <v>Abrir facsímil</v>
      </c>
      <c r="K670" s="3" t="s">
        <v>23</v>
      </c>
    </row>
    <row r="671" spans="1:11" ht="42" customHeight="1">
      <c r="A671" s="2" t="s">
        <v>1655</v>
      </c>
      <c r="B671" s="2" t="s">
        <v>1655</v>
      </c>
      <c r="C671" s="2" t="s">
        <v>46</v>
      </c>
      <c r="D671" s="2" t="s">
        <v>27</v>
      </c>
      <c r="E671" s="5">
        <v>-26562</v>
      </c>
      <c r="F671" s="3" t="s">
        <v>28</v>
      </c>
      <c r="G671" s="3" t="s">
        <v>29</v>
      </c>
      <c r="H671" s="2" t="s">
        <v>21</v>
      </c>
      <c r="I671" s="2" t="s">
        <v>1656</v>
      </c>
      <c r="J671" s="3" t="str">
        <f>HYPERLINK("https://www.boe.es/gazeta/dias/1827/04/10/pdfs/GMD-1827-43.pdf#page=4","Abrir facsímil")</f>
        <v>Abrir facsímil</v>
      </c>
      <c r="K671" s="3" t="s">
        <v>23</v>
      </c>
    </row>
    <row r="672" spans="1:11" ht="42" customHeight="1">
      <c r="A672" s="2" t="s">
        <v>1655</v>
      </c>
      <c r="B672" s="2" t="s">
        <v>1655</v>
      </c>
      <c r="C672" s="2" t="s">
        <v>46</v>
      </c>
      <c r="D672" s="2" t="s">
        <v>27</v>
      </c>
      <c r="E672" s="5">
        <v>-26462</v>
      </c>
      <c r="F672" s="3" t="s">
        <v>304</v>
      </c>
      <c r="G672" s="3" t="s">
        <v>29</v>
      </c>
      <c r="H672" s="2" t="s">
        <v>21</v>
      </c>
      <c r="I672" s="2" t="s">
        <v>1657</v>
      </c>
      <c r="J672" s="3" t="str">
        <f>HYPERLINK("https://www.boe.es/gazeta/dias/1827/07/19/pdfs/GMD-1827-86.pdf#page=4","Abrir facsímil")</f>
        <v>Abrir facsímil</v>
      </c>
      <c r="K672" s="3" t="s">
        <v>23</v>
      </c>
    </row>
    <row r="673" spans="1:11" ht="42" customHeight="1">
      <c r="A673" s="2" t="s">
        <v>1658</v>
      </c>
      <c r="B673" s="2" t="s">
        <v>1658</v>
      </c>
      <c r="C673" s="2" t="s">
        <v>17</v>
      </c>
      <c r="D673" s="2" t="s">
        <v>18</v>
      </c>
      <c r="E673" s="5">
        <v>-26474</v>
      </c>
      <c r="F673" s="3" t="s">
        <v>152</v>
      </c>
      <c r="G673" s="3" t="s">
        <v>59</v>
      </c>
      <c r="H673" s="2" t="s">
        <v>21</v>
      </c>
      <c r="I673" s="2" t="s">
        <v>1659</v>
      </c>
      <c r="J673" s="3" t="str">
        <f>HYPERLINK("https://www.boe.es/gazeta/dias/1827/07/07/pdfs/GMD-1827-81.pdf#page=2","Abrir facsímil")</f>
        <v>Abrir facsímil</v>
      </c>
      <c r="K673" s="3" t="s">
        <v>23</v>
      </c>
    </row>
    <row r="674" spans="1:11" ht="42" customHeight="1">
      <c r="A674" s="2" t="s">
        <v>1660</v>
      </c>
      <c r="B674" s="2" t="s">
        <v>1660</v>
      </c>
      <c r="C674" s="2" t="s">
        <v>35</v>
      </c>
      <c r="D674" s="2" t="s">
        <v>36</v>
      </c>
      <c r="E674" s="5">
        <v>-26341</v>
      </c>
      <c r="F674" s="3" t="s">
        <v>596</v>
      </c>
      <c r="G674" s="3" t="s">
        <v>59</v>
      </c>
      <c r="H674" s="2" t="s">
        <v>21</v>
      </c>
      <c r="I674" s="2" t="s">
        <v>1661</v>
      </c>
      <c r="J674" s="3" t="str">
        <f>HYPERLINK("https://www.boe.es/gazeta/dias/1827/11/17/pdfs/GMD-1827-141.pdf#page=2","Abrir facsímil")</f>
        <v>Abrir facsímil</v>
      </c>
      <c r="K674" s="3" t="s">
        <v>23</v>
      </c>
    </row>
    <row r="675" spans="1:11" ht="42" customHeight="1">
      <c r="A675" s="2" t="s">
        <v>1662</v>
      </c>
      <c r="B675" s="2" t="s">
        <v>1663</v>
      </c>
      <c r="C675" s="2" t="s">
        <v>66</v>
      </c>
      <c r="D675" s="2" t="s">
        <v>36</v>
      </c>
      <c r="E675" s="5">
        <v>-26364</v>
      </c>
      <c r="F675" s="3" t="s">
        <v>90</v>
      </c>
      <c r="G675" s="3" t="s">
        <v>20</v>
      </c>
      <c r="H675" s="2" t="s">
        <v>30</v>
      </c>
      <c r="I675" s="2" t="s">
        <v>1664</v>
      </c>
      <c r="J675" s="3" t="str">
        <f>HYPERLINK("https://www.boe.es/gazeta/dias/1827/10/25/pdfs/GMD-1827-131.pdf#page=3","Abrir facsímil")</f>
        <v>Abrir facsímil</v>
      </c>
      <c r="K675" s="3" t="s">
        <v>32</v>
      </c>
    </row>
    <row r="676" spans="1:11" ht="42" customHeight="1">
      <c r="A676" s="2" t="s">
        <v>1662</v>
      </c>
      <c r="B676" s="2" t="s">
        <v>1663</v>
      </c>
      <c r="C676" s="2" t="s">
        <v>35</v>
      </c>
      <c r="D676" s="2" t="s">
        <v>36</v>
      </c>
      <c r="E676" s="5">
        <v>-26299</v>
      </c>
      <c r="F676" s="3" t="s">
        <v>1665</v>
      </c>
      <c r="G676" s="3" t="s">
        <v>59</v>
      </c>
      <c r="H676" s="2" t="s">
        <v>30</v>
      </c>
      <c r="I676" s="2" t="s">
        <v>1666</v>
      </c>
      <c r="J676" s="3" t="str">
        <f>HYPERLINK("https://www.boe.es/gazeta/dias/1827/12/29/pdfs/GMD-1827-159.pdf#page=2","Abrir facsímil")</f>
        <v>Abrir facsímil</v>
      </c>
      <c r="K676" s="3" t="s">
        <v>32</v>
      </c>
    </row>
    <row r="677" spans="1:11" ht="42" customHeight="1">
      <c r="A677" s="2" t="s">
        <v>1667</v>
      </c>
      <c r="B677" s="2" t="s">
        <v>1668</v>
      </c>
      <c r="C677" s="2" t="s">
        <v>55</v>
      </c>
      <c r="D677" s="2" t="s">
        <v>36</v>
      </c>
      <c r="E677" s="5">
        <v>-26588</v>
      </c>
      <c r="F677" s="3" t="s">
        <v>484</v>
      </c>
      <c r="G677" s="3" t="s">
        <v>29</v>
      </c>
      <c r="H677" s="2" t="s">
        <v>30</v>
      </c>
      <c r="I677" s="2" t="s">
        <v>1669</v>
      </c>
      <c r="J677" s="3" t="str">
        <f>HYPERLINK("https://www.boe.es/gazeta/dias/1827/03/15/pdfs/GMD-1827-32.pdf#page=4","Abrir facsímil")</f>
        <v>Abrir facsímil</v>
      </c>
      <c r="K677" s="3" t="s">
        <v>32</v>
      </c>
    </row>
    <row r="678" spans="1:11" ht="42" customHeight="1">
      <c r="A678" s="2" t="s">
        <v>1667</v>
      </c>
      <c r="B678" s="2" t="s">
        <v>1668</v>
      </c>
      <c r="C678" s="2" t="s">
        <v>46</v>
      </c>
      <c r="D678" s="2" t="s">
        <v>27</v>
      </c>
      <c r="E678" s="5">
        <v>-26481</v>
      </c>
      <c r="F678" s="3" t="s">
        <v>237</v>
      </c>
      <c r="G678" s="3" t="s">
        <v>20</v>
      </c>
      <c r="H678" s="2" t="s">
        <v>30</v>
      </c>
      <c r="I678" s="2" t="s">
        <v>1670</v>
      </c>
      <c r="J678" s="3" t="str">
        <f>HYPERLINK("https://www.boe.es/gazeta/dias/1827/06/30/pdfs/GMD-1827-78.pdf#page=3","Abrir facsímil")</f>
        <v>Abrir facsímil</v>
      </c>
      <c r="K678" s="3" t="s">
        <v>32</v>
      </c>
    </row>
    <row r="679" spans="1:11" ht="42" customHeight="1">
      <c r="A679" s="2" t="s">
        <v>1671</v>
      </c>
      <c r="B679" s="2" t="s">
        <v>1671</v>
      </c>
      <c r="C679" s="2" t="s">
        <v>46</v>
      </c>
      <c r="D679" s="2" t="s">
        <v>27</v>
      </c>
      <c r="E679" s="5">
        <v>-26644</v>
      </c>
      <c r="F679" s="3" t="s">
        <v>319</v>
      </c>
      <c r="G679" s="3" t="s">
        <v>59</v>
      </c>
      <c r="H679" s="2" t="s">
        <v>21</v>
      </c>
      <c r="I679" s="2" t="s">
        <v>1672</v>
      </c>
      <c r="J679" s="3" t="str">
        <f>HYPERLINK("https://www.boe.es/gazeta/dias/1827/01/18/pdfs/GMD-1827-8.pdf#page=2","Abrir facsímil")</f>
        <v>Abrir facsímil</v>
      </c>
      <c r="K679" s="3" t="s">
        <v>23</v>
      </c>
    </row>
    <row r="680" spans="1:11" ht="42" customHeight="1">
      <c r="A680" s="2" t="s">
        <v>1673</v>
      </c>
      <c r="B680" s="2" t="s">
        <v>1673</v>
      </c>
      <c r="C680" s="2" t="s">
        <v>17</v>
      </c>
      <c r="D680" s="2" t="s">
        <v>18</v>
      </c>
      <c r="E680" s="5">
        <v>-26415</v>
      </c>
      <c r="F680" s="3" t="s">
        <v>694</v>
      </c>
      <c r="G680" s="3" t="s">
        <v>42</v>
      </c>
      <c r="H680" s="2" t="s">
        <v>21</v>
      </c>
      <c r="I680" s="2" t="s">
        <v>1674</v>
      </c>
      <c r="J680" s="3" t="str">
        <f>HYPERLINK("https://www.boe.es/gazeta/dias/1827/09/04/pdfs/GMD-1827-106.pdf#page=1","Abrir facsímil")</f>
        <v>Abrir facsímil</v>
      </c>
      <c r="K680" s="3" t="s">
        <v>23</v>
      </c>
    </row>
    <row r="681" spans="1:11" ht="42" customHeight="1">
      <c r="A681" s="2" t="s">
        <v>1675</v>
      </c>
      <c r="B681" s="2" t="s">
        <v>1675</v>
      </c>
      <c r="C681" s="2" t="s">
        <v>35</v>
      </c>
      <c r="D681" s="2" t="s">
        <v>36</v>
      </c>
      <c r="E681" s="5">
        <v>-26572</v>
      </c>
      <c r="F681" s="3" t="s">
        <v>1075</v>
      </c>
      <c r="G681" s="3" t="s">
        <v>59</v>
      </c>
      <c r="H681" s="2" t="s">
        <v>21</v>
      </c>
      <c r="I681" s="2" t="s">
        <v>1676</v>
      </c>
      <c r="J681" s="3" t="str">
        <f>HYPERLINK("https://www.boe.es/gazeta/dias/1827/03/31/pdfs/GMD-1827-39.pdf#page=2","Abrir facsímil")</f>
        <v>Abrir facsímil</v>
      </c>
      <c r="K681" s="3" t="s">
        <v>23</v>
      </c>
    </row>
    <row r="682" spans="1:11" ht="42" customHeight="1">
      <c r="A682" s="2" t="s">
        <v>1677</v>
      </c>
      <c r="B682" s="2" t="s">
        <v>1677</v>
      </c>
      <c r="C682" s="2" t="s">
        <v>55</v>
      </c>
      <c r="D682" s="2" t="s">
        <v>36</v>
      </c>
      <c r="E682" s="5">
        <v>-26597</v>
      </c>
      <c r="F682" s="3" t="s">
        <v>891</v>
      </c>
      <c r="G682" s="3" t="s">
        <v>29</v>
      </c>
      <c r="H682" s="2" t="s">
        <v>21</v>
      </c>
      <c r="I682" s="2" t="s">
        <v>1678</v>
      </c>
      <c r="J682" s="3" t="str">
        <f>HYPERLINK("https://www.boe.es/gazeta/dias/1827/03/06/pdfs/GMD-1827-28.pdf#page=4","Abrir facsímil")</f>
        <v>Abrir facsímil</v>
      </c>
      <c r="K682" s="3" t="s">
        <v>23</v>
      </c>
    </row>
    <row r="683" spans="1:11" ht="42" customHeight="1">
      <c r="A683" s="2" t="s">
        <v>1679</v>
      </c>
      <c r="B683" s="2" t="s">
        <v>1679</v>
      </c>
      <c r="C683" s="2" t="s">
        <v>350</v>
      </c>
      <c r="D683" s="2" t="s">
        <v>36</v>
      </c>
      <c r="E683" s="5">
        <v>-26593</v>
      </c>
      <c r="F683" s="3" t="s">
        <v>1128</v>
      </c>
      <c r="G683" s="3" t="s">
        <v>20</v>
      </c>
      <c r="H683" s="2" t="s">
        <v>21</v>
      </c>
      <c r="I683" s="2" t="s">
        <v>1680</v>
      </c>
      <c r="J683" s="3" t="str">
        <f>HYPERLINK("https://www.boe.es/gazeta/dias/1827/03/10/pdfs/GMD-1827-30.pdf#page=3","Abrir facsímil")</f>
        <v>Abrir facsímil</v>
      </c>
      <c r="K683" s="3" t="s">
        <v>23</v>
      </c>
    </row>
    <row r="684" spans="1:11" ht="42" customHeight="1">
      <c r="A684" s="2" t="s">
        <v>1681</v>
      </c>
      <c r="B684" s="2" t="s">
        <v>1682</v>
      </c>
      <c r="C684" s="2" t="s">
        <v>17</v>
      </c>
      <c r="D684" s="2" t="s">
        <v>18</v>
      </c>
      <c r="E684" s="5">
        <v>-26474</v>
      </c>
      <c r="F684" s="3" t="s">
        <v>152</v>
      </c>
      <c r="G684" s="3" t="s">
        <v>29</v>
      </c>
      <c r="H684" s="2" t="s">
        <v>21</v>
      </c>
      <c r="I684" s="2" t="s">
        <v>1683</v>
      </c>
      <c r="J684" s="3" t="str">
        <f>HYPERLINK("https://www.boe.es/gazeta/dias/1827/07/07/pdfs/GMD-1827-81.pdf#page=4","Abrir facsímil")</f>
        <v>Abrir facsímil</v>
      </c>
      <c r="K684" s="3" t="s">
        <v>23</v>
      </c>
    </row>
    <row r="685" spans="1:11" ht="42" customHeight="1">
      <c r="A685" s="2" t="s">
        <v>1684</v>
      </c>
      <c r="B685" s="2" t="s">
        <v>1685</v>
      </c>
      <c r="C685" s="2" t="s">
        <v>35</v>
      </c>
      <c r="D685" s="2" t="s">
        <v>36</v>
      </c>
      <c r="E685" s="5">
        <v>-26401</v>
      </c>
      <c r="F685" s="3" t="s">
        <v>1251</v>
      </c>
      <c r="G685" s="3" t="s">
        <v>29</v>
      </c>
      <c r="H685" s="2" t="s">
        <v>21</v>
      </c>
      <c r="I685" s="2" t="s">
        <v>1686</v>
      </c>
      <c r="J685" s="3" t="str">
        <f>HYPERLINK("https://www.boe.es/gazeta/dias/1827/09/18/pdfs/GMD-1827-112.pdf#page=4","Abrir facsímil")</f>
        <v>Abrir facsímil</v>
      </c>
      <c r="K685" s="3" t="s">
        <v>23</v>
      </c>
    </row>
    <row r="686" spans="1:11" ht="42" customHeight="1">
      <c r="A686" s="2" t="s">
        <v>1687</v>
      </c>
      <c r="B686" s="2" t="s">
        <v>1687</v>
      </c>
      <c r="C686" s="2" t="s">
        <v>17</v>
      </c>
      <c r="D686" s="2" t="s">
        <v>18</v>
      </c>
      <c r="E686" s="5">
        <v>-26415</v>
      </c>
      <c r="F686" s="3" t="s">
        <v>694</v>
      </c>
      <c r="G686" s="3" t="s">
        <v>20</v>
      </c>
      <c r="H686" s="2" t="s">
        <v>21</v>
      </c>
      <c r="I686" s="2" t="s">
        <v>1688</v>
      </c>
      <c r="J686" s="3" t="str">
        <f>HYPERLINK("https://www.boe.es/gazeta/dias/1827/09/04/pdfs/GMD-1827-106.pdf#page=3","Abrir facsímil")</f>
        <v>Abrir facsímil</v>
      </c>
      <c r="K686" s="3" t="s">
        <v>23</v>
      </c>
    </row>
    <row r="687" spans="1:11" ht="42" customHeight="1">
      <c r="A687" s="2" t="s">
        <v>1689</v>
      </c>
      <c r="B687" s="2" t="s">
        <v>1690</v>
      </c>
      <c r="C687" s="2" t="s">
        <v>35</v>
      </c>
      <c r="D687" s="2" t="s">
        <v>36</v>
      </c>
      <c r="E687" s="5">
        <v>-26317</v>
      </c>
      <c r="F687" s="3" t="s">
        <v>1415</v>
      </c>
      <c r="G687" s="3" t="s">
        <v>42</v>
      </c>
      <c r="H687" s="2" t="s">
        <v>21</v>
      </c>
      <c r="I687" s="2" t="s">
        <v>1691</v>
      </c>
      <c r="J687" s="3" t="str">
        <f>HYPERLINK("https://www.boe.es/gazeta/dias/1827/12/11/pdfs/GMD-1827-151.pdf#page=1","Abrir facsímil")</f>
        <v>Abrir facsímil</v>
      </c>
      <c r="K687" s="3" t="s">
        <v>23</v>
      </c>
    </row>
    <row r="688" spans="1:11" ht="42" customHeight="1">
      <c r="A688" s="2" t="s">
        <v>1692</v>
      </c>
      <c r="B688" s="2" t="s">
        <v>1693</v>
      </c>
      <c r="C688" s="2" t="s">
        <v>66</v>
      </c>
      <c r="D688" s="2" t="s">
        <v>36</v>
      </c>
      <c r="E688" s="5">
        <v>-26476</v>
      </c>
      <c r="F688" s="3" t="s">
        <v>95</v>
      </c>
      <c r="G688" s="3" t="s">
        <v>29</v>
      </c>
      <c r="H688" s="2" t="s">
        <v>21</v>
      </c>
      <c r="I688" s="2" t="s">
        <v>1694</v>
      </c>
      <c r="J688" s="3" t="str">
        <f>HYPERLINK("https://www.boe.es/gazeta/dias/1827/07/05/pdfs/GMD-1827-80.pdf#page=4","Abrir facsímil")</f>
        <v>Abrir facsímil</v>
      </c>
      <c r="K688" s="3" t="s">
        <v>23</v>
      </c>
    </row>
    <row r="689" spans="1:11" ht="42" customHeight="1">
      <c r="A689" s="2" t="s">
        <v>1695</v>
      </c>
      <c r="B689" s="2" t="s">
        <v>1696</v>
      </c>
      <c r="C689" s="2" t="s">
        <v>350</v>
      </c>
      <c r="D689" s="2" t="s">
        <v>36</v>
      </c>
      <c r="E689" s="5">
        <v>-26581</v>
      </c>
      <c r="F689" s="3" t="s">
        <v>510</v>
      </c>
      <c r="G689" s="3" t="s">
        <v>29</v>
      </c>
      <c r="H689" s="2" t="s">
        <v>21</v>
      </c>
      <c r="I689" s="2" t="s">
        <v>1697</v>
      </c>
      <c r="J689" s="3" t="str">
        <f>HYPERLINK("https://www.boe.es/gazeta/dias/1827/03/22/pdfs/GMD-1827-35.pdf#page=4","Abrir facsímil")</f>
        <v>Abrir facsímil</v>
      </c>
      <c r="K689" s="3" t="s">
        <v>23</v>
      </c>
    </row>
    <row r="690" spans="1:11" ht="42" customHeight="1">
      <c r="A690" s="2" t="s">
        <v>1698</v>
      </c>
      <c r="B690" s="2" t="s">
        <v>1699</v>
      </c>
      <c r="C690" s="2" t="s">
        <v>35</v>
      </c>
      <c r="D690" s="2" t="s">
        <v>36</v>
      </c>
      <c r="E690" s="5">
        <v>-26618</v>
      </c>
      <c r="F690" s="3" t="s">
        <v>439</v>
      </c>
      <c r="G690" s="3" t="s">
        <v>20</v>
      </c>
      <c r="H690" s="2" t="s">
        <v>21</v>
      </c>
      <c r="I690" s="2" t="s">
        <v>1700</v>
      </c>
      <c r="J690" s="3" t="str">
        <f>HYPERLINK("https://www.boe.es/gazeta/dias/1827/02/13/pdfs/GMD-1827-19.pdf#page=3","Abrir facsímil")</f>
        <v>Abrir facsímil</v>
      </c>
      <c r="K690" s="3" t="s">
        <v>23</v>
      </c>
    </row>
    <row r="691" spans="1:11" ht="42" customHeight="1">
      <c r="A691" s="2" t="s">
        <v>1701</v>
      </c>
      <c r="B691" s="2" t="s">
        <v>1701</v>
      </c>
      <c r="C691" s="2" t="s">
        <v>46</v>
      </c>
      <c r="D691" s="2" t="s">
        <v>27</v>
      </c>
      <c r="E691" s="5">
        <v>-26474</v>
      </c>
      <c r="F691" s="3" t="s">
        <v>152</v>
      </c>
      <c r="G691" s="3" t="s">
        <v>59</v>
      </c>
      <c r="H691" s="2" t="s">
        <v>21</v>
      </c>
      <c r="I691" s="2" t="s">
        <v>1702</v>
      </c>
      <c r="J691" s="3" t="str">
        <f>HYPERLINK("https://www.boe.es/gazeta/dias/1827/07/07/pdfs/GMD-1827-81.pdf#page=2","Abrir facsímil")</f>
        <v>Abrir facsímil</v>
      </c>
      <c r="K691" s="3" t="s">
        <v>23</v>
      </c>
    </row>
    <row r="692" spans="1:11" ht="42" customHeight="1">
      <c r="A692" s="2" t="s">
        <v>1703</v>
      </c>
      <c r="B692" s="2" t="s">
        <v>1703</v>
      </c>
      <c r="C692" s="2" t="s">
        <v>17</v>
      </c>
      <c r="D692" s="2" t="s">
        <v>18</v>
      </c>
      <c r="E692" s="5">
        <v>-26644</v>
      </c>
      <c r="F692" s="3" t="s">
        <v>319</v>
      </c>
      <c r="G692" s="3" t="s">
        <v>20</v>
      </c>
      <c r="H692" s="2" t="s">
        <v>21</v>
      </c>
      <c r="I692" s="2" t="s">
        <v>1704</v>
      </c>
      <c r="J692" s="3" t="str">
        <f>HYPERLINK("https://www.boe.es/gazeta/dias/1827/01/18/pdfs/GMD-1827-8.pdf#page=3","Abrir facsímil")</f>
        <v>Abrir facsímil</v>
      </c>
      <c r="K692" s="3" t="s">
        <v>23</v>
      </c>
    </row>
    <row r="693" spans="1:11" ht="42" customHeight="1">
      <c r="A693" s="2" t="s">
        <v>1705</v>
      </c>
      <c r="B693" s="2" t="s">
        <v>1706</v>
      </c>
      <c r="C693" s="2" t="s">
        <v>17</v>
      </c>
      <c r="D693" s="2" t="s">
        <v>18</v>
      </c>
      <c r="E693" s="5">
        <v>-26359</v>
      </c>
      <c r="F693" s="3" t="s">
        <v>342</v>
      </c>
      <c r="G693" s="3" t="s">
        <v>29</v>
      </c>
      <c r="H693" s="2" t="s">
        <v>21</v>
      </c>
      <c r="I693" s="2" t="s">
        <v>1707</v>
      </c>
      <c r="J693" s="3" t="str">
        <f>HYPERLINK("https://www.boe.es/gazeta/dias/1827/10/30/pdfs/GMD-1827-133.pdf#page=4","Abrir facsímil")</f>
        <v>Abrir facsímil</v>
      </c>
      <c r="K693" s="3" t="s">
        <v>23</v>
      </c>
    </row>
    <row r="694" spans="1:11" ht="42" customHeight="1">
      <c r="A694" s="2" t="s">
        <v>1708</v>
      </c>
      <c r="B694" s="2" t="s">
        <v>1709</v>
      </c>
      <c r="C694" s="2" t="s">
        <v>17</v>
      </c>
      <c r="D694" s="2" t="s">
        <v>18</v>
      </c>
      <c r="E694" s="5">
        <v>-26635</v>
      </c>
      <c r="F694" s="3" t="s">
        <v>785</v>
      </c>
      <c r="G694" s="3" t="s">
        <v>42</v>
      </c>
      <c r="H694" s="2" t="s">
        <v>21</v>
      </c>
      <c r="I694" s="2" t="s">
        <v>1710</v>
      </c>
      <c r="J694" s="3" t="str">
        <f>HYPERLINK("https://www.boe.es/gazeta/dias/1827/01/27/pdfs/GMD-1827-12.pdf#page=1","Abrir facsímil")</f>
        <v>Abrir facsímil</v>
      </c>
      <c r="K694" s="3" t="s">
        <v>23</v>
      </c>
    </row>
    <row r="695" spans="1:11" ht="42" customHeight="1">
      <c r="A695" s="2" t="s">
        <v>1708</v>
      </c>
      <c r="B695" s="2" t="s">
        <v>1709</v>
      </c>
      <c r="C695" s="2" t="s">
        <v>17</v>
      </c>
      <c r="D695" s="2" t="s">
        <v>18</v>
      </c>
      <c r="E695" s="5">
        <v>-26560</v>
      </c>
      <c r="F695" s="3" t="s">
        <v>386</v>
      </c>
      <c r="G695" s="3" t="s">
        <v>42</v>
      </c>
      <c r="H695" s="2" t="s">
        <v>21</v>
      </c>
      <c r="I695" s="2" t="s">
        <v>1711</v>
      </c>
      <c r="J695" s="3" t="str">
        <f>HYPERLINK("https://www.boe.es/gazeta/dias/1827/04/12/pdfs/GMD-1827-44.pdf#page=1","Abrir facsímil")</f>
        <v>Abrir facsímil</v>
      </c>
      <c r="K695" s="3" t="s">
        <v>23</v>
      </c>
    </row>
    <row r="696" spans="1:11" ht="42" customHeight="1">
      <c r="A696" s="2" t="s">
        <v>1708</v>
      </c>
      <c r="B696" s="2" t="s">
        <v>1709</v>
      </c>
      <c r="C696" s="2" t="s">
        <v>17</v>
      </c>
      <c r="D696" s="2" t="s">
        <v>18</v>
      </c>
      <c r="E696" s="5">
        <v>-26534</v>
      </c>
      <c r="F696" s="3" t="s">
        <v>675</v>
      </c>
      <c r="G696" s="3" t="s">
        <v>42</v>
      </c>
      <c r="H696" s="2" t="s">
        <v>21</v>
      </c>
      <c r="I696" s="2" t="s">
        <v>1712</v>
      </c>
      <c r="J696" s="3" t="str">
        <f>HYPERLINK("https://www.boe.es/gazeta/dias/1827/05/08/pdfs/GMD-1827-55.pdf#page=1","Abrir facsímil")</f>
        <v>Abrir facsímil</v>
      </c>
      <c r="K696" s="3" t="s">
        <v>23</v>
      </c>
    </row>
    <row r="697" spans="1:11" ht="42" customHeight="1">
      <c r="A697" s="2" t="s">
        <v>1708</v>
      </c>
      <c r="B697" s="2" t="s">
        <v>1709</v>
      </c>
      <c r="C697" s="2" t="s">
        <v>17</v>
      </c>
      <c r="D697" s="2" t="s">
        <v>18</v>
      </c>
      <c r="E697" s="5">
        <v>-26532</v>
      </c>
      <c r="F697" s="3" t="s">
        <v>1445</v>
      </c>
      <c r="G697" s="3" t="s">
        <v>42</v>
      </c>
      <c r="H697" s="2" t="s">
        <v>21</v>
      </c>
      <c r="I697" s="2" t="s">
        <v>1713</v>
      </c>
      <c r="J697" s="3" t="str">
        <f>HYPERLINK("https://www.boe.es/gazeta/dias/1827/05/10/pdfs/GMD-1827-56.pdf#page=1","Abrir facsímil")</f>
        <v>Abrir facsímil</v>
      </c>
      <c r="K697" s="3" t="s">
        <v>23</v>
      </c>
    </row>
    <row r="698" spans="1:11" ht="42" customHeight="1">
      <c r="A698" s="2" t="s">
        <v>1708</v>
      </c>
      <c r="B698" s="2" t="s">
        <v>1709</v>
      </c>
      <c r="C698" s="2" t="s">
        <v>17</v>
      </c>
      <c r="D698" s="2" t="s">
        <v>18</v>
      </c>
      <c r="E698" s="5">
        <v>-26373</v>
      </c>
      <c r="F698" s="3" t="s">
        <v>136</v>
      </c>
      <c r="G698" s="3" t="s">
        <v>59</v>
      </c>
      <c r="H698" s="2" t="s">
        <v>21</v>
      </c>
      <c r="I698" s="2" t="s">
        <v>1714</v>
      </c>
      <c r="J698" s="3" t="str">
        <f>HYPERLINK("https://www.boe.es/gazeta/dias/1827/10/16/pdfs/GMD-1827-127.pdf#page=2","Abrir facsímil")</f>
        <v>Abrir facsímil</v>
      </c>
      <c r="K698" s="3" t="s">
        <v>23</v>
      </c>
    </row>
    <row r="699" spans="1:11" ht="42" customHeight="1">
      <c r="A699" s="2" t="s">
        <v>1708</v>
      </c>
      <c r="B699" s="2" t="s">
        <v>1709</v>
      </c>
      <c r="C699" s="2" t="s">
        <v>17</v>
      </c>
      <c r="D699" s="2" t="s">
        <v>18</v>
      </c>
      <c r="E699" s="5">
        <v>-26348</v>
      </c>
      <c r="F699" s="3" t="s">
        <v>947</v>
      </c>
      <c r="G699" s="3" t="s">
        <v>42</v>
      </c>
      <c r="H699" s="2" t="s">
        <v>21</v>
      </c>
      <c r="I699" s="2" t="s">
        <v>1715</v>
      </c>
      <c r="J699" s="3" t="str">
        <f>HYPERLINK("https://www.boe.es/gazeta/dias/1827/11/10/pdfs/GMD-1827-138.pdf#page=1","Abrir facsímil")</f>
        <v>Abrir facsímil</v>
      </c>
      <c r="K699" s="3" t="s">
        <v>23</v>
      </c>
    </row>
    <row r="700" spans="1:11" ht="42" customHeight="1">
      <c r="A700" s="2" t="s">
        <v>1716</v>
      </c>
      <c r="B700" s="2" t="s">
        <v>1716</v>
      </c>
      <c r="C700" s="2" t="s">
        <v>17</v>
      </c>
      <c r="D700" s="2" t="s">
        <v>18</v>
      </c>
      <c r="E700" s="5">
        <v>-26401</v>
      </c>
      <c r="F700" s="3" t="s">
        <v>1251</v>
      </c>
      <c r="G700" s="3" t="s">
        <v>29</v>
      </c>
      <c r="H700" s="2" t="s">
        <v>21</v>
      </c>
      <c r="I700" s="2" t="s">
        <v>1717</v>
      </c>
      <c r="J700" s="3" t="str">
        <f>HYPERLINK("https://www.boe.es/gazeta/dias/1827/09/18/pdfs/GMD-1827-112.pdf#page=4","Abrir facsímil")</f>
        <v>Abrir facsímil</v>
      </c>
      <c r="K700" s="3" t="s">
        <v>23</v>
      </c>
    </row>
    <row r="701" spans="1:11" ht="42" customHeight="1">
      <c r="A701" s="2" t="s">
        <v>1718</v>
      </c>
      <c r="B701" s="2" t="s">
        <v>1719</v>
      </c>
      <c r="C701" s="2" t="s">
        <v>17</v>
      </c>
      <c r="D701" s="2" t="s">
        <v>18</v>
      </c>
      <c r="E701" s="5">
        <v>-26497</v>
      </c>
      <c r="F701" s="3" t="s">
        <v>338</v>
      </c>
      <c r="G701" s="3" t="s">
        <v>59</v>
      </c>
      <c r="H701" s="2" t="s">
        <v>30</v>
      </c>
      <c r="I701" s="2" t="s">
        <v>1720</v>
      </c>
      <c r="J701" s="3" t="str">
        <f>HYPERLINK("https://www.boe.es/gazeta/dias/1827/06/14/pdfs/GMD-1827-71.pdf#page=2","Abrir facsímil")</f>
        <v>Abrir facsímil</v>
      </c>
      <c r="K701" s="3" t="s">
        <v>32</v>
      </c>
    </row>
    <row r="702" spans="1:11" ht="42" customHeight="1">
      <c r="A702" s="2" t="s">
        <v>1721</v>
      </c>
      <c r="B702" s="2" t="s">
        <v>1722</v>
      </c>
      <c r="C702" s="2" t="s">
        <v>35</v>
      </c>
      <c r="D702" s="2" t="s">
        <v>36</v>
      </c>
      <c r="E702" s="5">
        <v>-26460</v>
      </c>
      <c r="F702" s="3" t="s">
        <v>920</v>
      </c>
      <c r="G702" s="3" t="s">
        <v>29</v>
      </c>
      <c r="H702" s="2" t="s">
        <v>21</v>
      </c>
      <c r="I702" s="2" t="s">
        <v>1723</v>
      </c>
      <c r="J702" s="3" t="str">
        <f>HYPERLINK("https://www.boe.es/gazeta/dias/1827/07/21/pdfs/GMD-1827-87.pdf#page=4","Abrir facsímil")</f>
        <v>Abrir facsímil</v>
      </c>
      <c r="K702" s="3" t="s">
        <v>23</v>
      </c>
    </row>
    <row r="703" spans="1:11" ht="42" customHeight="1">
      <c r="A703" s="2" t="s">
        <v>1724</v>
      </c>
      <c r="B703" s="2" t="s">
        <v>1725</v>
      </c>
      <c r="C703" s="2" t="s">
        <v>284</v>
      </c>
      <c r="D703" s="2" t="s">
        <v>36</v>
      </c>
      <c r="E703" s="5">
        <v>-26303</v>
      </c>
      <c r="F703" s="3" t="s">
        <v>1522</v>
      </c>
      <c r="G703" s="3" t="s">
        <v>1526</v>
      </c>
      <c r="H703" s="2" t="s">
        <v>21</v>
      </c>
      <c r="I703" s="2" t="s">
        <v>1726</v>
      </c>
      <c r="J703" s="3" t="str">
        <f>HYPERLINK("https://www.boe.es/gazeta/dias/1827/12/25/pdfs/GMD-1827-157.pdf#page=4","Abrir facsímil")</f>
        <v>Abrir facsímil</v>
      </c>
      <c r="K703" s="3" t="s">
        <v>23</v>
      </c>
    </row>
    <row r="704" spans="1:11" ht="42" customHeight="1">
      <c r="A704" s="2" t="s">
        <v>1727</v>
      </c>
      <c r="B704" s="2" t="s">
        <v>1728</v>
      </c>
      <c r="C704" s="2" t="s">
        <v>17</v>
      </c>
      <c r="D704" s="2" t="s">
        <v>18</v>
      </c>
      <c r="E704" s="5">
        <v>-26588</v>
      </c>
      <c r="F704" s="3" t="s">
        <v>484</v>
      </c>
      <c r="G704" s="3" t="s">
        <v>59</v>
      </c>
      <c r="H704" s="2" t="s">
        <v>21</v>
      </c>
      <c r="I704" s="2" t="s">
        <v>1729</v>
      </c>
      <c r="J704" s="3" t="str">
        <f>HYPERLINK("https://www.boe.es/gazeta/dias/1827/03/15/pdfs/GMD-1827-32.pdf#page=2","Abrir facsímil")</f>
        <v>Abrir facsímil</v>
      </c>
      <c r="K704" s="3" t="s">
        <v>23</v>
      </c>
    </row>
    <row r="705" spans="1:11" ht="42" customHeight="1">
      <c r="A705" s="2" t="s">
        <v>1730</v>
      </c>
      <c r="B705" s="2" t="s">
        <v>1730</v>
      </c>
      <c r="C705" s="2" t="s">
        <v>17</v>
      </c>
      <c r="D705" s="2" t="s">
        <v>18</v>
      </c>
      <c r="E705" s="5">
        <v>-26420</v>
      </c>
      <c r="F705" s="3" t="s">
        <v>221</v>
      </c>
      <c r="G705" s="3" t="s">
        <v>42</v>
      </c>
      <c r="H705" s="2" t="s">
        <v>21</v>
      </c>
      <c r="I705" s="2" t="s">
        <v>1731</v>
      </c>
      <c r="J705" s="3" t="str">
        <f>HYPERLINK("https://www.boe.es/gazeta/dias/1827/08/30/pdfs/GMD-1827-104.pdf#page=1","Abrir facsímil")</f>
        <v>Abrir facsímil</v>
      </c>
      <c r="K705" s="3" t="s">
        <v>23</v>
      </c>
    </row>
    <row r="706" spans="1:11" ht="42" customHeight="1">
      <c r="A706" s="2" t="s">
        <v>1732</v>
      </c>
      <c r="B706" s="2" t="s">
        <v>1733</v>
      </c>
      <c r="C706" s="2" t="s">
        <v>17</v>
      </c>
      <c r="D706" s="2" t="s">
        <v>18</v>
      </c>
      <c r="E706" s="5">
        <v>-26651</v>
      </c>
      <c r="F706" s="3" t="s">
        <v>1734</v>
      </c>
      <c r="G706" s="3" t="s">
        <v>59</v>
      </c>
      <c r="H706" s="2" t="s">
        <v>30</v>
      </c>
      <c r="I706" s="2" t="s">
        <v>1735</v>
      </c>
      <c r="J706" s="3" t="str">
        <f>HYPERLINK("https://www.boe.es/gazeta/dias/1827/01/11/pdfs/GMD-1827-5.pdf#page=2","Abrir facsímil")</f>
        <v>Abrir facsímil</v>
      </c>
      <c r="K706" s="3" t="s">
        <v>32</v>
      </c>
    </row>
    <row r="707" spans="1:11" ht="42" customHeight="1">
      <c r="A707" s="2" t="s">
        <v>1736</v>
      </c>
      <c r="B707" s="2" t="s">
        <v>1736</v>
      </c>
      <c r="C707" s="2" t="s">
        <v>46</v>
      </c>
      <c r="D707" s="2" t="s">
        <v>27</v>
      </c>
      <c r="E707" s="5">
        <v>-26609</v>
      </c>
      <c r="F707" s="3" t="s">
        <v>102</v>
      </c>
      <c r="G707" s="3" t="s">
        <v>20</v>
      </c>
      <c r="H707" s="2" t="s">
        <v>21</v>
      </c>
      <c r="I707" s="2" t="s">
        <v>1737</v>
      </c>
      <c r="J707" s="3" t="str">
        <f>HYPERLINK("https://www.boe.es/gazeta/dias/1827/02/22/pdfs/GMD-1827-23.pdf#page=3","Abrir facsímil")</f>
        <v>Abrir facsímil</v>
      </c>
      <c r="K707" s="3" t="s">
        <v>23</v>
      </c>
    </row>
    <row r="708" spans="1:11" ht="42" customHeight="1">
      <c r="A708" s="2" t="s">
        <v>1736</v>
      </c>
      <c r="B708" s="2" t="s">
        <v>1736</v>
      </c>
      <c r="C708" s="2" t="s">
        <v>55</v>
      </c>
      <c r="D708" s="2" t="s">
        <v>36</v>
      </c>
      <c r="E708" s="5">
        <v>-26460</v>
      </c>
      <c r="F708" s="3" t="s">
        <v>920</v>
      </c>
      <c r="G708" s="3" t="s">
        <v>59</v>
      </c>
      <c r="H708" s="2" t="s">
        <v>21</v>
      </c>
      <c r="I708" s="2" t="s">
        <v>1738</v>
      </c>
      <c r="J708" s="3" t="str">
        <f>HYPERLINK("https://www.boe.es/gazeta/dias/1827/07/21/pdfs/GMD-1827-87.pdf#page=2","Abrir facsímil")</f>
        <v>Abrir facsímil</v>
      </c>
      <c r="K708" s="3" t="s">
        <v>23</v>
      </c>
    </row>
    <row r="709" spans="1:11" ht="42" customHeight="1">
      <c r="A709" s="2" t="s">
        <v>1736</v>
      </c>
      <c r="B709" s="2" t="s">
        <v>1736</v>
      </c>
      <c r="C709" s="2" t="s">
        <v>17</v>
      </c>
      <c r="D709" s="2" t="s">
        <v>18</v>
      </c>
      <c r="E709" s="5">
        <v>-26357</v>
      </c>
      <c r="F709" s="3" t="s">
        <v>583</v>
      </c>
      <c r="G709" s="3" t="s">
        <v>20</v>
      </c>
      <c r="H709" s="2" t="s">
        <v>21</v>
      </c>
      <c r="I709" s="2" t="s">
        <v>1739</v>
      </c>
      <c r="J709" s="3" t="str">
        <f>HYPERLINK("https://www.boe.es/gazeta/dias/1827/11/01/pdfs/GMD-1827-134.pdf#page=3","Abrir facsímil")</f>
        <v>Abrir facsímil</v>
      </c>
      <c r="K709" s="3" t="s">
        <v>23</v>
      </c>
    </row>
    <row r="710" spans="1:11" ht="42" customHeight="1">
      <c r="A710" s="2" t="s">
        <v>1736</v>
      </c>
      <c r="B710" s="2" t="s">
        <v>1736</v>
      </c>
      <c r="C710" s="2" t="s">
        <v>35</v>
      </c>
      <c r="D710" s="2" t="s">
        <v>36</v>
      </c>
      <c r="E710" s="5">
        <v>-26352</v>
      </c>
      <c r="F710" s="3" t="s">
        <v>1049</v>
      </c>
      <c r="G710" s="3" t="s">
        <v>29</v>
      </c>
      <c r="H710" s="2" t="s">
        <v>21</v>
      </c>
      <c r="I710" s="2" t="s">
        <v>1740</v>
      </c>
      <c r="J710" s="3" t="str">
        <f>HYPERLINK("https://www.boe.es/gazeta/dias/1827/11/06/pdfs/GMD-1827-136.pdf#page=4","Abrir facsímil")</f>
        <v>Abrir facsímil</v>
      </c>
      <c r="K710" s="3" t="s">
        <v>23</v>
      </c>
    </row>
    <row r="711" spans="1:11" ht="42" customHeight="1">
      <c r="A711" s="2" t="s">
        <v>1736</v>
      </c>
      <c r="B711" s="2" t="s">
        <v>1736</v>
      </c>
      <c r="C711" s="2" t="s">
        <v>55</v>
      </c>
      <c r="D711" s="2" t="s">
        <v>36</v>
      </c>
      <c r="E711" s="5">
        <v>-26345</v>
      </c>
      <c r="F711" s="3" t="s">
        <v>1213</v>
      </c>
      <c r="G711" s="3" t="s">
        <v>29</v>
      </c>
      <c r="H711" s="2" t="s">
        <v>21</v>
      </c>
      <c r="I711" s="2" t="s">
        <v>1741</v>
      </c>
      <c r="J711" s="3" t="str">
        <f>HYPERLINK("https://www.boe.es/gazeta/dias/1827/11/13/pdfs/GMD-1827-139.pdf#page=4","Abrir facsímil")</f>
        <v>Abrir facsímil</v>
      </c>
      <c r="K711" s="3" t="s">
        <v>23</v>
      </c>
    </row>
    <row r="712" spans="1:11" ht="42" customHeight="1">
      <c r="A712" s="2" t="s">
        <v>1742</v>
      </c>
      <c r="B712" s="2" t="s">
        <v>1742</v>
      </c>
      <c r="C712" s="2" t="s">
        <v>17</v>
      </c>
      <c r="D712" s="2" t="s">
        <v>18</v>
      </c>
      <c r="E712" s="5">
        <v>-26474</v>
      </c>
      <c r="F712" s="3" t="s">
        <v>152</v>
      </c>
      <c r="G712" s="3" t="s">
        <v>42</v>
      </c>
      <c r="H712" s="2" t="s">
        <v>21</v>
      </c>
      <c r="I712" s="2" t="s">
        <v>1743</v>
      </c>
      <c r="J712" s="3" t="str">
        <f>HYPERLINK("https://www.boe.es/gazeta/dias/1827/07/07/pdfs/GMD-1827-81.pdf#page=1","Abrir facsímil")</f>
        <v>Abrir facsímil</v>
      </c>
      <c r="K712" s="3" t="s">
        <v>23</v>
      </c>
    </row>
    <row r="713" spans="1:11" ht="42" customHeight="1">
      <c r="A713" s="2" t="s">
        <v>1744</v>
      </c>
      <c r="B713" s="2" t="s">
        <v>1744</v>
      </c>
      <c r="C713" s="2" t="s">
        <v>35</v>
      </c>
      <c r="D713" s="2" t="s">
        <v>36</v>
      </c>
      <c r="E713" s="5">
        <v>-26397</v>
      </c>
      <c r="F713" s="3" t="s">
        <v>498</v>
      </c>
      <c r="G713" s="3" t="s">
        <v>29</v>
      </c>
      <c r="H713" s="2" t="s">
        <v>21</v>
      </c>
      <c r="I713" s="2" t="s">
        <v>1745</v>
      </c>
      <c r="J713" s="3" t="str">
        <f>HYPERLINK("https://www.boe.es/gazeta/dias/1827/09/22/pdfs/GMD-1827-115.pdf#page=4","Abrir facsímil")</f>
        <v>Abrir facsímil</v>
      </c>
      <c r="K713" s="3" t="s">
        <v>23</v>
      </c>
    </row>
    <row r="714" spans="1:11" ht="42" customHeight="1">
      <c r="A714" s="2" t="s">
        <v>1746</v>
      </c>
      <c r="B714" s="2" t="s">
        <v>1747</v>
      </c>
      <c r="C714" s="2" t="s">
        <v>17</v>
      </c>
      <c r="D714" s="2" t="s">
        <v>18</v>
      </c>
      <c r="E714" s="5">
        <v>-26392</v>
      </c>
      <c r="F714" s="3" t="s">
        <v>1748</v>
      </c>
      <c r="G714" s="3" t="s">
        <v>42</v>
      </c>
      <c r="H714" s="2" t="s">
        <v>21</v>
      </c>
      <c r="I714" s="2" t="s">
        <v>1749</v>
      </c>
      <c r="J714" s="3" t="str">
        <f>HYPERLINK("https://www.boe.es/gazeta/dias/1827/09/27/pdfs/GMD-1827-117.pdf#page=1","Abrir facsímil")</f>
        <v>Abrir facsímil</v>
      </c>
      <c r="K714" s="3" t="s">
        <v>23</v>
      </c>
    </row>
    <row r="715" spans="1:11" ht="42" customHeight="1">
      <c r="A715" s="2" t="s">
        <v>1750</v>
      </c>
      <c r="B715" s="2" t="s">
        <v>1750</v>
      </c>
      <c r="C715" s="2" t="s">
        <v>17</v>
      </c>
      <c r="D715" s="2" t="s">
        <v>18</v>
      </c>
      <c r="E715" s="5">
        <v>-26548</v>
      </c>
      <c r="F715" s="3" t="s">
        <v>507</v>
      </c>
      <c r="G715" s="3" t="s">
        <v>59</v>
      </c>
      <c r="H715" s="2" t="s">
        <v>21</v>
      </c>
      <c r="I715" s="2" t="s">
        <v>1751</v>
      </c>
      <c r="J715" s="3" t="str">
        <f>HYPERLINK("https://www.boe.es/gazeta/dias/1827/04/24/pdfs/GMD-1827-49.pdf#page=2","Abrir facsímil")</f>
        <v>Abrir facsímil</v>
      </c>
      <c r="K715" s="3" t="s">
        <v>23</v>
      </c>
    </row>
    <row r="716" spans="1:11" ht="42" customHeight="1">
      <c r="A716" s="2" t="s">
        <v>1750</v>
      </c>
      <c r="B716" s="2" t="s">
        <v>1750</v>
      </c>
      <c r="C716" s="2" t="s">
        <v>17</v>
      </c>
      <c r="D716" s="2" t="s">
        <v>18</v>
      </c>
      <c r="E716" s="5">
        <v>-26478</v>
      </c>
      <c r="F716" s="3" t="s">
        <v>311</v>
      </c>
      <c r="G716" s="3" t="s">
        <v>59</v>
      </c>
      <c r="H716" s="2" t="s">
        <v>21</v>
      </c>
      <c r="I716" s="2" t="s">
        <v>1752</v>
      </c>
      <c r="J716" s="3" t="str">
        <f>HYPERLINK("https://www.boe.es/gazeta/dias/1827/07/03/pdfs/GMD-1827-79.pdf#page=2","Abrir facsímil")</f>
        <v>Abrir facsímil</v>
      </c>
      <c r="K716" s="3" t="s">
        <v>23</v>
      </c>
    </row>
    <row r="717" spans="1:11" ht="42" customHeight="1">
      <c r="A717" s="2" t="s">
        <v>1753</v>
      </c>
      <c r="B717" s="2" t="s">
        <v>1753</v>
      </c>
      <c r="C717" s="2" t="s">
        <v>17</v>
      </c>
      <c r="D717" s="2" t="s">
        <v>18</v>
      </c>
      <c r="E717" s="5">
        <v>-26446</v>
      </c>
      <c r="F717" s="3" t="s">
        <v>577</v>
      </c>
      <c r="G717" s="3" t="s">
        <v>42</v>
      </c>
      <c r="H717" s="2" t="s">
        <v>21</v>
      </c>
      <c r="I717" s="2" t="s">
        <v>1754</v>
      </c>
      <c r="J717" s="3" t="str">
        <f>HYPERLINK("https://www.boe.es/gazeta/dias/1827/08/04/pdfs/GMD-1827-93.pdf#page=1","Abrir facsímil")</f>
        <v>Abrir facsímil</v>
      </c>
      <c r="K717" s="3" t="s">
        <v>23</v>
      </c>
    </row>
    <row r="718" spans="1:11" ht="42" customHeight="1">
      <c r="A718" s="2" t="s">
        <v>1755</v>
      </c>
      <c r="B718" s="2" t="s">
        <v>1755</v>
      </c>
      <c r="C718" s="2" t="s">
        <v>17</v>
      </c>
      <c r="D718" s="2" t="s">
        <v>18</v>
      </c>
      <c r="E718" s="5">
        <v>-26336</v>
      </c>
      <c r="F718" s="3" t="s">
        <v>1277</v>
      </c>
      <c r="G718" s="3" t="s">
        <v>42</v>
      </c>
      <c r="H718" s="2" t="s">
        <v>21</v>
      </c>
      <c r="I718" s="2" t="s">
        <v>1756</v>
      </c>
      <c r="J718" s="3" t="str">
        <f>HYPERLINK("https://www.boe.es/gazeta/dias/1827/11/22/pdfs/GMD-1827-143.pdf#page=1","Abrir facsímil")</f>
        <v>Abrir facsímil</v>
      </c>
      <c r="K718" s="3" t="s">
        <v>23</v>
      </c>
    </row>
    <row r="719" spans="1:11" ht="42" customHeight="1">
      <c r="A719" s="2" t="s">
        <v>1757</v>
      </c>
      <c r="B719" s="2" t="s">
        <v>1758</v>
      </c>
      <c r="C719" s="2" t="s">
        <v>35</v>
      </c>
      <c r="D719" s="2" t="s">
        <v>36</v>
      </c>
      <c r="E719" s="5">
        <v>-26600</v>
      </c>
      <c r="F719" s="3" t="s">
        <v>205</v>
      </c>
      <c r="G719" s="3" t="s">
        <v>59</v>
      </c>
      <c r="H719" s="2" t="s">
        <v>30</v>
      </c>
      <c r="I719" s="2" t="s">
        <v>1759</v>
      </c>
      <c r="J719" s="3" t="str">
        <f>HYPERLINK("https://www.boe.es/gazeta/dias/1827/03/03/pdfs/GMD-1827-27.pdf#page=2","Abrir facsímil")</f>
        <v>Abrir facsímil</v>
      </c>
      <c r="K719" s="3" t="s">
        <v>32</v>
      </c>
    </row>
    <row r="720" spans="1:11" ht="42" customHeight="1">
      <c r="A720" s="2" t="s">
        <v>1760</v>
      </c>
      <c r="B720" s="2" t="s">
        <v>1760</v>
      </c>
      <c r="C720" s="2" t="s">
        <v>17</v>
      </c>
      <c r="D720" s="2" t="s">
        <v>18</v>
      </c>
      <c r="E720" s="5">
        <v>-26492</v>
      </c>
      <c r="F720" s="3" t="s">
        <v>140</v>
      </c>
      <c r="G720" s="3" t="s">
        <v>59</v>
      </c>
      <c r="H720" s="2" t="s">
        <v>21</v>
      </c>
      <c r="I720" s="2" t="s">
        <v>1761</v>
      </c>
      <c r="J720" s="3" t="str">
        <f>HYPERLINK("https://www.boe.es/gazeta/dias/1827/06/19/pdfs/GMD-1827-73.pdf#page=2","Abrir facsímil")</f>
        <v>Abrir facsímil</v>
      </c>
      <c r="K720" s="3" t="s">
        <v>23</v>
      </c>
    </row>
    <row r="721" spans="1:11" ht="42" customHeight="1">
      <c r="A721" s="2" t="s">
        <v>1762</v>
      </c>
      <c r="B721" s="2" t="s">
        <v>1763</v>
      </c>
      <c r="C721" s="2" t="s">
        <v>46</v>
      </c>
      <c r="D721" s="2" t="s">
        <v>27</v>
      </c>
      <c r="E721" s="5">
        <v>-26427</v>
      </c>
      <c r="F721" s="3" t="s">
        <v>37</v>
      </c>
      <c r="G721" s="3" t="s">
        <v>20</v>
      </c>
      <c r="H721" s="2" t="s">
        <v>21</v>
      </c>
      <c r="I721" s="2" t="s">
        <v>1764</v>
      </c>
      <c r="J721" s="3" t="str">
        <f>HYPERLINK("https://www.boe.es/gazeta/dias/1827/08/23/pdfs/GMD-1827-101.pdf#page=3","Abrir facsímil")</f>
        <v>Abrir facsímil</v>
      </c>
      <c r="K721" s="3" t="s">
        <v>23</v>
      </c>
    </row>
    <row r="722" spans="1:11" ht="42" customHeight="1">
      <c r="A722" s="2" t="s">
        <v>1765</v>
      </c>
      <c r="B722" s="2" t="s">
        <v>1765</v>
      </c>
      <c r="C722" s="2" t="s">
        <v>55</v>
      </c>
      <c r="D722" s="2" t="s">
        <v>36</v>
      </c>
      <c r="E722" s="5">
        <v>-26607</v>
      </c>
      <c r="F722" s="3" t="s">
        <v>280</v>
      </c>
      <c r="G722" s="3" t="s">
        <v>59</v>
      </c>
      <c r="H722" s="2" t="s">
        <v>21</v>
      </c>
      <c r="I722" s="2" t="s">
        <v>1766</v>
      </c>
      <c r="J722" s="3" t="str">
        <f>HYPERLINK("https://www.boe.es/gazeta/dias/1827/02/24/pdfs/GMD-1827-24.pdf#page=2","Abrir facsímil")</f>
        <v>Abrir facsímil</v>
      </c>
      <c r="K722" s="3" t="s">
        <v>23</v>
      </c>
    </row>
    <row r="723" spans="1:11" ht="42" customHeight="1">
      <c r="A723" s="2" t="s">
        <v>1765</v>
      </c>
      <c r="B723" s="2" t="s">
        <v>1765</v>
      </c>
      <c r="C723" s="2" t="s">
        <v>17</v>
      </c>
      <c r="D723" s="2" t="s">
        <v>18</v>
      </c>
      <c r="E723" s="5">
        <v>-26600</v>
      </c>
      <c r="F723" s="3" t="s">
        <v>205</v>
      </c>
      <c r="G723" s="3" t="s">
        <v>42</v>
      </c>
      <c r="H723" s="2" t="s">
        <v>21</v>
      </c>
      <c r="I723" s="2" t="s">
        <v>1767</v>
      </c>
      <c r="J723" s="3" t="str">
        <f>HYPERLINK("https://www.boe.es/gazeta/dias/1827/03/03/pdfs/GMD-1827-27.pdf#page=1","Abrir facsímil")</f>
        <v>Abrir facsímil</v>
      </c>
      <c r="K723" s="3" t="s">
        <v>23</v>
      </c>
    </row>
    <row r="724" spans="1:11" ht="42" customHeight="1">
      <c r="A724" s="2" t="s">
        <v>1765</v>
      </c>
      <c r="B724" s="2" t="s">
        <v>1765</v>
      </c>
      <c r="C724" s="2" t="s">
        <v>17</v>
      </c>
      <c r="D724" s="2" t="s">
        <v>18</v>
      </c>
      <c r="E724" s="5">
        <v>-26597</v>
      </c>
      <c r="F724" s="3" t="s">
        <v>891</v>
      </c>
      <c r="G724" s="3" t="s">
        <v>42</v>
      </c>
      <c r="H724" s="2" t="s">
        <v>21</v>
      </c>
      <c r="I724" s="2" t="s">
        <v>1768</v>
      </c>
      <c r="J724" s="3" t="str">
        <f>HYPERLINK("https://www.boe.es/gazeta/dias/1827/03/06/pdfs/GMD-1827-28.pdf#page=1","Abrir facsímil")</f>
        <v>Abrir facsímil</v>
      </c>
      <c r="K724" s="3" t="s">
        <v>23</v>
      </c>
    </row>
    <row r="725" spans="1:11" ht="42" customHeight="1">
      <c r="A725" s="2" t="s">
        <v>1765</v>
      </c>
      <c r="B725" s="2" t="s">
        <v>1765</v>
      </c>
      <c r="C725" s="2" t="s">
        <v>46</v>
      </c>
      <c r="D725" s="2" t="s">
        <v>27</v>
      </c>
      <c r="E725" s="5">
        <v>-26392</v>
      </c>
      <c r="F725" s="3" t="s">
        <v>1748</v>
      </c>
      <c r="G725" s="3" t="s">
        <v>20</v>
      </c>
      <c r="H725" s="2" t="s">
        <v>21</v>
      </c>
      <c r="I725" s="2" t="s">
        <v>1769</v>
      </c>
      <c r="J725" s="3" t="str">
        <f>HYPERLINK("https://www.boe.es/gazeta/dias/1827/09/27/pdfs/GMD-1827-117.pdf#page=3","Abrir facsímil")</f>
        <v>Abrir facsímil</v>
      </c>
      <c r="K725" s="3" t="s">
        <v>23</v>
      </c>
    </row>
    <row r="726" spans="1:11" ht="42" customHeight="1">
      <c r="A726" s="2" t="s">
        <v>1770</v>
      </c>
      <c r="B726" s="2" t="s">
        <v>1771</v>
      </c>
      <c r="C726" s="2" t="s">
        <v>17</v>
      </c>
      <c r="D726" s="2" t="s">
        <v>18</v>
      </c>
      <c r="E726" s="5">
        <v>-26506</v>
      </c>
      <c r="F726" s="3" t="s">
        <v>832</v>
      </c>
      <c r="G726" s="3" t="s">
        <v>29</v>
      </c>
      <c r="H726" s="2" t="s">
        <v>21</v>
      </c>
      <c r="I726" s="2" t="s">
        <v>1772</v>
      </c>
      <c r="J726" s="3" t="str">
        <f>HYPERLINK("https://www.boe.es/gazeta/dias/1827/06/05/pdfs/GMD-1827-67.pdf#page=4","Abrir facsímil")</f>
        <v>Abrir facsímil</v>
      </c>
      <c r="K726" s="3" t="s">
        <v>23</v>
      </c>
    </row>
    <row r="727" spans="1:11" ht="42" customHeight="1">
      <c r="A727" s="2" t="s">
        <v>1773</v>
      </c>
      <c r="B727" s="2" t="s">
        <v>1773</v>
      </c>
      <c r="C727" s="2" t="s">
        <v>17</v>
      </c>
      <c r="D727" s="2" t="s">
        <v>18</v>
      </c>
      <c r="E727" s="5">
        <v>-26418</v>
      </c>
      <c r="F727" s="3" t="s">
        <v>769</v>
      </c>
      <c r="G727" s="3" t="s">
        <v>1774</v>
      </c>
      <c r="H727" s="2" t="s">
        <v>21</v>
      </c>
      <c r="I727" s="2" t="s">
        <v>1775</v>
      </c>
      <c r="J727" s="3" t="str">
        <f>HYPERLINK("https://www.boe.es/gazeta/dias/1827/09/01/pdfs/GMD-1827-105.pdf#page=3","Abrir facsímil")</f>
        <v>Abrir facsímil</v>
      </c>
      <c r="K727" s="3" t="s">
        <v>23</v>
      </c>
    </row>
    <row r="728" spans="1:11" ht="42" customHeight="1">
      <c r="A728" s="2" t="s">
        <v>1776</v>
      </c>
      <c r="B728" s="2" t="s">
        <v>1776</v>
      </c>
      <c r="C728" s="2" t="s">
        <v>17</v>
      </c>
      <c r="D728" s="2" t="s">
        <v>18</v>
      </c>
      <c r="E728" s="5">
        <v>-26446</v>
      </c>
      <c r="F728" s="3" t="s">
        <v>577</v>
      </c>
      <c r="G728" s="3" t="s">
        <v>20</v>
      </c>
      <c r="H728" s="2" t="s">
        <v>21</v>
      </c>
      <c r="I728" s="2" t="s">
        <v>1777</v>
      </c>
      <c r="J728" s="3" t="str">
        <f>HYPERLINK("https://www.boe.es/gazeta/dias/1827/08/04/pdfs/GMD-1827-93.pdf#page=3","Abrir facsímil")</f>
        <v>Abrir facsímil</v>
      </c>
      <c r="K728" s="3" t="s">
        <v>23</v>
      </c>
    </row>
    <row r="729" spans="1:11" ht="42" customHeight="1">
      <c r="A729" s="2" t="s">
        <v>1778</v>
      </c>
      <c r="B729" s="2" t="s">
        <v>1778</v>
      </c>
      <c r="C729" s="2" t="s">
        <v>17</v>
      </c>
      <c r="D729" s="2" t="s">
        <v>18</v>
      </c>
      <c r="E729" s="5">
        <v>-26457</v>
      </c>
      <c r="F729" s="3" t="s">
        <v>178</v>
      </c>
      <c r="G729" s="3" t="s">
        <v>42</v>
      </c>
      <c r="H729" s="2" t="s">
        <v>21</v>
      </c>
      <c r="I729" s="2" t="s">
        <v>1779</v>
      </c>
      <c r="J729" s="3" t="str">
        <f>HYPERLINK("https://www.boe.es/gazeta/dias/1827/07/24/pdfs/GMD-1827-88.pdf#page=1","Abrir facsímil")</f>
        <v>Abrir facsímil</v>
      </c>
      <c r="K729" s="3" t="s">
        <v>23</v>
      </c>
    </row>
    <row r="730" spans="1:11" ht="42" customHeight="1">
      <c r="A730" s="2" t="s">
        <v>1780</v>
      </c>
      <c r="B730" s="2" t="s">
        <v>1781</v>
      </c>
      <c r="C730" s="2" t="s">
        <v>94</v>
      </c>
      <c r="D730" s="2" t="s">
        <v>36</v>
      </c>
      <c r="E730" s="5">
        <v>-26401</v>
      </c>
      <c r="F730" s="3" t="s">
        <v>1251</v>
      </c>
      <c r="G730" s="3" t="s">
        <v>29</v>
      </c>
      <c r="H730" s="2" t="s">
        <v>21</v>
      </c>
      <c r="I730" s="2" t="s">
        <v>1782</v>
      </c>
      <c r="J730" s="3" t="str">
        <f>HYPERLINK("https://www.boe.es/gazeta/dias/1827/09/18/pdfs/GMD-1827-112.pdf#page=4","Abrir facsímil")</f>
        <v>Abrir facsímil</v>
      </c>
      <c r="K730" s="3" t="s">
        <v>23</v>
      </c>
    </row>
    <row r="731" spans="1:11" ht="42" customHeight="1">
      <c r="A731" s="2" t="s">
        <v>1783</v>
      </c>
      <c r="B731" s="2" t="s">
        <v>1784</v>
      </c>
      <c r="C731" s="2" t="s">
        <v>17</v>
      </c>
      <c r="D731" s="2" t="s">
        <v>18</v>
      </c>
      <c r="E731" s="5">
        <v>-26523</v>
      </c>
      <c r="F731" s="3" t="s">
        <v>531</v>
      </c>
      <c r="G731" s="3" t="s">
        <v>29</v>
      </c>
      <c r="H731" s="2" t="s">
        <v>21</v>
      </c>
      <c r="I731" s="2" t="s">
        <v>1785</v>
      </c>
      <c r="J731" s="3" t="str">
        <f>HYPERLINK("https://www.boe.es/gazeta/dias/1827/05/19/pdfs/GMD-1827-60.pdf#page=4","Abrir facsímil")</f>
        <v>Abrir facsímil</v>
      </c>
      <c r="K731" s="3" t="s">
        <v>23</v>
      </c>
    </row>
    <row r="732" spans="1:11" ht="42" customHeight="1">
      <c r="A732" s="2" t="s">
        <v>1786</v>
      </c>
      <c r="B732" s="2" t="s">
        <v>1787</v>
      </c>
      <c r="C732" s="2" t="s">
        <v>35</v>
      </c>
      <c r="D732" s="2" t="s">
        <v>36</v>
      </c>
      <c r="E732" s="5">
        <v>-26656</v>
      </c>
      <c r="F732" s="3" t="s">
        <v>840</v>
      </c>
      <c r="G732" s="3" t="s">
        <v>20</v>
      </c>
      <c r="H732" s="2" t="s">
        <v>21</v>
      </c>
      <c r="I732" s="2" t="s">
        <v>1788</v>
      </c>
      <c r="J732" s="3" t="str">
        <f>HYPERLINK("https://www.boe.es/gazeta/dias/1827/01/06/pdfs/GMD-1827-3.pdf#page=3","Abrir facsímil")</f>
        <v>Abrir facsímil</v>
      </c>
      <c r="K732" s="3" t="s">
        <v>23</v>
      </c>
    </row>
    <row r="733" spans="1:11" ht="42" customHeight="1">
      <c r="A733" s="2" t="s">
        <v>1789</v>
      </c>
      <c r="B733" s="2" t="s">
        <v>1789</v>
      </c>
      <c r="C733" s="2" t="s">
        <v>46</v>
      </c>
      <c r="D733" s="2" t="s">
        <v>27</v>
      </c>
      <c r="E733" s="5">
        <v>-26401</v>
      </c>
      <c r="F733" s="3" t="s">
        <v>1251</v>
      </c>
      <c r="G733" s="3" t="s">
        <v>42</v>
      </c>
      <c r="H733" s="2" t="s">
        <v>21</v>
      </c>
      <c r="I733" s="2" t="s">
        <v>1790</v>
      </c>
      <c r="J733" s="3" t="str">
        <f>HYPERLINK("https://www.boe.es/gazeta/dias/1827/09/18/pdfs/GMD-1827-112.pdf#page=1","Abrir facsímil")</f>
        <v>Abrir facsímil</v>
      </c>
      <c r="K733" s="3" t="s">
        <v>23</v>
      </c>
    </row>
    <row r="734" spans="1:11" ht="42" customHeight="1">
      <c r="A734" s="2" t="s">
        <v>1789</v>
      </c>
      <c r="B734" s="2" t="s">
        <v>1789</v>
      </c>
      <c r="C734" s="2" t="s">
        <v>17</v>
      </c>
      <c r="D734" s="2" t="s">
        <v>18</v>
      </c>
      <c r="E734" s="5">
        <v>-26299</v>
      </c>
      <c r="F734" s="3" t="s">
        <v>1665</v>
      </c>
      <c r="G734" s="3" t="s">
        <v>42</v>
      </c>
      <c r="H734" s="2" t="s">
        <v>21</v>
      </c>
      <c r="I734" s="2" t="s">
        <v>1791</v>
      </c>
      <c r="J734" s="3" t="str">
        <f>HYPERLINK("https://www.boe.es/gazeta/dias/1827/12/29/pdfs/GMD-1827-159.pdf#page=1","Abrir facsímil")</f>
        <v>Abrir facsímil</v>
      </c>
      <c r="K734" s="3" t="s">
        <v>23</v>
      </c>
    </row>
    <row r="735" spans="1:11" ht="42" customHeight="1">
      <c r="A735" s="2" t="s">
        <v>1792</v>
      </c>
      <c r="B735" s="2" t="s">
        <v>1792</v>
      </c>
      <c r="C735" s="2" t="s">
        <v>35</v>
      </c>
      <c r="D735" s="2" t="s">
        <v>36</v>
      </c>
      <c r="E735" s="5">
        <v>-26453</v>
      </c>
      <c r="F735" s="3" t="s">
        <v>148</v>
      </c>
      <c r="G735" s="3" t="s">
        <v>59</v>
      </c>
      <c r="H735" s="2" t="s">
        <v>21</v>
      </c>
      <c r="I735" s="2" t="s">
        <v>1793</v>
      </c>
      <c r="J735" s="3" t="str">
        <f>HYPERLINK("https://www.boe.es/gazeta/dias/1827/07/28/pdfs/GMD-1827-90.pdf#page=2","Abrir facsímil")</f>
        <v>Abrir facsímil</v>
      </c>
      <c r="K735" s="3" t="s">
        <v>23</v>
      </c>
    </row>
    <row r="736" spans="1:11" ht="42" customHeight="1">
      <c r="A736" s="2" t="s">
        <v>1794</v>
      </c>
      <c r="B736" s="2" t="s">
        <v>1794</v>
      </c>
      <c r="C736" s="2" t="s">
        <v>46</v>
      </c>
      <c r="D736" s="2" t="s">
        <v>27</v>
      </c>
      <c r="E736" s="5">
        <v>-26518</v>
      </c>
      <c r="F736" s="3" t="s">
        <v>79</v>
      </c>
      <c r="G736" s="3" t="s">
        <v>572</v>
      </c>
      <c r="H736" s="2" t="s">
        <v>21</v>
      </c>
      <c r="I736" s="2" t="s">
        <v>1795</v>
      </c>
      <c r="J736" s="3" t="str">
        <f>HYPERLINK("https://www.boe.es/gazeta/dias/1827/05/24/pdfs/GMD-1827-62.pdf#page=2","Abrir facsímil")</f>
        <v>Abrir facsímil</v>
      </c>
      <c r="K736" s="3" t="s">
        <v>23</v>
      </c>
    </row>
    <row r="737" spans="1:11" ht="42" customHeight="1">
      <c r="A737" s="2" t="s">
        <v>1796</v>
      </c>
      <c r="B737" s="2" t="s">
        <v>1796</v>
      </c>
      <c r="C737" s="2" t="s">
        <v>350</v>
      </c>
      <c r="D737" s="2" t="s">
        <v>36</v>
      </c>
      <c r="E737" s="5">
        <v>-26530</v>
      </c>
      <c r="F737" s="3" t="s">
        <v>817</v>
      </c>
      <c r="G737" s="3" t="s">
        <v>59</v>
      </c>
      <c r="H737" s="2" t="s">
        <v>21</v>
      </c>
      <c r="I737" s="2" t="s">
        <v>1797</v>
      </c>
      <c r="J737" s="3" t="str">
        <f>HYPERLINK("https://www.boe.es/gazeta/dias/1827/05/12/pdfs/GMD-1827-57.pdf#page=2","Abrir facsímil")</f>
        <v>Abrir facsímil</v>
      </c>
      <c r="K737" s="3" t="s">
        <v>23</v>
      </c>
    </row>
    <row r="738" spans="1:11" ht="42" customHeight="1">
      <c r="A738" s="2" t="s">
        <v>1796</v>
      </c>
      <c r="B738" s="2" t="s">
        <v>1796</v>
      </c>
      <c r="C738" s="2" t="s">
        <v>46</v>
      </c>
      <c r="D738" s="2" t="s">
        <v>27</v>
      </c>
      <c r="E738" s="5">
        <v>-26490</v>
      </c>
      <c r="F738" s="3" t="s">
        <v>1154</v>
      </c>
      <c r="G738" s="3" t="s">
        <v>59</v>
      </c>
      <c r="H738" s="2" t="s">
        <v>21</v>
      </c>
      <c r="I738" s="2" t="s">
        <v>1798</v>
      </c>
      <c r="J738" s="3" t="str">
        <f>HYPERLINK("https://www.boe.es/gazeta/dias/1827/06/21/pdfs/GMD-1827-74.pdf#page=2","Abrir facsímil")</f>
        <v>Abrir facsímil</v>
      </c>
      <c r="K738" s="3" t="s">
        <v>23</v>
      </c>
    </row>
    <row r="739" spans="1:11" ht="42" customHeight="1">
      <c r="A739" s="2" t="s">
        <v>1796</v>
      </c>
      <c r="B739" s="2" t="s">
        <v>1796</v>
      </c>
      <c r="C739" s="2" t="s">
        <v>46</v>
      </c>
      <c r="D739" s="2" t="s">
        <v>27</v>
      </c>
      <c r="E739" s="5">
        <v>-26485</v>
      </c>
      <c r="F739" s="3" t="s">
        <v>1118</v>
      </c>
      <c r="G739" s="3" t="s">
        <v>59</v>
      </c>
      <c r="H739" s="2" t="s">
        <v>21</v>
      </c>
      <c r="I739" s="2" t="s">
        <v>1799</v>
      </c>
      <c r="J739" s="3" t="str">
        <f>HYPERLINK("https://www.boe.es/gazeta/dias/1827/06/26/pdfs/GMD-1827-76.pdf#page=2","Abrir facsímil")</f>
        <v>Abrir facsímil</v>
      </c>
      <c r="K739" s="3" t="s">
        <v>23</v>
      </c>
    </row>
    <row r="740" spans="1:11" ht="42" customHeight="1">
      <c r="A740" s="2" t="s">
        <v>1796</v>
      </c>
      <c r="B740" s="2" t="s">
        <v>1796</v>
      </c>
      <c r="C740" s="2" t="s">
        <v>66</v>
      </c>
      <c r="D740" s="2" t="s">
        <v>36</v>
      </c>
      <c r="E740" s="5">
        <v>-26467</v>
      </c>
      <c r="F740" s="3" t="s">
        <v>930</v>
      </c>
      <c r="G740" s="3" t="s">
        <v>59</v>
      </c>
      <c r="H740" s="2" t="s">
        <v>21</v>
      </c>
      <c r="I740" s="2" t="s">
        <v>1800</v>
      </c>
      <c r="J740" s="3" t="str">
        <f>HYPERLINK("https://www.boe.es/gazeta/dias/1827/07/14/pdfs/GMD-1827-84.pdf#page=2","Abrir facsímil")</f>
        <v>Abrir facsímil</v>
      </c>
      <c r="K740" s="3" t="s">
        <v>23</v>
      </c>
    </row>
    <row r="741" spans="1:11" ht="42" customHeight="1">
      <c r="A741" s="2" t="s">
        <v>1801</v>
      </c>
      <c r="B741" s="2" t="s">
        <v>1801</v>
      </c>
      <c r="C741" s="2" t="s">
        <v>46</v>
      </c>
      <c r="D741" s="2" t="s">
        <v>27</v>
      </c>
      <c r="E741" s="5">
        <v>-26441</v>
      </c>
      <c r="F741" s="3" t="s">
        <v>144</v>
      </c>
      <c r="G741" s="3" t="s">
        <v>59</v>
      </c>
      <c r="H741" s="2" t="s">
        <v>21</v>
      </c>
      <c r="I741" s="2" t="s">
        <v>1802</v>
      </c>
      <c r="J741" s="3" t="str">
        <f>HYPERLINK("https://www.boe.es/gazeta/dias/1827/08/09/pdfs/GMD-1827-95.pdf#page=2","Abrir facsímil")</f>
        <v>Abrir facsímil</v>
      </c>
      <c r="K741" s="3" t="s">
        <v>23</v>
      </c>
    </row>
    <row r="742" spans="1:11" ht="42" customHeight="1">
      <c r="A742" s="2" t="s">
        <v>1796</v>
      </c>
      <c r="B742" s="2" t="s">
        <v>1796</v>
      </c>
      <c r="C742" s="2" t="s">
        <v>94</v>
      </c>
      <c r="D742" s="2" t="s">
        <v>36</v>
      </c>
      <c r="E742" s="5">
        <v>-26427</v>
      </c>
      <c r="F742" s="3" t="s">
        <v>37</v>
      </c>
      <c r="G742" s="3" t="s">
        <v>59</v>
      </c>
      <c r="H742" s="2" t="s">
        <v>21</v>
      </c>
      <c r="I742" s="2" t="s">
        <v>1803</v>
      </c>
      <c r="J742" s="3" t="str">
        <f>HYPERLINK("https://www.boe.es/gazeta/dias/1827/08/23/pdfs/GMD-1827-101.pdf#page=2","Abrir facsímil")</f>
        <v>Abrir facsímil</v>
      </c>
      <c r="K742" s="3" t="s">
        <v>23</v>
      </c>
    </row>
    <row r="743" spans="1:11" ht="42" customHeight="1">
      <c r="A743" s="2" t="s">
        <v>1796</v>
      </c>
      <c r="B743" s="2" t="s">
        <v>1796</v>
      </c>
      <c r="C743" s="2" t="s">
        <v>66</v>
      </c>
      <c r="D743" s="2" t="s">
        <v>36</v>
      </c>
      <c r="E743" s="5">
        <v>-26364</v>
      </c>
      <c r="F743" s="3" t="s">
        <v>90</v>
      </c>
      <c r="G743" s="3" t="s">
        <v>20</v>
      </c>
      <c r="H743" s="2" t="s">
        <v>21</v>
      </c>
      <c r="I743" s="2" t="s">
        <v>1804</v>
      </c>
      <c r="J743" s="3" t="str">
        <f>HYPERLINK("https://www.boe.es/gazeta/dias/1827/10/25/pdfs/GMD-1827-131.pdf#page=3","Abrir facsímil")</f>
        <v>Abrir facsímil</v>
      </c>
      <c r="K743" s="3" t="s">
        <v>23</v>
      </c>
    </row>
    <row r="744" spans="1:11" ht="42" customHeight="1">
      <c r="A744" s="2" t="s">
        <v>1796</v>
      </c>
      <c r="B744" s="2" t="s">
        <v>1796</v>
      </c>
      <c r="C744" s="2" t="s">
        <v>17</v>
      </c>
      <c r="D744" s="2" t="s">
        <v>18</v>
      </c>
      <c r="E744" s="5">
        <v>-26313</v>
      </c>
      <c r="F744" s="3" t="s">
        <v>712</v>
      </c>
      <c r="G744" s="3" t="s">
        <v>59</v>
      </c>
      <c r="H744" s="2" t="s">
        <v>21</v>
      </c>
      <c r="I744" s="2" t="s">
        <v>1805</v>
      </c>
      <c r="J744" s="3" t="str">
        <f>HYPERLINK("https://www.boe.es/gazeta/dias/1827/12/15/pdfs/GMD-1827-153.pdf#page=2","Abrir facsímil")</f>
        <v>Abrir facsímil</v>
      </c>
      <c r="K744" s="3" t="s">
        <v>23</v>
      </c>
    </row>
    <row r="745" spans="1:11" ht="42" customHeight="1">
      <c r="A745" s="2" t="s">
        <v>1796</v>
      </c>
      <c r="B745" s="2" t="s">
        <v>1796</v>
      </c>
      <c r="C745" s="2" t="s">
        <v>66</v>
      </c>
      <c r="D745" s="2" t="s">
        <v>36</v>
      </c>
      <c r="E745" s="5">
        <v>-26310</v>
      </c>
      <c r="F745" s="3" t="s">
        <v>263</v>
      </c>
      <c r="G745" s="3" t="s">
        <v>59</v>
      </c>
      <c r="H745" s="2" t="s">
        <v>21</v>
      </c>
      <c r="I745" s="2" t="s">
        <v>1806</v>
      </c>
      <c r="J745" s="3" t="str">
        <f>HYPERLINK("https://www.boe.es/gazeta/dias/1827/12/18/pdfs/GMD-1827-154.pdf#page=2","Abrir facsímil")</f>
        <v>Abrir facsímil</v>
      </c>
      <c r="K745" s="3" t="s">
        <v>23</v>
      </c>
    </row>
    <row r="746" spans="1:11" ht="42" customHeight="1">
      <c r="A746" s="2" t="s">
        <v>1796</v>
      </c>
      <c r="B746" s="2" t="s">
        <v>1796</v>
      </c>
      <c r="C746" s="2" t="s">
        <v>94</v>
      </c>
      <c r="D746" s="2" t="s">
        <v>36</v>
      </c>
      <c r="E746" s="5">
        <v>-26299</v>
      </c>
      <c r="F746" s="3" t="s">
        <v>1665</v>
      </c>
      <c r="G746" s="3" t="s">
        <v>59</v>
      </c>
      <c r="H746" s="2" t="s">
        <v>21</v>
      </c>
      <c r="I746" s="2" t="s">
        <v>1807</v>
      </c>
      <c r="J746" s="3" t="str">
        <f>HYPERLINK("https://www.boe.es/gazeta/dias/1827/12/29/pdfs/GMD-1827-159.pdf#page=2","Abrir facsímil")</f>
        <v>Abrir facsímil</v>
      </c>
      <c r="K746" s="3" t="s">
        <v>23</v>
      </c>
    </row>
    <row r="747" spans="1:11" ht="42" customHeight="1">
      <c r="A747" s="2" t="s">
        <v>1808</v>
      </c>
      <c r="B747" s="2" t="s">
        <v>1808</v>
      </c>
      <c r="C747" s="2" t="s">
        <v>35</v>
      </c>
      <c r="D747" s="2" t="s">
        <v>36</v>
      </c>
      <c r="E747" s="5">
        <v>-26439</v>
      </c>
      <c r="F747" s="3" t="s">
        <v>286</v>
      </c>
      <c r="G747" s="3" t="s">
        <v>20</v>
      </c>
      <c r="H747" s="2" t="s">
        <v>21</v>
      </c>
      <c r="I747" s="2" t="s">
        <v>1809</v>
      </c>
      <c r="J747" s="3" t="str">
        <f>HYPERLINK("https://www.boe.es/gazeta/dias/1827/08/11/pdfs/GMD-1827-96.pdf#page=3","Abrir facsímil")</f>
        <v>Abrir facsímil</v>
      </c>
      <c r="K747" s="3" t="s">
        <v>23</v>
      </c>
    </row>
    <row r="748" spans="1:11" ht="42" customHeight="1">
      <c r="A748" s="2" t="s">
        <v>1810</v>
      </c>
      <c r="B748" s="2" t="s">
        <v>1810</v>
      </c>
      <c r="C748" s="2" t="s">
        <v>17</v>
      </c>
      <c r="D748" s="2" t="s">
        <v>18</v>
      </c>
      <c r="E748" s="5">
        <v>-26551</v>
      </c>
      <c r="F748" s="3" t="s">
        <v>19</v>
      </c>
      <c r="G748" s="3" t="s">
        <v>59</v>
      </c>
      <c r="H748" s="2" t="s">
        <v>21</v>
      </c>
      <c r="I748" s="2" t="s">
        <v>1811</v>
      </c>
      <c r="J748" s="3" t="str">
        <f>HYPERLINK("https://www.boe.es/gazeta/dias/1827/04/21/pdfs/GMD-1827-48.pdf#page=2","Abrir facsímil")</f>
        <v>Abrir facsímil</v>
      </c>
      <c r="K748" s="3" t="s">
        <v>23</v>
      </c>
    </row>
    <row r="749" spans="1:11" ht="42" customHeight="1">
      <c r="A749" s="2" t="s">
        <v>1812</v>
      </c>
      <c r="B749" s="2" t="s">
        <v>1813</v>
      </c>
      <c r="C749" s="2" t="s">
        <v>35</v>
      </c>
      <c r="D749" s="2" t="s">
        <v>36</v>
      </c>
      <c r="E749" s="5">
        <v>-26392</v>
      </c>
      <c r="F749" s="3" t="s">
        <v>1748</v>
      </c>
      <c r="G749" s="3" t="s">
        <v>20</v>
      </c>
      <c r="H749" s="2" t="s">
        <v>21</v>
      </c>
      <c r="I749" s="2" t="s">
        <v>1814</v>
      </c>
      <c r="J749" s="3" t="str">
        <f>HYPERLINK("https://www.boe.es/gazeta/dias/1827/09/27/pdfs/GMD-1827-117.pdf#page=3","Abrir facsímil")</f>
        <v>Abrir facsímil</v>
      </c>
      <c r="K749" s="3" t="s">
        <v>23</v>
      </c>
    </row>
    <row r="750" spans="1:11" ht="42" customHeight="1">
      <c r="A750" s="2" t="s">
        <v>1815</v>
      </c>
      <c r="B750" s="2" t="s">
        <v>1816</v>
      </c>
      <c r="C750" s="2" t="s">
        <v>17</v>
      </c>
      <c r="D750" s="2" t="s">
        <v>18</v>
      </c>
      <c r="E750" s="5">
        <v>-26357</v>
      </c>
      <c r="F750" s="3" t="s">
        <v>583</v>
      </c>
      <c r="G750" s="3" t="s">
        <v>20</v>
      </c>
      <c r="H750" s="2" t="s">
        <v>21</v>
      </c>
      <c r="I750" s="2" t="s">
        <v>1817</v>
      </c>
      <c r="J750" s="3" t="str">
        <f>HYPERLINK("https://www.boe.es/gazeta/dias/1827/11/01/pdfs/GMD-1827-134.pdf#page=3","Abrir facsímil")</f>
        <v>Abrir facsímil</v>
      </c>
      <c r="K750" s="3" t="s">
        <v>23</v>
      </c>
    </row>
    <row r="751" spans="1:11" ht="42" customHeight="1">
      <c r="A751" s="2" t="s">
        <v>1818</v>
      </c>
      <c r="B751" s="2" t="s">
        <v>1819</v>
      </c>
      <c r="C751" s="2" t="s">
        <v>35</v>
      </c>
      <c r="D751" s="2" t="s">
        <v>36</v>
      </c>
      <c r="E751" s="5">
        <v>-26427</v>
      </c>
      <c r="F751" s="3" t="s">
        <v>37</v>
      </c>
      <c r="G751" s="3" t="s">
        <v>20</v>
      </c>
      <c r="H751" s="2" t="s">
        <v>21</v>
      </c>
      <c r="I751" s="2" t="s">
        <v>1820</v>
      </c>
      <c r="J751" s="3" t="str">
        <f>HYPERLINK("https://www.boe.es/gazeta/dias/1827/08/23/pdfs/GMD-1827-101.pdf#page=3","Abrir facsímil")</f>
        <v>Abrir facsímil</v>
      </c>
      <c r="K751" s="3" t="s">
        <v>23</v>
      </c>
    </row>
    <row r="752" spans="1:11" ht="42" customHeight="1">
      <c r="A752" s="2" t="s">
        <v>1821</v>
      </c>
      <c r="B752" s="2" t="s">
        <v>1822</v>
      </c>
      <c r="C752" s="2" t="s">
        <v>46</v>
      </c>
      <c r="D752" s="2" t="s">
        <v>27</v>
      </c>
      <c r="E752" s="5">
        <v>-26387</v>
      </c>
      <c r="F752" s="3" t="s">
        <v>184</v>
      </c>
      <c r="G752" s="3" t="s">
        <v>20</v>
      </c>
      <c r="H752" s="2" t="s">
        <v>21</v>
      </c>
      <c r="I752" s="2" t="s">
        <v>1823</v>
      </c>
      <c r="J752" s="3" t="str">
        <f>HYPERLINK("https://www.boe.es/gazeta/dias/1827/10/02/pdfs/GMD-1827-119.pdf#page=3","Abrir facsímil")</f>
        <v>Abrir facsímil</v>
      </c>
      <c r="K752" s="3" t="s">
        <v>23</v>
      </c>
    </row>
    <row r="753" spans="1:11" ht="42" customHeight="1">
      <c r="A753" s="2" t="s">
        <v>1824</v>
      </c>
      <c r="B753" s="2" t="s">
        <v>1825</v>
      </c>
      <c r="C753" s="2" t="s">
        <v>55</v>
      </c>
      <c r="D753" s="2" t="s">
        <v>36</v>
      </c>
      <c r="E753" s="5">
        <v>-26581</v>
      </c>
      <c r="F753" s="3" t="s">
        <v>510</v>
      </c>
      <c r="G753" s="3" t="s">
        <v>29</v>
      </c>
      <c r="H753" s="2" t="s">
        <v>21</v>
      </c>
      <c r="I753" s="2" t="s">
        <v>1826</v>
      </c>
      <c r="J753" s="3" t="str">
        <f>HYPERLINK("https://www.boe.es/gazeta/dias/1827/03/22/pdfs/GMD-1827-35.pdf#page=4","Abrir facsímil")</f>
        <v>Abrir facsímil</v>
      </c>
      <c r="K753" s="3" t="s">
        <v>23</v>
      </c>
    </row>
    <row r="754" spans="1:11" ht="42" customHeight="1">
      <c r="A754" s="2" t="s">
        <v>1827</v>
      </c>
      <c r="B754" s="2" t="s">
        <v>1827</v>
      </c>
      <c r="C754" s="2" t="s">
        <v>35</v>
      </c>
      <c r="D754" s="2" t="s">
        <v>36</v>
      </c>
      <c r="E754" s="5">
        <v>-26553</v>
      </c>
      <c r="F754" s="3" t="s">
        <v>165</v>
      </c>
      <c r="G754" s="3" t="s">
        <v>59</v>
      </c>
      <c r="H754" s="2" t="s">
        <v>21</v>
      </c>
      <c r="I754" s="2" t="s">
        <v>1828</v>
      </c>
      <c r="J754" s="3" t="str">
        <f>HYPERLINK("https://www.boe.es/gazeta/dias/1827/04/19/pdfs/GMD-1827-47.pdf#page=2","Abrir facsímil")</f>
        <v>Abrir facsímil</v>
      </c>
      <c r="K754" s="3" t="s">
        <v>23</v>
      </c>
    </row>
    <row r="755" spans="1:11" ht="42" customHeight="1">
      <c r="A755" s="2" t="s">
        <v>1829</v>
      </c>
      <c r="B755" s="2" t="s">
        <v>1829</v>
      </c>
      <c r="C755" s="2" t="s">
        <v>17</v>
      </c>
      <c r="D755" s="2" t="s">
        <v>18</v>
      </c>
      <c r="E755" s="5">
        <v>-26460</v>
      </c>
      <c r="F755" s="3" t="s">
        <v>920</v>
      </c>
      <c r="G755" s="3" t="s">
        <v>42</v>
      </c>
      <c r="H755" s="2" t="s">
        <v>21</v>
      </c>
      <c r="I755" s="2" t="s">
        <v>1830</v>
      </c>
      <c r="J755" s="3" t="str">
        <f>HYPERLINK("https://www.boe.es/gazeta/dias/1827/07/21/pdfs/GMD-1827-87.pdf#page=1","Abrir facsímil")</f>
        <v>Abrir facsímil</v>
      </c>
      <c r="K755" s="3" t="s">
        <v>23</v>
      </c>
    </row>
    <row r="756" spans="1:11" ht="42" customHeight="1">
      <c r="A756" s="2" t="s">
        <v>1831</v>
      </c>
      <c r="B756" s="2" t="s">
        <v>1831</v>
      </c>
      <c r="C756" s="2" t="s">
        <v>17</v>
      </c>
      <c r="D756" s="2" t="s">
        <v>18</v>
      </c>
      <c r="E756" s="5">
        <v>-26586</v>
      </c>
      <c r="F756" s="3" t="s">
        <v>50</v>
      </c>
      <c r="G756" s="3" t="s">
        <v>51</v>
      </c>
      <c r="H756" s="2" t="s">
        <v>21</v>
      </c>
      <c r="I756" s="2" t="s">
        <v>1832</v>
      </c>
      <c r="J756" s="3" t="str">
        <f>HYPERLINK("https://www.boe.es/gazeta/dias/1827/03/17/pdfs/GMD-1827-33.pdf#page=3","Abrir facsímil")</f>
        <v>Abrir facsímil</v>
      </c>
      <c r="K756" s="3" t="s">
        <v>23</v>
      </c>
    </row>
    <row r="757" spans="1:11" ht="42" customHeight="1">
      <c r="A757" s="2" t="s">
        <v>1833</v>
      </c>
      <c r="B757" s="2" t="s">
        <v>1834</v>
      </c>
      <c r="C757" s="2" t="s">
        <v>35</v>
      </c>
      <c r="D757" s="2" t="s">
        <v>36</v>
      </c>
      <c r="E757" s="5">
        <v>-26422</v>
      </c>
      <c r="F757" s="3" t="s">
        <v>862</v>
      </c>
      <c r="G757" s="3" t="s">
        <v>29</v>
      </c>
      <c r="H757" s="2" t="s">
        <v>21</v>
      </c>
      <c r="I757" s="2" t="s">
        <v>1835</v>
      </c>
      <c r="J757" s="3" t="str">
        <f>HYPERLINK("https://www.boe.es/gazeta/dias/1827/08/28/pdfs/GMD-1827-103.pdf#page=4","Abrir facsímil")</f>
        <v>Abrir facsímil</v>
      </c>
      <c r="K757" s="3" t="s">
        <v>23</v>
      </c>
    </row>
    <row r="758" spans="1:11" ht="42" customHeight="1">
      <c r="A758" s="2" t="s">
        <v>1836</v>
      </c>
      <c r="B758" s="2" t="s">
        <v>1836</v>
      </c>
      <c r="C758" s="2" t="s">
        <v>46</v>
      </c>
      <c r="D758" s="2" t="s">
        <v>27</v>
      </c>
      <c r="E758" s="5">
        <v>-26506</v>
      </c>
      <c r="F758" s="3" t="s">
        <v>832</v>
      </c>
      <c r="G758" s="3" t="s">
        <v>59</v>
      </c>
      <c r="H758" s="2" t="s">
        <v>21</v>
      </c>
      <c r="I758" s="2" t="s">
        <v>1837</v>
      </c>
      <c r="J758" s="3" t="str">
        <f>HYPERLINK("https://www.boe.es/gazeta/dias/1827/06/05/pdfs/GMD-1827-67.pdf#page=2","Abrir facsímil")</f>
        <v>Abrir facsímil</v>
      </c>
      <c r="K758" s="3" t="s">
        <v>23</v>
      </c>
    </row>
    <row r="759" spans="1:11" ht="42" customHeight="1">
      <c r="A759" s="2" t="s">
        <v>1838</v>
      </c>
      <c r="B759" s="2" t="s">
        <v>1838</v>
      </c>
      <c r="C759" s="2" t="s">
        <v>17</v>
      </c>
      <c r="D759" s="2" t="s">
        <v>18</v>
      </c>
      <c r="E759" s="5">
        <v>-26642</v>
      </c>
      <c r="F759" s="3" t="s">
        <v>289</v>
      </c>
      <c r="G759" s="3" t="s">
        <v>20</v>
      </c>
      <c r="H759" s="2" t="s">
        <v>21</v>
      </c>
      <c r="I759" s="2" t="s">
        <v>1839</v>
      </c>
      <c r="J759" s="3" t="str">
        <f>HYPERLINK("https://www.boe.es/gazeta/dias/1827/01/20/pdfs/GMD-1827-9.pdf#page=3","Abrir facsímil")</f>
        <v>Abrir facsímil</v>
      </c>
      <c r="K759" s="3" t="s">
        <v>23</v>
      </c>
    </row>
    <row r="760" spans="1:11" ht="42" customHeight="1">
      <c r="A760" s="2" t="s">
        <v>1840</v>
      </c>
      <c r="B760" s="2" t="s">
        <v>1840</v>
      </c>
      <c r="C760" s="2" t="s">
        <v>17</v>
      </c>
      <c r="D760" s="2" t="s">
        <v>18</v>
      </c>
      <c r="E760" s="5">
        <v>-26303</v>
      </c>
      <c r="F760" s="3" t="s">
        <v>1522</v>
      </c>
      <c r="G760" s="3" t="s">
        <v>59</v>
      </c>
      <c r="H760" s="2" t="s">
        <v>21</v>
      </c>
      <c r="I760" s="2" t="s">
        <v>1841</v>
      </c>
      <c r="J760" s="3" t="str">
        <f>HYPERLINK("https://www.boe.es/gazeta/dias/1827/12/25/pdfs/GMD-1827-157.pdf#page=2","Abrir facsímil")</f>
        <v>Abrir facsímil</v>
      </c>
      <c r="K760" s="3" t="s">
        <v>23</v>
      </c>
    </row>
    <row r="761" spans="1:11" ht="42" customHeight="1">
      <c r="A761" s="2" t="s">
        <v>1842</v>
      </c>
      <c r="B761" s="2" t="s">
        <v>1843</v>
      </c>
      <c r="C761" s="2" t="s">
        <v>17</v>
      </c>
      <c r="D761" s="2" t="s">
        <v>18</v>
      </c>
      <c r="E761" s="5">
        <v>-26632</v>
      </c>
      <c r="F761" s="3" t="s">
        <v>1844</v>
      </c>
      <c r="G761" s="3" t="s">
        <v>29</v>
      </c>
      <c r="H761" s="2" t="s">
        <v>21</v>
      </c>
      <c r="I761" s="2" t="s">
        <v>1845</v>
      </c>
      <c r="J761" s="3" t="str">
        <f>HYPERLINK("https://www.boe.es/gazeta/dias/1827/01/30/pdfs/GMD-1827-13.pdf#page=4","Abrir facsímil")</f>
        <v>Abrir facsímil</v>
      </c>
      <c r="K761" s="3" t="s">
        <v>23</v>
      </c>
    </row>
    <row r="762" spans="1:11" ht="42" customHeight="1">
      <c r="A762" s="2" t="s">
        <v>1846</v>
      </c>
      <c r="B762" s="2" t="s">
        <v>1846</v>
      </c>
      <c r="C762" s="2" t="s">
        <v>17</v>
      </c>
      <c r="D762" s="2" t="s">
        <v>18</v>
      </c>
      <c r="E762" s="5">
        <v>-26602</v>
      </c>
      <c r="F762" s="3" t="s">
        <v>1145</v>
      </c>
      <c r="G762" s="3" t="s">
        <v>29</v>
      </c>
      <c r="H762" s="2" t="s">
        <v>21</v>
      </c>
      <c r="I762" s="2" t="s">
        <v>1847</v>
      </c>
      <c r="J762" s="3" t="str">
        <f>HYPERLINK("https://www.boe.es/gazeta/dias/1827/03/01/pdfs/GMD-1827-26.pdf#page=4","Abrir facsímil")</f>
        <v>Abrir facsímil</v>
      </c>
      <c r="K762" s="3" t="s">
        <v>23</v>
      </c>
    </row>
    <row r="763" spans="1:11" ht="42" customHeight="1">
      <c r="A763" s="2" t="s">
        <v>1848</v>
      </c>
      <c r="B763" s="2" t="s">
        <v>1849</v>
      </c>
      <c r="C763" s="2" t="s">
        <v>55</v>
      </c>
      <c r="D763" s="2" t="s">
        <v>36</v>
      </c>
      <c r="E763" s="5">
        <v>-26516</v>
      </c>
      <c r="F763" s="3" t="s">
        <v>47</v>
      </c>
      <c r="G763" s="3" t="s">
        <v>29</v>
      </c>
      <c r="H763" s="2" t="s">
        <v>21</v>
      </c>
      <c r="I763" s="2" t="s">
        <v>1850</v>
      </c>
      <c r="J763" s="3" t="str">
        <f>HYPERLINK("https://www.boe.es/gazeta/dias/1827/05/26/pdfs/GMD-1827-63.pdf#page=4","Abrir facsímil")</f>
        <v>Abrir facsímil</v>
      </c>
      <c r="K763" s="3" t="s">
        <v>23</v>
      </c>
    </row>
    <row r="764" spans="1:11" ht="42" customHeight="1">
      <c r="A764" s="2" t="s">
        <v>1851</v>
      </c>
      <c r="B764" s="2" t="s">
        <v>1852</v>
      </c>
      <c r="C764" s="2" t="s">
        <v>17</v>
      </c>
      <c r="D764" s="2" t="s">
        <v>18</v>
      </c>
      <c r="E764" s="5">
        <v>-26630</v>
      </c>
      <c r="F764" s="3" t="s">
        <v>363</v>
      </c>
      <c r="G764" s="3" t="s">
        <v>42</v>
      </c>
      <c r="H764" s="2" t="s">
        <v>21</v>
      </c>
      <c r="I764" s="2" t="s">
        <v>1853</v>
      </c>
      <c r="J764" s="3" t="str">
        <f>HYPERLINK("https://www.boe.es/gazeta/dias/1827/02/01/pdfs/GMD-1827-14.pdf#page=1","Abrir facsímil")</f>
        <v>Abrir facsímil</v>
      </c>
      <c r="K764" s="3" t="s">
        <v>23</v>
      </c>
    </row>
    <row r="765" spans="1:11" ht="42" customHeight="1">
      <c r="A765" s="2" t="s">
        <v>1854</v>
      </c>
      <c r="B765" s="2" t="s">
        <v>1855</v>
      </c>
      <c r="C765" s="2" t="s">
        <v>46</v>
      </c>
      <c r="D765" s="2" t="s">
        <v>27</v>
      </c>
      <c r="E765" s="5">
        <v>-26383</v>
      </c>
      <c r="F765" s="3" t="s">
        <v>357</v>
      </c>
      <c r="G765" s="3" t="s">
        <v>29</v>
      </c>
      <c r="H765" s="2" t="s">
        <v>21</v>
      </c>
      <c r="I765" s="2" t="s">
        <v>1856</v>
      </c>
      <c r="J765" s="3" t="str">
        <f>HYPERLINK("https://www.boe.es/gazeta/dias/1827/10/06/pdfs/GMD-1827-122.pdf#page=4","Abrir facsímil")</f>
        <v>Abrir facsímil</v>
      </c>
      <c r="K765" s="3" t="s">
        <v>23</v>
      </c>
    </row>
    <row r="766" spans="1:11" ht="42" customHeight="1">
      <c r="A766" s="2" t="s">
        <v>1857</v>
      </c>
      <c r="B766" s="2" t="s">
        <v>1857</v>
      </c>
      <c r="C766" s="2" t="s">
        <v>17</v>
      </c>
      <c r="D766" s="2" t="s">
        <v>18</v>
      </c>
      <c r="E766" s="5">
        <v>-26523</v>
      </c>
      <c r="F766" s="3" t="s">
        <v>531</v>
      </c>
      <c r="G766" s="3" t="s">
        <v>59</v>
      </c>
      <c r="H766" s="2" t="s">
        <v>21</v>
      </c>
      <c r="I766" s="2" t="s">
        <v>1858</v>
      </c>
      <c r="J766" s="3" t="str">
        <f>HYPERLINK("https://www.boe.es/gazeta/dias/1827/05/19/pdfs/GMD-1827-60.pdf#page=2","Abrir facsímil")</f>
        <v>Abrir facsímil</v>
      </c>
      <c r="K766" s="3" t="s">
        <v>23</v>
      </c>
    </row>
    <row r="767" spans="1:11" ht="42" customHeight="1">
      <c r="A767" s="2" t="s">
        <v>1859</v>
      </c>
      <c r="B767" s="2" t="s">
        <v>1859</v>
      </c>
      <c r="C767" s="2" t="s">
        <v>46</v>
      </c>
      <c r="D767" s="2" t="s">
        <v>27</v>
      </c>
      <c r="E767" s="5">
        <v>-26523</v>
      </c>
      <c r="F767" s="3" t="s">
        <v>531</v>
      </c>
      <c r="G767" s="3" t="s">
        <v>42</v>
      </c>
      <c r="H767" s="2" t="s">
        <v>21</v>
      </c>
      <c r="I767" s="2" t="s">
        <v>1860</v>
      </c>
      <c r="J767" s="3" t="str">
        <f>HYPERLINK("https://www.boe.es/gazeta/dias/1827/05/19/pdfs/GMD-1827-60.pdf#page=1","Abrir facsímil")</f>
        <v>Abrir facsímil</v>
      </c>
      <c r="K767" s="3" t="s">
        <v>23</v>
      </c>
    </row>
    <row r="768" spans="1:11" ht="42" customHeight="1">
      <c r="A768" s="2" t="s">
        <v>1861</v>
      </c>
      <c r="B768" s="2" t="s">
        <v>1861</v>
      </c>
      <c r="C768" s="2" t="s">
        <v>46</v>
      </c>
      <c r="D768" s="2" t="s">
        <v>27</v>
      </c>
      <c r="E768" s="5">
        <v>-26490</v>
      </c>
      <c r="F768" s="3" t="s">
        <v>1154</v>
      </c>
      <c r="G768" s="3" t="s">
        <v>59</v>
      </c>
      <c r="H768" s="2" t="s">
        <v>21</v>
      </c>
      <c r="I768" s="2" t="s">
        <v>1862</v>
      </c>
      <c r="J768" s="3" t="str">
        <f>HYPERLINK("https://www.boe.es/gazeta/dias/1827/06/21/pdfs/GMD-1827-74.pdf#page=2","Abrir facsímil")</f>
        <v>Abrir facsímil</v>
      </c>
      <c r="K768" s="3" t="s">
        <v>23</v>
      </c>
    </row>
    <row r="769" spans="1:11" ht="42" customHeight="1">
      <c r="A769" s="2" t="s">
        <v>1863</v>
      </c>
      <c r="B769" s="2" t="s">
        <v>1863</v>
      </c>
      <c r="C769" s="2" t="s">
        <v>17</v>
      </c>
      <c r="D769" s="2" t="s">
        <v>18</v>
      </c>
      <c r="E769" s="5">
        <v>-26660</v>
      </c>
      <c r="F769" s="3" t="s">
        <v>661</v>
      </c>
      <c r="G769" s="3" t="s">
        <v>20</v>
      </c>
      <c r="H769" s="2" t="s">
        <v>21</v>
      </c>
      <c r="I769" s="2" t="s">
        <v>1864</v>
      </c>
      <c r="J769" s="3" t="str">
        <f>HYPERLINK("https://www.boe.es/gazeta/dias/1827/01/02/pdfs/GMD-1827-1.pdf#page=3","Abrir facsímil")</f>
        <v>Abrir facsímil</v>
      </c>
      <c r="K769" s="3" t="s">
        <v>23</v>
      </c>
    </row>
    <row r="770" spans="1:11" ht="42" customHeight="1">
      <c r="A770" s="2" t="s">
        <v>1863</v>
      </c>
      <c r="B770" s="2" t="s">
        <v>1863</v>
      </c>
      <c r="C770" s="2" t="s">
        <v>35</v>
      </c>
      <c r="D770" s="2" t="s">
        <v>36</v>
      </c>
      <c r="E770" s="5">
        <v>-26523</v>
      </c>
      <c r="F770" s="3" t="s">
        <v>531</v>
      </c>
      <c r="G770" s="3" t="s">
        <v>42</v>
      </c>
      <c r="H770" s="2" t="s">
        <v>21</v>
      </c>
      <c r="I770" s="2" t="s">
        <v>1865</v>
      </c>
      <c r="J770" s="3" t="str">
        <f>HYPERLINK("https://www.boe.es/gazeta/dias/1827/05/19/pdfs/GMD-1827-60.pdf#page=1","Abrir facsímil")</f>
        <v>Abrir facsímil</v>
      </c>
      <c r="K770" s="3" t="s">
        <v>23</v>
      </c>
    </row>
    <row r="771" spans="1:11" ht="42" customHeight="1">
      <c r="A771" s="2" t="s">
        <v>1863</v>
      </c>
      <c r="B771" s="2" t="s">
        <v>1863</v>
      </c>
      <c r="C771" s="2" t="s">
        <v>35</v>
      </c>
      <c r="D771" s="2" t="s">
        <v>36</v>
      </c>
      <c r="E771" s="5">
        <v>-26520</v>
      </c>
      <c r="F771" s="3" t="s">
        <v>664</v>
      </c>
      <c r="G771" s="3" t="s">
        <v>59</v>
      </c>
      <c r="H771" s="2" t="s">
        <v>21</v>
      </c>
      <c r="I771" s="2" t="s">
        <v>1866</v>
      </c>
      <c r="J771" s="3" t="str">
        <f>HYPERLINK("https://www.boe.es/gazeta/dias/1827/05/22/pdfs/GMD-1827-61.pdf#page=2","Abrir facsímil")</f>
        <v>Abrir facsímil</v>
      </c>
      <c r="K771" s="3" t="s">
        <v>23</v>
      </c>
    </row>
    <row r="772" spans="1:11" ht="42" customHeight="1">
      <c r="A772" s="2" t="s">
        <v>1863</v>
      </c>
      <c r="B772" s="2" t="s">
        <v>1863</v>
      </c>
      <c r="C772" s="2" t="s">
        <v>17</v>
      </c>
      <c r="D772" s="2" t="s">
        <v>18</v>
      </c>
      <c r="E772" s="5">
        <v>-26490</v>
      </c>
      <c r="F772" s="3" t="s">
        <v>1154</v>
      </c>
      <c r="G772" s="3" t="s">
        <v>59</v>
      </c>
      <c r="H772" s="2" t="s">
        <v>21</v>
      </c>
      <c r="I772" s="2" t="s">
        <v>1867</v>
      </c>
      <c r="J772" s="3" t="str">
        <f>HYPERLINK("https://www.boe.es/gazeta/dias/1827/06/21/pdfs/GMD-1827-74.pdf#page=2","Abrir facsímil")</f>
        <v>Abrir facsímil</v>
      </c>
      <c r="K772" s="3" t="s">
        <v>23</v>
      </c>
    </row>
    <row r="773" spans="1:11" ht="42" customHeight="1">
      <c r="A773" s="2" t="s">
        <v>1863</v>
      </c>
      <c r="B773" s="2" t="s">
        <v>1863</v>
      </c>
      <c r="C773" s="2" t="s">
        <v>66</v>
      </c>
      <c r="D773" s="2" t="s">
        <v>36</v>
      </c>
      <c r="E773" s="5">
        <v>-26427</v>
      </c>
      <c r="F773" s="3" t="s">
        <v>37</v>
      </c>
      <c r="G773" s="3" t="s">
        <v>59</v>
      </c>
      <c r="H773" s="2" t="s">
        <v>21</v>
      </c>
      <c r="I773" s="2" t="s">
        <v>1868</v>
      </c>
      <c r="J773" s="3" t="str">
        <f>HYPERLINK("https://www.boe.es/gazeta/dias/1827/08/23/pdfs/GMD-1827-101.pdf#page=2","Abrir facsímil")</f>
        <v>Abrir facsímil</v>
      </c>
      <c r="K773" s="3" t="s">
        <v>23</v>
      </c>
    </row>
    <row r="774" spans="1:11" ht="42" customHeight="1">
      <c r="A774" s="2" t="s">
        <v>1863</v>
      </c>
      <c r="B774" s="2" t="s">
        <v>1863</v>
      </c>
      <c r="C774" s="2" t="s">
        <v>17</v>
      </c>
      <c r="D774" s="2" t="s">
        <v>18</v>
      </c>
      <c r="E774" s="5">
        <v>-26422</v>
      </c>
      <c r="F774" s="3" t="s">
        <v>862</v>
      </c>
      <c r="G774" s="3" t="s">
        <v>59</v>
      </c>
      <c r="H774" s="2" t="s">
        <v>21</v>
      </c>
      <c r="I774" s="2" t="s">
        <v>1869</v>
      </c>
      <c r="J774" s="3" t="str">
        <f>HYPERLINK("https://www.boe.es/gazeta/dias/1827/08/28/pdfs/GMD-1827-103.pdf#page=2","Abrir facsímil")</f>
        <v>Abrir facsímil</v>
      </c>
      <c r="K774" s="3" t="s">
        <v>23</v>
      </c>
    </row>
    <row r="775" spans="1:11" ht="42" customHeight="1">
      <c r="A775" s="2" t="s">
        <v>1870</v>
      </c>
      <c r="B775" s="2" t="s">
        <v>1871</v>
      </c>
      <c r="C775" s="2" t="s">
        <v>46</v>
      </c>
      <c r="D775" s="2" t="s">
        <v>27</v>
      </c>
      <c r="E775" s="5">
        <v>-26341</v>
      </c>
      <c r="F775" s="3" t="s">
        <v>596</v>
      </c>
      <c r="G775" s="3" t="s">
        <v>597</v>
      </c>
      <c r="H775" s="2" t="s">
        <v>21</v>
      </c>
      <c r="I775" s="2" t="s">
        <v>1872</v>
      </c>
      <c r="J775" s="3" t="str">
        <f>HYPERLINK("https://www.boe.es/gazeta/dias/1827/11/17/pdfs/GMD-1827-141.pdf#page=3","Abrir facsímil")</f>
        <v>Abrir facsímil</v>
      </c>
      <c r="K775" s="3" t="s">
        <v>23</v>
      </c>
    </row>
    <row r="776" spans="1:11" ht="42" customHeight="1">
      <c r="A776" s="2" t="s">
        <v>1873</v>
      </c>
      <c r="B776" s="2" t="s">
        <v>1873</v>
      </c>
      <c r="C776" s="2" t="s">
        <v>46</v>
      </c>
      <c r="D776" s="2" t="s">
        <v>27</v>
      </c>
      <c r="E776" s="5">
        <v>-26523</v>
      </c>
      <c r="F776" s="3" t="s">
        <v>531</v>
      </c>
      <c r="G776" s="3" t="s">
        <v>42</v>
      </c>
      <c r="H776" s="2" t="s">
        <v>21</v>
      </c>
      <c r="I776" s="2" t="s">
        <v>1874</v>
      </c>
      <c r="J776" s="3" t="str">
        <f>HYPERLINK("https://www.boe.es/gazeta/dias/1827/05/19/pdfs/GMD-1827-60.pdf#page=1","Abrir facsímil")</f>
        <v>Abrir facsímil</v>
      </c>
      <c r="K776" s="3" t="s">
        <v>23</v>
      </c>
    </row>
    <row r="777" spans="1:11" ht="42" customHeight="1">
      <c r="A777" s="2" t="s">
        <v>1875</v>
      </c>
      <c r="B777" s="2" t="s">
        <v>1875</v>
      </c>
      <c r="C777" s="2" t="s">
        <v>17</v>
      </c>
      <c r="D777" s="2" t="s">
        <v>18</v>
      </c>
      <c r="E777" s="5">
        <v>-26604</v>
      </c>
      <c r="F777" s="3" t="s">
        <v>1072</v>
      </c>
      <c r="G777" s="3" t="s">
        <v>59</v>
      </c>
      <c r="H777" s="2" t="s">
        <v>21</v>
      </c>
      <c r="I777" s="2" t="s">
        <v>1876</v>
      </c>
      <c r="J777" s="3" t="str">
        <f>HYPERLINK("https://www.boe.es/gazeta/dias/1827/02/27/pdfs/GMD-1827-25.pdf#page=2","Abrir facsímil")</f>
        <v>Abrir facsímil</v>
      </c>
      <c r="K777" s="3" t="s">
        <v>23</v>
      </c>
    </row>
    <row r="778" spans="1:11" ht="42" customHeight="1">
      <c r="A778" s="2" t="s">
        <v>1877</v>
      </c>
      <c r="B778" s="2" t="s">
        <v>1878</v>
      </c>
      <c r="C778" s="2" t="s">
        <v>35</v>
      </c>
      <c r="D778" s="2" t="s">
        <v>36</v>
      </c>
      <c r="E778" s="5">
        <v>-26555</v>
      </c>
      <c r="F778" s="3" t="s">
        <v>553</v>
      </c>
      <c r="G778" s="3" t="s">
        <v>29</v>
      </c>
      <c r="H778" s="2" t="s">
        <v>21</v>
      </c>
      <c r="I778" s="2" t="s">
        <v>1879</v>
      </c>
      <c r="J778" s="3" t="str">
        <f>HYPERLINK("https://www.boe.es/gazeta/dias/1827/04/17/pdfs/GMD-1827-46.pdf#page=4","Abrir facsímil")</f>
        <v>Abrir facsímil</v>
      </c>
      <c r="K778" s="3" t="s">
        <v>23</v>
      </c>
    </row>
    <row r="779" spans="1:11" ht="42" customHeight="1">
      <c r="A779" s="2" t="s">
        <v>1880</v>
      </c>
      <c r="B779" s="2" t="s">
        <v>1881</v>
      </c>
      <c r="C779" s="2" t="s">
        <v>94</v>
      </c>
      <c r="D779" s="2" t="s">
        <v>36</v>
      </c>
      <c r="E779" s="5">
        <v>-26548</v>
      </c>
      <c r="F779" s="3" t="s">
        <v>507</v>
      </c>
      <c r="G779" s="3" t="s">
        <v>20</v>
      </c>
      <c r="H779" s="2" t="s">
        <v>21</v>
      </c>
      <c r="I779" s="2" t="s">
        <v>1882</v>
      </c>
      <c r="J779" s="3" t="str">
        <f>HYPERLINK("https://www.boe.es/gazeta/dias/1827/04/24/pdfs/GMD-1827-49.pdf#page=3","Abrir facsímil")</f>
        <v>Abrir facsímil</v>
      </c>
      <c r="K779" s="3" t="s">
        <v>23</v>
      </c>
    </row>
    <row r="780" spans="1:11" ht="42" customHeight="1">
      <c r="A780" s="2" t="s">
        <v>1883</v>
      </c>
      <c r="B780" s="2" t="s">
        <v>1883</v>
      </c>
      <c r="C780" s="2" t="s">
        <v>46</v>
      </c>
      <c r="D780" s="2" t="s">
        <v>27</v>
      </c>
      <c r="E780" s="5">
        <v>-26523</v>
      </c>
      <c r="F780" s="3" t="s">
        <v>531</v>
      </c>
      <c r="G780" s="3" t="s">
        <v>42</v>
      </c>
      <c r="H780" s="2" t="s">
        <v>21</v>
      </c>
      <c r="I780" s="2" t="s">
        <v>1884</v>
      </c>
      <c r="J780" s="3" t="str">
        <f>HYPERLINK("https://www.boe.es/gazeta/dias/1827/05/19/pdfs/GMD-1827-60.pdf#page=1","Abrir facsímil")</f>
        <v>Abrir facsímil</v>
      </c>
      <c r="K780" s="3" t="s">
        <v>23</v>
      </c>
    </row>
    <row r="781" spans="1:11" ht="42" customHeight="1">
      <c r="A781" s="2" t="s">
        <v>1883</v>
      </c>
      <c r="B781" s="2" t="s">
        <v>1883</v>
      </c>
      <c r="C781" s="2" t="s">
        <v>17</v>
      </c>
      <c r="D781" s="2" t="s">
        <v>18</v>
      </c>
      <c r="E781" s="5">
        <v>-26509</v>
      </c>
      <c r="F781" s="3" t="s">
        <v>698</v>
      </c>
      <c r="G781" s="3" t="s">
        <v>59</v>
      </c>
      <c r="H781" s="2" t="s">
        <v>21</v>
      </c>
      <c r="I781" s="2" t="s">
        <v>1885</v>
      </c>
      <c r="J781" s="3" t="str">
        <f>HYPERLINK("https://www.boe.es/gazeta/dias/1827/06/02/pdfs/GMD-1827-66.pdf#page=2","Abrir facsímil")</f>
        <v>Abrir facsímil</v>
      </c>
      <c r="K781" s="3" t="s">
        <v>23</v>
      </c>
    </row>
    <row r="782" spans="1:11" ht="42" customHeight="1">
      <c r="A782" s="2" t="s">
        <v>1886</v>
      </c>
      <c r="B782" s="2" t="s">
        <v>1887</v>
      </c>
      <c r="C782" s="2" t="s">
        <v>46</v>
      </c>
      <c r="D782" s="2" t="s">
        <v>27</v>
      </c>
      <c r="E782" s="5">
        <v>-26492</v>
      </c>
      <c r="F782" s="3" t="s">
        <v>140</v>
      </c>
      <c r="G782" s="3" t="s">
        <v>20</v>
      </c>
      <c r="H782" s="2" t="s">
        <v>21</v>
      </c>
      <c r="I782" s="2" t="s">
        <v>1888</v>
      </c>
      <c r="J782" s="3" t="str">
        <f>HYPERLINK("https://www.boe.es/gazeta/dias/1827/06/19/pdfs/GMD-1827-73.pdf#page=3","Abrir facsímil")</f>
        <v>Abrir facsímil</v>
      </c>
      <c r="K782" s="3" t="s">
        <v>23</v>
      </c>
    </row>
    <row r="783" spans="1:11" ht="42" customHeight="1">
      <c r="A783" s="2" t="s">
        <v>1889</v>
      </c>
      <c r="B783" s="2" t="s">
        <v>1890</v>
      </c>
      <c r="C783" s="2" t="s">
        <v>46</v>
      </c>
      <c r="D783" s="2" t="s">
        <v>27</v>
      </c>
      <c r="E783" s="5">
        <v>-26371</v>
      </c>
      <c r="F783" s="3" t="s">
        <v>41</v>
      </c>
      <c r="G783" s="3" t="s">
        <v>29</v>
      </c>
      <c r="H783" s="2" t="s">
        <v>21</v>
      </c>
      <c r="I783" s="2" t="s">
        <v>1891</v>
      </c>
      <c r="J783" s="3" t="str">
        <f>HYPERLINK("https://www.boe.es/gazeta/dias/1827/10/18/pdfs/GMD-1827-128.pdf#page=4","Abrir facsímil")</f>
        <v>Abrir facsímil</v>
      </c>
      <c r="K783" s="3" t="s">
        <v>23</v>
      </c>
    </row>
    <row r="784" spans="1:11" ht="42" customHeight="1">
      <c r="A784" s="2" t="s">
        <v>1892</v>
      </c>
      <c r="B784" s="2" t="s">
        <v>1893</v>
      </c>
      <c r="C784" s="2" t="s">
        <v>46</v>
      </c>
      <c r="D784" s="2" t="s">
        <v>27</v>
      </c>
      <c r="E784" s="5">
        <v>-26513</v>
      </c>
      <c r="F784" s="3" t="s">
        <v>972</v>
      </c>
      <c r="G784" s="3" t="s">
        <v>20</v>
      </c>
      <c r="H784" s="2" t="s">
        <v>21</v>
      </c>
      <c r="I784" s="2" t="s">
        <v>1894</v>
      </c>
      <c r="J784" s="3" t="str">
        <f>HYPERLINK("https://www.boe.es/gazeta/dias/1827/05/29/pdfs/GMD-1827-64.pdf#page=3","Abrir facsímil")</f>
        <v>Abrir facsímil</v>
      </c>
      <c r="K784" s="3" t="s">
        <v>23</v>
      </c>
    </row>
    <row r="785" spans="1:11" ht="42" customHeight="1">
      <c r="A785" s="2" t="s">
        <v>1895</v>
      </c>
      <c r="B785" s="2" t="s">
        <v>1895</v>
      </c>
      <c r="C785" s="2" t="s">
        <v>284</v>
      </c>
      <c r="D785" s="2" t="s">
        <v>36</v>
      </c>
      <c r="E785" s="5">
        <v>-26471</v>
      </c>
      <c r="F785" s="3" t="s">
        <v>169</v>
      </c>
      <c r="G785" s="3" t="s">
        <v>29</v>
      </c>
      <c r="H785" s="2" t="s">
        <v>21</v>
      </c>
      <c r="I785" s="2" t="s">
        <v>1896</v>
      </c>
      <c r="J785" s="3" t="str">
        <f>HYPERLINK("https://www.boe.es/gazeta/dias/1827/07/10/pdfs/GMD-1827-82.pdf#page=4","Abrir facsímil")</f>
        <v>Abrir facsímil</v>
      </c>
      <c r="K785" s="3" t="s">
        <v>23</v>
      </c>
    </row>
    <row r="786" spans="1:11" ht="42" customHeight="1">
      <c r="A786" s="2" t="s">
        <v>1897</v>
      </c>
      <c r="B786" s="2" t="s">
        <v>1898</v>
      </c>
      <c r="C786" s="2" t="s">
        <v>350</v>
      </c>
      <c r="D786" s="2" t="s">
        <v>36</v>
      </c>
      <c r="E786" s="5">
        <v>-26462</v>
      </c>
      <c r="F786" s="3" t="s">
        <v>304</v>
      </c>
      <c r="G786" s="3" t="s">
        <v>29</v>
      </c>
      <c r="H786" s="2" t="s">
        <v>21</v>
      </c>
      <c r="I786" s="2" t="s">
        <v>1899</v>
      </c>
      <c r="J786" s="3" t="str">
        <f>HYPERLINK("https://www.boe.es/gazeta/dias/1827/07/19/pdfs/GMD-1827-86.pdf#page=4","Abrir facsímil")</f>
        <v>Abrir facsímil</v>
      </c>
      <c r="K786" s="3" t="s">
        <v>23</v>
      </c>
    </row>
    <row r="787" spans="1:11" ht="42" customHeight="1">
      <c r="A787" s="2" t="s">
        <v>1900</v>
      </c>
      <c r="B787" s="2" t="s">
        <v>1901</v>
      </c>
      <c r="C787" s="2" t="s">
        <v>46</v>
      </c>
      <c r="D787" s="2" t="s">
        <v>27</v>
      </c>
      <c r="E787" s="5">
        <v>-26516</v>
      </c>
      <c r="F787" s="3" t="s">
        <v>47</v>
      </c>
      <c r="G787" s="3" t="s">
        <v>20</v>
      </c>
      <c r="H787" s="2" t="s">
        <v>21</v>
      </c>
      <c r="I787" s="2" t="s">
        <v>1902</v>
      </c>
      <c r="J787" s="3" t="str">
        <f>HYPERLINK("https://www.boe.es/gazeta/dias/1827/05/26/pdfs/GMD-1827-63.pdf#page=3","Abrir facsímil")</f>
        <v>Abrir facsímil</v>
      </c>
      <c r="K787" s="3" t="s">
        <v>23</v>
      </c>
    </row>
    <row r="788" spans="1:11" ht="42" customHeight="1">
      <c r="A788" s="2" t="s">
        <v>1903</v>
      </c>
      <c r="B788" s="2" t="s">
        <v>1903</v>
      </c>
      <c r="C788" s="2" t="s">
        <v>17</v>
      </c>
      <c r="D788" s="2" t="s">
        <v>18</v>
      </c>
      <c r="E788" s="5">
        <v>-26511</v>
      </c>
      <c r="F788" s="3" t="s">
        <v>388</v>
      </c>
      <c r="G788" s="3" t="s">
        <v>29</v>
      </c>
      <c r="H788" s="2" t="s">
        <v>21</v>
      </c>
      <c r="I788" s="2" t="s">
        <v>1904</v>
      </c>
      <c r="J788" s="3" t="str">
        <f>HYPERLINK("https://www.boe.es/gazeta/dias/1827/05/31/pdfs/GMD-1827-65.pdf#page=4","Abrir facsímil")</f>
        <v>Abrir facsímil</v>
      </c>
      <c r="K788" s="3" t="s">
        <v>23</v>
      </c>
    </row>
    <row r="789" spans="1:11" ht="42" customHeight="1">
      <c r="A789" s="2" t="s">
        <v>1905</v>
      </c>
      <c r="B789" s="2" t="s">
        <v>1905</v>
      </c>
      <c r="C789" s="2" t="s">
        <v>17</v>
      </c>
      <c r="D789" s="2" t="s">
        <v>18</v>
      </c>
      <c r="E789" s="5">
        <v>-26513</v>
      </c>
      <c r="F789" s="3" t="s">
        <v>972</v>
      </c>
      <c r="G789" s="3" t="s">
        <v>29</v>
      </c>
      <c r="H789" s="2" t="s">
        <v>21</v>
      </c>
      <c r="I789" s="2" t="s">
        <v>1906</v>
      </c>
      <c r="J789" s="3" t="str">
        <f>HYPERLINK("https://www.boe.es/gazeta/dias/1827/05/29/pdfs/GMD-1827-64.pdf#page=4","Abrir facsímil")</f>
        <v>Abrir facsímil</v>
      </c>
      <c r="K789" s="3" t="s">
        <v>23</v>
      </c>
    </row>
    <row r="790" spans="1:11" ht="42" customHeight="1">
      <c r="A790" s="2" t="s">
        <v>1907</v>
      </c>
      <c r="B790" s="2" t="s">
        <v>1907</v>
      </c>
      <c r="C790" s="2" t="s">
        <v>17</v>
      </c>
      <c r="D790" s="2" t="s">
        <v>18</v>
      </c>
      <c r="E790" s="5">
        <v>-26443</v>
      </c>
      <c r="F790" s="3" t="s">
        <v>435</v>
      </c>
      <c r="G790" s="3" t="s">
        <v>20</v>
      </c>
      <c r="H790" s="2" t="s">
        <v>21</v>
      </c>
      <c r="I790" s="2" t="s">
        <v>1908</v>
      </c>
      <c r="J790" s="3" t="str">
        <f>HYPERLINK("https://www.boe.es/gazeta/dias/1827/08/07/pdfs/GMD-1827-94.pdf#page=3","Abrir facsímil")</f>
        <v>Abrir facsímil</v>
      </c>
      <c r="K790" s="3" t="s">
        <v>23</v>
      </c>
    </row>
    <row r="791" spans="1:11" ht="42" customHeight="1">
      <c r="A791" s="2" t="s">
        <v>1909</v>
      </c>
      <c r="B791" s="2" t="s">
        <v>1909</v>
      </c>
      <c r="C791" s="2" t="s">
        <v>55</v>
      </c>
      <c r="D791" s="2" t="s">
        <v>36</v>
      </c>
      <c r="E791" s="5">
        <v>-26649</v>
      </c>
      <c r="F791" s="3" t="s">
        <v>1180</v>
      </c>
      <c r="G791" s="3" t="s">
        <v>29</v>
      </c>
      <c r="H791" s="2" t="s">
        <v>21</v>
      </c>
      <c r="I791" s="2" t="s">
        <v>1910</v>
      </c>
      <c r="J791" s="3" t="str">
        <f>HYPERLINK("https://www.boe.es/gazeta/dias/1827/01/13/pdfs/GMD-1827-6.pdf#page=4","Abrir facsímil")</f>
        <v>Abrir facsímil</v>
      </c>
      <c r="K791" s="3" t="s">
        <v>23</v>
      </c>
    </row>
    <row r="792" spans="1:11" ht="42" customHeight="1">
      <c r="A792" s="2" t="s">
        <v>1911</v>
      </c>
      <c r="B792" s="2" t="s">
        <v>1912</v>
      </c>
      <c r="C792" s="2" t="s">
        <v>55</v>
      </c>
      <c r="D792" s="2" t="s">
        <v>36</v>
      </c>
      <c r="E792" s="5">
        <v>-26516</v>
      </c>
      <c r="F792" s="3" t="s">
        <v>47</v>
      </c>
      <c r="G792" s="3" t="s">
        <v>29</v>
      </c>
      <c r="H792" s="2" t="s">
        <v>21</v>
      </c>
      <c r="I792" s="2" t="s">
        <v>1913</v>
      </c>
      <c r="J792" s="3" t="str">
        <f>HYPERLINK("https://www.boe.es/gazeta/dias/1827/05/26/pdfs/GMD-1827-63.pdf#page=4","Abrir facsímil")</f>
        <v>Abrir facsímil</v>
      </c>
      <c r="K792" s="3" t="s">
        <v>23</v>
      </c>
    </row>
    <row r="793" spans="1:11" ht="42" customHeight="1">
      <c r="A793" s="2" t="s">
        <v>1914</v>
      </c>
      <c r="B793" s="2" t="s">
        <v>1915</v>
      </c>
      <c r="C793" s="2" t="s">
        <v>94</v>
      </c>
      <c r="D793" s="2" t="s">
        <v>36</v>
      </c>
      <c r="E793" s="5">
        <v>-26516</v>
      </c>
      <c r="F793" s="3" t="s">
        <v>47</v>
      </c>
      <c r="G793" s="3" t="s">
        <v>20</v>
      </c>
      <c r="H793" s="2" t="s">
        <v>21</v>
      </c>
      <c r="I793" s="2" t="s">
        <v>1916</v>
      </c>
      <c r="J793" s="3" t="str">
        <f>HYPERLINK("https://www.boe.es/gazeta/dias/1827/05/26/pdfs/GMD-1827-63.pdf#page=3","Abrir facsímil")</f>
        <v>Abrir facsímil</v>
      </c>
      <c r="K793" s="3" t="s">
        <v>23</v>
      </c>
    </row>
    <row r="794" spans="1:11" ht="42" customHeight="1">
      <c r="A794" s="2" t="s">
        <v>1917</v>
      </c>
      <c r="B794" s="2" t="s">
        <v>1917</v>
      </c>
      <c r="C794" s="2" t="s">
        <v>17</v>
      </c>
      <c r="D794" s="2" t="s">
        <v>18</v>
      </c>
      <c r="E794" s="5">
        <v>-26336</v>
      </c>
      <c r="F794" s="3" t="s">
        <v>1277</v>
      </c>
      <c r="G794" s="3" t="s">
        <v>20</v>
      </c>
      <c r="H794" s="2" t="s">
        <v>21</v>
      </c>
      <c r="I794" s="2" t="s">
        <v>1918</v>
      </c>
      <c r="J794" s="3" t="str">
        <f>HYPERLINK("https://www.boe.es/gazeta/dias/1827/11/22/pdfs/GMD-1827-143.pdf#page=3","Abrir facsímil")</f>
        <v>Abrir facsímil</v>
      </c>
      <c r="K794" s="3" t="s">
        <v>23</v>
      </c>
    </row>
    <row r="795" spans="1:11" ht="42" customHeight="1">
      <c r="A795" s="2" t="s">
        <v>1917</v>
      </c>
      <c r="B795" s="2" t="s">
        <v>1917</v>
      </c>
      <c r="C795" s="2" t="s">
        <v>35</v>
      </c>
      <c r="D795" s="2" t="s">
        <v>36</v>
      </c>
      <c r="E795" s="5">
        <v>-26313</v>
      </c>
      <c r="F795" s="3" t="s">
        <v>712</v>
      </c>
      <c r="G795" s="3" t="s">
        <v>59</v>
      </c>
      <c r="H795" s="2" t="s">
        <v>21</v>
      </c>
      <c r="I795" s="2" t="s">
        <v>1919</v>
      </c>
      <c r="J795" s="3" t="str">
        <f>HYPERLINK("https://www.boe.es/gazeta/dias/1827/12/15/pdfs/GMD-1827-153.pdf#page=2","Abrir facsímil")</f>
        <v>Abrir facsímil</v>
      </c>
      <c r="K795" s="3" t="s">
        <v>23</v>
      </c>
    </row>
    <row r="796" spans="1:11" ht="42" customHeight="1">
      <c r="A796" s="2" t="s">
        <v>1917</v>
      </c>
      <c r="B796" s="2" t="s">
        <v>1917</v>
      </c>
      <c r="C796" s="2" t="s">
        <v>17</v>
      </c>
      <c r="D796" s="2" t="s">
        <v>18</v>
      </c>
      <c r="E796" s="5">
        <v>-26308</v>
      </c>
      <c r="F796" s="3" t="s">
        <v>474</v>
      </c>
      <c r="G796" s="3" t="s">
        <v>42</v>
      </c>
      <c r="H796" s="2" t="s">
        <v>21</v>
      </c>
      <c r="I796" s="2" t="s">
        <v>1920</v>
      </c>
      <c r="J796" s="3" t="str">
        <f>HYPERLINK("https://www.boe.es/gazeta/dias/1827/12/20/pdfs/GMD-1827-155.pdf#page=1","Abrir facsímil")</f>
        <v>Abrir facsímil</v>
      </c>
      <c r="K796" s="3" t="s">
        <v>23</v>
      </c>
    </row>
    <row r="797" spans="1:11" ht="42" customHeight="1">
      <c r="A797" s="2" t="s">
        <v>1921</v>
      </c>
      <c r="B797" s="2" t="s">
        <v>1921</v>
      </c>
      <c r="C797" s="2" t="s">
        <v>17</v>
      </c>
      <c r="D797" s="2" t="s">
        <v>18</v>
      </c>
      <c r="E797" s="5">
        <v>-26331</v>
      </c>
      <c r="F797" s="3" t="s">
        <v>667</v>
      </c>
      <c r="G797" s="3" t="s">
        <v>59</v>
      </c>
      <c r="H797" s="2" t="s">
        <v>21</v>
      </c>
      <c r="I797" s="2" t="s">
        <v>1922</v>
      </c>
      <c r="J797" s="3" t="str">
        <f>HYPERLINK("https://www.boe.es/gazeta/dias/1827/11/27/pdfs/GMD-1827-145.pdf#page=2","Abrir facsímil")</f>
        <v>Abrir facsímil</v>
      </c>
      <c r="K797" s="3" t="s">
        <v>23</v>
      </c>
    </row>
    <row r="798" spans="1:11" ht="42" customHeight="1">
      <c r="A798" s="2" t="s">
        <v>1923</v>
      </c>
      <c r="B798" s="2" t="s">
        <v>1924</v>
      </c>
      <c r="C798" s="2" t="s">
        <v>17</v>
      </c>
      <c r="D798" s="2" t="s">
        <v>18</v>
      </c>
      <c r="E798" s="5">
        <v>-26637</v>
      </c>
      <c r="F798" s="3" t="s">
        <v>559</v>
      </c>
      <c r="G798" s="3" t="s">
        <v>20</v>
      </c>
      <c r="H798" s="2" t="s">
        <v>21</v>
      </c>
      <c r="I798" s="2" t="s">
        <v>1925</v>
      </c>
      <c r="J798" s="3" t="str">
        <f>HYPERLINK("https://www.boe.es/gazeta/dias/1827/01/25/pdfs/GMD-1827-11.pdf#page=3","Abrir facsímil")</f>
        <v>Abrir facsímil</v>
      </c>
      <c r="K798" s="3" t="s">
        <v>23</v>
      </c>
    </row>
    <row r="799" spans="1:11" ht="42" customHeight="1">
      <c r="A799" s="2" t="s">
        <v>1926</v>
      </c>
      <c r="B799" s="2" t="s">
        <v>1927</v>
      </c>
      <c r="C799" s="2" t="s">
        <v>35</v>
      </c>
      <c r="D799" s="2" t="s">
        <v>36</v>
      </c>
      <c r="E799" s="5">
        <v>-26478</v>
      </c>
      <c r="F799" s="3" t="s">
        <v>311</v>
      </c>
      <c r="G799" s="3" t="s">
        <v>42</v>
      </c>
      <c r="H799" s="2" t="s">
        <v>21</v>
      </c>
      <c r="I799" s="2" t="s">
        <v>1928</v>
      </c>
      <c r="J799" s="3" t="str">
        <f>HYPERLINK("https://www.boe.es/gazeta/dias/1827/07/03/pdfs/GMD-1827-79.pdf#page=1","Abrir facsímil")</f>
        <v>Abrir facsímil</v>
      </c>
      <c r="K799" s="3" t="s">
        <v>23</v>
      </c>
    </row>
    <row r="800" spans="1:11" ht="42" customHeight="1">
      <c r="A800" s="2" t="s">
        <v>1929</v>
      </c>
      <c r="B800" s="2" t="s">
        <v>1930</v>
      </c>
      <c r="C800" s="2" t="s">
        <v>94</v>
      </c>
      <c r="D800" s="2" t="s">
        <v>36</v>
      </c>
      <c r="E800" s="5">
        <v>-26516</v>
      </c>
      <c r="F800" s="3" t="s">
        <v>47</v>
      </c>
      <c r="G800" s="3" t="s">
        <v>20</v>
      </c>
      <c r="H800" s="2" t="s">
        <v>21</v>
      </c>
      <c r="I800" s="2" t="s">
        <v>1931</v>
      </c>
      <c r="J800" s="3" t="str">
        <f>HYPERLINK("https://www.boe.es/gazeta/dias/1827/05/26/pdfs/GMD-1827-63.pdf#page=3","Abrir facsímil")</f>
        <v>Abrir facsímil</v>
      </c>
      <c r="K800" s="3" t="s">
        <v>23</v>
      </c>
    </row>
    <row r="801" spans="1:11" ht="42" customHeight="1">
      <c r="A801" s="2" t="s">
        <v>1932</v>
      </c>
      <c r="B801" s="2" t="s">
        <v>1933</v>
      </c>
      <c r="C801" s="2" t="s">
        <v>17</v>
      </c>
      <c r="D801" s="2" t="s">
        <v>18</v>
      </c>
      <c r="E801" s="5">
        <v>-26385</v>
      </c>
      <c r="F801" s="3" t="s">
        <v>374</v>
      </c>
      <c r="G801" s="3" t="s">
        <v>20</v>
      </c>
      <c r="H801" s="2" t="s">
        <v>21</v>
      </c>
      <c r="I801" s="2" t="s">
        <v>1934</v>
      </c>
      <c r="J801" s="3" t="str">
        <f>HYPERLINK("https://www.boe.es/gazeta/dias/1827/10/04/pdfs/GMD-1827-120.pdf#page=3","Abrir facsímil")</f>
        <v>Abrir facsímil</v>
      </c>
      <c r="K801" s="3" t="s">
        <v>23</v>
      </c>
    </row>
    <row r="802" spans="1:11" ht="42" customHeight="1">
      <c r="A802" s="2" t="s">
        <v>1935</v>
      </c>
      <c r="B802" s="2" t="s">
        <v>1936</v>
      </c>
      <c r="C802" s="2" t="s">
        <v>46</v>
      </c>
      <c r="D802" s="2" t="s">
        <v>27</v>
      </c>
      <c r="E802" s="5">
        <v>-26329</v>
      </c>
      <c r="F802" s="3" t="s">
        <v>67</v>
      </c>
      <c r="G802" s="3" t="s">
        <v>241</v>
      </c>
      <c r="H802" s="2" t="s">
        <v>21</v>
      </c>
      <c r="I802" s="2" t="s">
        <v>1937</v>
      </c>
      <c r="J802" s="3" t="str">
        <f>HYPERLINK("https://www.boe.es/gazeta/dias/1827/11/29/pdfs/GMD-1827-146.pdf#page=4","Abrir facsímil")</f>
        <v>Abrir facsímil</v>
      </c>
      <c r="K802" s="3" t="s">
        <v>23</v>
      </c>
    </row>
    <row r="803" spans="1:11" ht="42" customHeight="1">
      <c r="A803" s="2" t="s">
        <v>1938</v>
      </c>
      <c r="B803" s="2" t="s">
        <v>1939</v>
      </c>
      <c r="C803" s="2" t="s">
        <v>17</v>
      </c>
      <c r="D803" s="2" t="s">
        <v>18</v>
      </c>
      <c r="E803" s="5">
        <v>-26348</v>
      </c>
      <c r="F803" s="3" t="s">
        <v>947</v>
      </c>
      <c r="G803" s="3" t="s">
        <v>59</v>
      </c>
      <c r="H803" s="2" t="s">
        <v>21</v>
      </c>
      <c r="I803" s="2" t="s">
        <v>1940</v>
      </c>
      <c r="J803" s="3" t="str">
        <f>HYPERLINK("https://www.boe.es/gazeta/dias/1827/11/10/pdfs/GMD-1827-138.pdf#page=2","Abrir facsímil")</f>
        <v>Abrir facsímil</v>
      </c>
      <c r="K803" s="3" t="s">
        <v>23</v>
      </c>
    </row>
    <row r="804" spans="1:11" ht="42" customHeight="1">
      <c r="A804" s="2" t="s">
        <v>1941</v>
      </c>
      <c r="B804" s="2" t="s">
        <v>1942</v>
      </c>
      <c r="C804" s="2" t="s">
        <v>284</v>
      </c>
      <c r="D804" s="2" t="s">
        <v>36</v>
      </c>
      <c r="E804" s="5">
        <v>-26336</v>
      </c>
      <c r="F804" s="3" t="s">
        <v>1277</v>
      </c>
      <c r="G804" s="3" t="s">
        <v>29</v>
      </c>
      <c r="H804" s="2" t="s">
        <v>21</v>
      </c>
      <c r="I804" s="2" t="s">
        <v>1943</v>
      </c>
      <c r="J804" s="3" t="str">
        <f>HYPERLINK("https://www.boe.es/gazeta/dias/1827/11/22/pdfs/GMD-1827-143.pdf#page=4","Abrir facsímil")</f>
        <v>Abrir facsímil</v>
      </c>
      <c r="K804" s="3" t="s">
        <v>23</v>
      </c>
    </row>
    <row r="805" spans="1:11" ht="42" customHeight="1">
      <c r="A805" s="2" t="s">
        <v>1944</v>
      </c>
      <c r="B805" s="2" t="s">
        <v>1945</v>
      </c>
      <c r="C805" s="2" t="s">
        <v>35</v>
      </c>
      <c r="D805" s="2" t="s">
        <v>36</v>
      </c>
      <c r="E805" s="5">
        <v>-26406</v>
      </c>
      <c r="F805" s="3" t="s">
        <v>658</v>
      </c>
      <c r="G805" s="3" t="s">
        <v>29</v>
      </c>
      <c r="H805" s="2" t="s">
        <v>30</v>
      </c>
      <c r="I805" s="2" t="s">
        <v>1946</v>
      </c>
      <c r="J805" s="3" t="str">
        <f>HYPERLINK("https://www.boe.es/gazeta/dias/1827/09/13/pdfs/GMD-1827-110.pdf#page=4","Abrir facsímil")</f>
        <v>Abrir facsímil</v>
      </c>
      <c r="K805" s="3" t="s">
        <v>32</v>
      </c>
    </row>
    <row r="806" spans="1:11" ht="42" customHeight="1">
      <c r="A806" s="2" t="s">
        <v>1947</v>
      </c>
      <c r="B806" s="2" t="s">
        <v>1948</v>
      </c>
      <c r="C806" s="2" t="s">
        <v>55</v>
      </c>
      <c r="D806" s="2" t="s">
        <v>36</v>
      </c>
      <c r="E806" s="5">
        <v>-26406</v>
      </c>
      <c r="F806" s="3" t="s">
        <v>658</v>
      </c>
      <c r="G806" s="3" t="s">
        <v>29</v>
      </c>
      <c r="H806" s="2" t="s">
        <v>21</v>
      </c>
      <c r="I806" s="2" t="s">
        <v>1949</v>
      </c>
      <c r="J806" s="3" t="str">
        <f>HYPERLINK("https://www.boe.es/gazeta/dias/1827/09/13/pdfs/GMD-1827-110.pdf#page=4","Abrir facsímil")</f>
        <v>Abrir facsímil</v>
      </c>
      <c r="K806" s="3" t="s">
        <v>23</v>
      </c>
    </row>
    <row r="807" spans="1:11" ht="42" customHeight="1">
      <c r="A807" s="2" t="s">
        <v>1950</v>
      </c>
      <c r="B807" s="2" t="s">
        <v>1950</v>
      </c>
      <c r="C807" s="2" t="s">
        <v>284</v>
      </c>
      <c r="D807" s="2" t="s">
        <v>36</v>
      </c>
      <c r="E807" s="5">
        <v>-26460</v>
      </c>
      <c r="F807" s="3" t="s">
        <v>920</v>
      </c>
      <c r="G807" s="3" t="s">
        <v>29</v>
      </c>
      <c r="H807" s="2" t="s">
        <v>21</v>
      </c>
      <c r="I807" s="2" t="s">
        <v>1951</v>
      </c>
      <c r="J807" s="3" t="str">
        <f>HYPERLINK("https://www.boe.es/gazeta/dias/1827/07/21/pdfs/GMD-1827-87.pdf#page=4","Abrir facsímil")</f>
        <v>Abrir facsímil</v>
      </c>
      <c r="K807" s="3" t="s">
        <v>23</v>
      </c>
    </row>
    <row r="808" spans="1:11" ht="42" customHeight="1">
      <c r="A808" s="2" t="s">
        <v>1952</v>
      </c>
      <c r="B808" s="2" t="s">
        <v>1953</v>
      </c>
      <c r="C808" s="2" t="s">
        <v>46</v>
      </c>
      <c r="D808" s="2" t="s">
        <v>27</v>
      </c>
      <c r="E808" s="5">
        <v>-26327</v>
      </c>
      <c r="F808" s="3" t="s">
        <v>191</v>
      </c>
      <c r="G808" s="3" t="s">
        <v>29</v>
      </c>
      <c r="H808" s="2" t="s">
        <v>30</v>
      </c>
      <c r="I808" s="2" t="s">
        <v>1954</v>
      </c>
      <c r="J808" s="3" t="str">
        <f>HYPERLINK("https://www.boe.es/gazeta/dias/1827/12/01/pdfs/GMD-1827-147.pdf#page=4","Abrir facsímil")</f>
        <v>Abrir facsímil</v>
      </c>
      <c r="K808" s="3" t="s">
        <v>32</v>
      </c>
    </row>
    <row r="809" spans="1:11" ht="42" customHeight="1">
      <c r="A809" s="2" t="s">
        <v>1955</v>
      </c>
      <c r="B809" s="2" t="s">
        <v>1956</v>
      </c>
      <c r="C809" s="2" t="s">
        <v>55</v>
      </c>
      <c r="D809" s="2" t="s">
        <v>36</v>
      </c>
      <c r="E809" s="5">
        <v>-26327</v>
      </c>
      <c r="F809" s="3" t="s">
        <v>191</v>
      </c>
      <c r="G809" s="3" t="s">
        <v>29</v>
      </c>
      <c r="H809" s="2" t="s">
        <v>30</v>
      </c>
      <c r="I809" s="2" t="s">
        <v>1957</v>
      </c>
      <c r="J809" s="3" t="str">
        <f>HYPERLINK("https://www.boe.es/gazeta/dias/1827/12/01/pdfs/GMD-1827-147.pdf#page=4","Abrir facsímil")</f>
        <v>Abrir facsímil</v>
      </c>
      <c r="K809" s="3" t="s">
        <v>32</v>
      </c>
    </row>
    <row r="810" spans="1:11" ht="42" customHeight="1">
      <c r="A810" s="2" t="s">
        <v>1958</v>
      </c>
      <c r="B810" s="2" t="s">
        <v>1959</v>
      </c>
      <c r="C810" s="2" t="s">
        <v>17</v>
      </c>
      <c r="D810" s="2" t="s">
        <v>18</v>
      </c>
      <c r="E810" s="5">
        <v>-26453</v>
      </c>
      <c r="F810" s="3" t="s">
        <v>148</v>
      </c>
      <c r="G810" s="3" t="s">
        <v>29</v>
      </c>
      <c r="H810" s="2" t="s">
        <v>21</v>
      </c>
      <c r="I810" s="2" t="s">
        <v>1960</v>
      </c>
      <c r="J810" s="3" t="str">
        <f>HYPERLINK("https://www.boe.es/gazeta/dias/1827/07/28/pdfs/GMD-1827-90.pdf#page=4","Abrir facsímil")</f>
        <v>Abrir facsímil</v>
      </c>
      <c r="K810" s="3" t="s">
        <v>23</v>
      </c>
    </row>
    <row r="811" spans="1:11" ht="42" customHeight="1">
      <c r="A811" s="2" t="s">
        <v>1961</v>
      </c>
      <c r="B811" s="2" t="s">
        <v>1962</v>
      </c>
      <c r="C811" s="2" t="s">
        <v>46</v>
      </c>
      <c r="D811" s="2" t="s">
        <v>27</v>
      </c>
      <c r="E811" s="5">
        <v>-26649</v>
      </c>
      <c r="F811" s="3" t="s">
        <v>1180</v>
      </c>
      <c r="G811" s="3" t="s">
        <v>29</v>
      </c>
      <c r="H811" s="2" t="s">
        <v>21</v>
      </c>
      <c r="I811" s="2" t="s">
        <v>1963</v>
      </c>
      <c r="J811" s="3" t="str">
        <f>HYPERLINK("https://www.boe.es/gazeta/dias/1827/01/13/pdfs/GMD-1827-6.pdf#page=4","Abrir facsímil")</f>
        <v>Abrir facsímil</v>
      </c>
      <c r="K811" s="3" t="s">
        <v>23</v>
      </c>
    </row>
    <row r="812" spans="1:11" ht="42" customHeight="1">
      <c r="A812" s="2" t="s">
        <v>1964</v>
      </c>
      <c r="B812" s="2" t="s">
        <v>1965</v>
      </c>
      <c r="C812" s="2" t="s">
        <v>55</v>
      </c>
      <c r="D812" s="2" t="s">
        <v>36</v>
      </c>
      <c r="E812" s="5">
        <v>-26609</v>
      </c>
      <c r="F812" s="3" t="s">
        <v>102</v>
      </c>
      <c r="G812" s="3" t="s">
        <v>20</v>
      </c>
      <c r="H812" s="2" t="s">
        <v>21</v>
      </c>
      <c r="I812" s="2" t="s">
        <v>1966</v>
      </c>
      <c r="J812" s="3" t="str">
        <f>HYPERLINK("https://www.boe.es/gazeta/dias/1827/02/22/pdfs/GMD-1827-23.pdf#page=3","Abrir facsímil")</f>
        <v>Abrir facsímil</v>
      </c>
      <c r="K812" s="3" t="s">
        <v>23</v>
      </c>
    </row>
    <row r="813" spans="1:11" ht="42" customHeight="1">
      <c r="A813" s="2" t="s">
        <v>1967</v>
      </c>
      <c r="B813" s="2" t="s">
        <v>1968</v>
      </c>
      <c r="C813" s="2" t="s">
        <v>350</v>
      </c>
      <c r="D813" s="2" t="s">
        <v>36</v>
      </c>
      <c r="E813" s="5">
        <v>-26460</v>
      </c>
      <c r="F813" s="3" t="s">
        <v>920</v>
      </c>
      <c r="G813" s="3" t="s">
        <v>29</v>
      </c>
      <c r="H813" s="2" t="s">
        <v>21</v>
      </c>
      <c r="I813" s="2" t="s">
        <v>1969</v>
      </c>
      <c r="J813" s="3" t="str">
        <f>HYPERLINK("https://www.boe.es/gazeta/dias/1827/07/21/pdfs/GMD-1827-87.pdf#page=4","Abrir facsímil")</f>
        <v>Abrir facsímil</v>
      </c>
      <c r="K813" s="3" t="s">
        <v>23</v>
      </c>
    </row>
    <row r="814" spans="1:11" ht="42" customHeight="1">
      <c r="A814" s="2" t="s">
        <v>1970</v>
      </c>
      <c r="B814" s="2" t="s">
        <v>1971</v>
      </c>
      <c r="C814" s="2" t="s">
        <v>17</v>
      </c>
      <c r="D814" s="2" t="s">
        <v>18</v>
      </c>
      <c r="E814" s="5">
        <v>-26583</v>
      </c>
      <c r="F814" s="3" t="s">
        <v>522</v>
      </c>
      <c r="G814" s="3" t="s">
        <v>59</v>
      </c>
      <c r="H814" s="2" t="s">
        <v>21</v>
      </c>
      <c r="I814" s="2" t="s">
        <v>1972</v>
      </c>
      <c r="J814" s="3" t="str">
        <f>HYPERLINK("https://www.boe.es/gazeta/dias/1827/03/20/pdfs/GMD-1827-34.pdf#page=2","Abrir facsímil")</f>
        <v>Abrir facsímil</v>
      </c>
      <c r="K814" s="3" t="s">
        <v>23</v>
      </c>
    </row>
    <row r="815" spans="1:11" ht="42" customHeight="1">
      <c r="A815" s="2" t="s">
        <v>1970</v>
      </c>
      <c r="B815" s="2" t="s">
        <v>1971</v>
      </c>
      <c r="C815" s="2" t="s">
        <v>46</v>
      </c>
      <c r="D815" s="2" t="s">
        <v>27</v>
      </c>
      <c r="E815" s="5">
        <v>-26558</v>
      </c>
      <c r="F815" s="3" t="s">
        <v>1973</v>
      </c>
      <c r="G815" s="3" t="s">
        <v>20</v>
      </c>
      <c r="H815" s="2" t="s">
        <v>21</v>
      </c>
      <c r="I815" s="2" t="s">
        <v>1974</v>
      </c>
      <c r="J815" s="3" t="str">
        <f>HYPERLINK("https://www.boe.es/gazeta/dias/1827/04/14/pdfs/GMD-1827-45.pdf#page=3","Abrir facsímil")</f>
        <v>Abrir facsímil</v>
      </c>
      <c r="K815" s="3" t="s">
        <v>23</v>
      </c>
    </row>
    <row r="816" spans="1:11" ht="42" customHeight="1">
      <c r="A816" s="2" t="s">
        <v>1970</v>
      </c>
      <c r="B816" s="2" t="s">
        <v>1971</v>
      </c>
      <c r="C816" s="2" t="s">
        <v>17</v>
      </c>
      <c r="D816" s="2" t="s">
        <v>18</v>
      </c>
      <c r="E816" s="5">
        <v>-26462</v>
      </c>
      <c r="F816" s="3" t="s">
        <v>304</v>
      </c>
      <c r="G816" s="3" t="s">
        <v>42</v>
      </c>
      <c r="H816" s="2" t="s">
        <v>21</v>
      </c>
      <c r="I816" s="2" t="s">
        <v>1975</v>
      </c>
      <c r="J816" s="3" t="str">
        <f>HYPERLINK("https://www.boe.es/gazeta/dias/1827/07/19/pdfs/GMD-1827-86.pdf#page=1","Abrir facsímil")</f>
        <v>Abrir facsímil</v>
      </c>
      <c r="K816" s="3" t="s">
        <v>23</v>
      </c>
    </row>
    <row r="817" spans="1:11" ht="42" customHeight="1">
      <c r="A817" s="2" t="s">
        <v>1970</v>
      </c>
      <c r="B817" s="2" t="s">
        <v>1971</v>
      </c>
      <c r="C817" s="2" t="s">
        <v>17</v>
      </c>
      <c r="D817" s="2" t="s">
        <v>18</v>
      </c>
      <c r="E817" s="5">
        <v>-26453</v>
      </c>
      <c r="F817" s="3" t="s">
        <v>148</v>
      </c>
      <c r="G817" s="3" t="s">
        <v>42</v>
      </c>
      <c r="H817" s="2" t="s">
        <v>21</v>
      </c>
      <c r="I817" s="2" t="s">
        <v>1976</v>
      </c>
      <c r="J817" s="3" t="str">
        <f>HYPERLINK("https://www.boe.es/gazeta/dias/1827/07/28/pdfs/GMD-1827-90.pdf#page=1","Abrir facsímil")</f>
        <v>Abrir facsímil</v>
      </c>
      <c r="K817" s="3" t="s">
        <v>23</v>
      </c>
    </row>
    <row r="818" spans="1:11" ht="42" customHeight="1">
      <c r="A818" s="2" t="s">
        <v>1970</v>
      </c>
      <c r="B818" s="2" t="s">
        <v>1971</v>
      </c>
      <c r="C818" s="2" t="s">
        <v>17</v>
      </c>
      <c r="D818" s="2" t="s">
        <v>18</v>
      </c>
      <c r="E818" s="5">
        <v>-26415</v>
      </c>
      <c r="F818" s="3" t="s">
        <v>694</v>
      </c>
      <c r="G818" s="3" t="s">
        <v>42</v>
      </c>
      <c r="H818" s="2" t="s">
        <v>21</v>
      </c>
      <c r="I818" s="2" t="s">
        <v>1977</v>
      </c>
      <c r="J818" s="3" t="str">
        <f>HYPERLINK("https://www.boe.es/gazeta/dias/1827/09/04/pdfs/GMD-1827-106.pdf#page=1","Abrir facsímil")</f>
        <v>Abrir facsímil</v>
      </c>
      <c r="K818" s="3" t="s">
        <v>23</v>
      </c>
    </row>
    <row r="819" spans="1:11" ht="42" customHeight="1">
      <c r="A819" s="2" t="s">
        <v>1970</v>
      </c>
      <c r="B819" s="2" t="s">
        <v>1971</v>
      </c>
      <c r="C819" s="2" t="s">
        <v>17</v>
      </c>
      <c r="D819" s="2" t="s">
        <v>18</v>
      </c>
      <c r="E819" s="5">
        <v>-26408</v>
      </c>
      <c r="F819" s="3" t="s">
        <v>226</v>
      </c>
      <c r="G819" s="3" t="s">
        <v>42</v>
      </c>
      <c r="H819" s="2" t="s">
        <v>21</v>
      </c>
      <c r="I819" s="2" t="s">
        <v>1978</v>
      </c>
      <c r="J819" s="3" t="str">
        <f>HYPERLINK("https://www.boe.es/gazeta/dias/1827/09/11/pdfs/GMD-1827-109.pdf#page=1","Abrir facsímil")</f>
        <v>Abrir facsímil</v>
      </c>
      <c r="K819" s="3" t="s">
        <v>23</v>
      </c>
    </row>
    <row r="820" spans="1:11" ht="42" customHeight="1">
      <c r="A820" s="2" t="s">
        <v>1970</v>
      </c>
      <c r="B820" s="2" t="s">
        <v>1971</v>
      </c>
      <c r="C820" s="2" t="s">
        <v>46</v>
      </c>
      <c r="D820" s="2" t="s">
        <v>27</v>
      </c>
      <c r="E820" s="5">
        <v>-26362</v>
      </c>
      <c r="F820" s="3" t="s">
        <v>158</v>
      </c>
      <c r="G820" s="3" t="s">
        <v>29</v>
      </c>
      <c r="H820" s="2" t="s">
        <v>21</v>
      </c>
      <c r="I820" s="2" t="s">
        <v>1979</v>
      </c>
      <c r="J820" s="3" t="str">
        <f>HYPERLINK("https://www.boe.es/gazeta/dias/1827/10/27/pdfs/GMD-1827-132.pdf#page=4","Abrir facsímil")</f>
        <v>Abrir facsímil</v>
      </c>
      <c r="K820" s="3" t="s">
        <v>23</v>
      </c>
    </row>
    <row r="821" spans="1:11" ht="42" customHeight="1">
      <c r="A821" s="2" t="s">
        <v>1980</v>
      </c>
      <c r="B821" s="2" t="s">
        <v>1981</v>
      </c>
      <c r="C821" s="2" t="s">
        <v>46</v>
      </c>
      <c r="D821" s="2" t="s">
        <v>209</v>
      </c>
      <c r="E821" s="5">
        <v>-26400</v>
      </c>
      <c r="F821" s="3" t="s">
        <v>1982</v>
      </c>
      <c r="G821" s="3" t="s">
        <v>42</v>
      </c>
      <c r="H821" s="2" t="s">
        <v>21</v>
      </c>
      <c r="I821" s="2" t="s">
        <v>1983</v>
      </c>
      <c r="J821" s="3" t="str">
        <f>HYPERLINK("https://www.boe.es/gazeta/dias/1827/09/19/pdfs/GMD-1827-113E.pdf#page=1","Abrir facsímil")</f>
        <v>Abrir facsímil</v>
      </c>
      <c r="K821" s="3" t="s">
        <v>23</v>
      </c>
    </row>
    <row r="822" spans="1:11" ht="42" customHeight="1">
      <c r="A822" s="2" t="s">
        <v>1984</v>
      </c>
      <c r="B822" s="2" t="s">
        <v>1984</v>
      </c>
      <c r="C822" s="2" t="s">
        <v>94</v>
      </c>
      <c r="D822" s="2" t="s">
        <v>36</v>
      </c>
      <c r="E822" s="5">
        <v>-26600</v>
      </c>
      <c r="F822" s="3" t="s">
        <v>205</v>
      </c>
      <c r="G822" s="3" t="s">
        <v>59</v>
      </c>
      <c r="H822" s="2" t="s">
        <v>21</v>
      </c>
      <c r="I822" s="2" t="s">
        <v>1985</v>
      </c>
      <c r="J822" s="3" t="str">
        <f>HYPERLINK("https://www.boe.es/gazeta/dias/1827/03/03/pdfs/GMD-1827-27.pdf#page=2","Abrir facsímil")</f>
        <v>Abrir facsímil</v>
      </c>
      <c r="K822" s="3" t="s">
        <v>23</v>
      </c>
    </row>
    <row r="823" spans="1:11" ht="42" customHeight="1">
      <c r="A823" s="2" t="s">
        <v>1986</v>
      </c>
      <c r="B823" s="2" t="s">
        <v>1986</v>
      </c>
      <c r="C823" s="2" t="s">
        <v>46</v>
      </c>
      <c r="D823" s="2" t="s">
        <v>27</v>
      </c>
      <c r="E823" s="5">
        <v>-26385</v>
      </c>
      <c r="F823" s="3" t="s">
        <v>374</v>
      </c>
      <c r="G823" s="3" t="s">
        <v>29</v>
      </c>
      <c r="H823" s="2" t="s">
        <v>21</v>
      </c>
      <c r="I823" s="2" t="s">
        <v>1987</v>
      </c>
      <c r="J823" s="3" t="str">
        <f>HYPERLINK("https://www.boe.es/gazeta/dias/1827/10/04/pdfs/GMD-1827-120.pdf#page=4","Abrir facsímil")</f>
        <v>Abrir facsímil</v>
      </c>
      <c r="K823" s="3" t="s">
        <v>23</v>
      </c>
    </row>
    <row r="824" spans="1:11" ht="42" customHeight="1">
      <c r="A824" s="2" t="s">
        <v>1988</v>
      </c>
      <c r="B824" s="2" t="s">
        <v>1988</v>
      </c>
      <c r="C824" s="2" t="s">
        <v>350</v>
      </c>
      <c r="D824" s="2" t="s">
        <v>36</v>
      </c>
      <c r="E824" s="5">
        <v>-26548</v>
      </c>
      <c r="F824" s="3" t="s">
        <v>507</v>
      </c>
      <c r="G824" s="3" t="s">
        <v>20</v>
      </c>
      <c r="H824" s="2" t="s">
        <v>21</v>
      </c>
      <c r="I824" s="2" t="s">
        <v>1989</v>
      </c>
      <c r="J824" s="3" t="str">
        <f>HYPERLINK("https://www.boe.es/gazeta/dias/1827/04/24/pdfs/GMD-1827-49.pdf#page=3","Abrir facsímil")</f>
        <v>Abrir facsímil</v>
      </c>
      <c r="K824" s="3" t="s">
        <v>23</v>
      </c>
    </row>
    <row r="825" spans="1:11" ht="42" customHeight="1">
      <c r="A825" s="2" t="s">
        <v>1988</v>
      </c>
      <c r="B825" s="2" t="s">
        <v>1988</v>
      </c>
      <c r="C825" s="2" t="s">
        <v>17</v>
      </c>
      <c r="D825" s="2" t="s">
        <v>18</v>
      </c>
      <c r="E825" s="5">
        <v>-26453</v>
      </c>
      <c r="F825" s="3" t="s">
        <v>148</v>
      </c>
      <c r="G825" s="3" t="s">
        <v>29</v>
      </c>
      <c r="H825" s="2" t="s">
        <v>21</v>
      </c>
      <c r="I825" s="2" t="s">
        <v>1990</v>
      </c>
      <c r="J825" s="3" t="str">
        <f>HYPERLINK("https://www.boe.es/gazeta/dias/1827/07/28/pdfs/GMD-1827-90.pdf#page=4","Abrir facsímil")</f>
        <v>Abrir facsímil</v>
      </c>
      <c r="K825" s="3" t="s">
        <v>23</v>
      </c>
    </row>
    <row r="826" spans="1:11" ht="42" customHeight="1">
      <c r="A826" s="2" t="s">
        <v>1991</v>
      </c>
      <c r="B826" s="2" t="s">
        <v>1992</v>
      </c>
      <c r="C826" s="2" t="s">
        <v>46</v>
      </c>
      <c r="D826" s="2" t="s">
        <v>27</v>
      </c>
      <c r="E826" s="5">
        <v>-26362</v>
      </c>
      <c r="F826" s="3" t="s">
        <v>158</v>
      </c>
      <c r="G826" s="3" t="s">
        <v>29</v>
      </c>
      <c r="H826" s="2" t="s">
        <v>21</v>
      </c>
      <c r="I826" s="2" t="s">
        <v>1993</v>
      </c>
      <c r="J826" s="3" t="str">
        <f>HYPERLINK("https://www.boe.es/gazeta/dias/1827/10/27/pdfs/GMD-1827-132.pdf#page=4","Abrir facsímil")</f>
        <v>Abrir facsímil</v>
      </c>
      <c r="K826" s="3" t="s">
        <v>23</v>
      </c>
    </row>
    <row r="827" spans="1:11" ht="42" customHeight="1">
      <c r="A827" s="2" t="s">
        <v>1994</v>
      </c>
      <c r="B827" s="2" t="s">
        <v>1995</v>
      </c>
      <c r="C827" s="2" t="s">
        <v>46</v>
      </c>
      <c r="D827" s="2" t="s">
        <v>27</v>
      </c>
      <c r="E827" s="5">
        <v>-26579</v>
      </c>
      <c r="F827" s="3" t="s">
        <v>488</v>
      </c>
      <c r="G827" s="3" t="s">
        <v>59</v>
      </c>
      <c r="H827" s="2" t="s">
        <v>21</v>
      </c>
      <c r="I827" s="2" t="s">
        <v>1996</v>
      </c>
      <c r="J827" s="3" t="str">
        <f>HYPERLINK("https://www.boe.es/gazeta/dias/1827/03/24/pdfs/GMD-1827-36.pdf#page=2","Abrir facsímil")</f>
        <v>Abrir facsímil</v>
      </c>
      <c r="K827" s="3" t="s">
        <v>23</v>
      </c>
    </row>
    <row r="828" spans="1:11" ht="42" customHeight="1">
      <c r="A828" s="2" t="s">
        <v>1997</v>
      </c>
      <c r="B828" s="2" t="s">
        <v>1998</v>
      </c>
      <c r="C828" s="2" t="s">
        <v>17</v>
      </c>
      <c r="D828" s="2" t="s">
        <v>18</v>
      </c>
      <c r="E828" s="5">
        <v>-26534</v>
      </c>
      <c r="F828" s="3" t="s">
        <v>675</v>
      </c>
      <c r="G828" s="3" t="s">
        <v>29</v>
      </c>
      <c r="H828" s="2" t="s">
        <v>21</v>
      </c>
      <c r="I828" s="2" t="s">
        <v>1999</v>
      </c>
      <c r="J828" s="3" t="str">
        <f>HYPERLINK("https://www.boe.es/gazeta/dias/1827/05/08/pdfs/GMD-1827-55.pdf#page=4","Abrir facsímil")</f>
        <v>Abrir facsímil</v>
      </c>
      <c r="K828" s="3" t="s">
        <v>23</v>
      </c>
    </row>
    <row r="829" spans="1:11" ht="42" customHeight="1">
      <c r="A829" s="2" t="s">
        <v>2000</v>
      </c>
      <c r="B829" s="2" t="s">
        <v>2001</v>
      </c>
      <c r="C829" s="2" t="s">
        <v>17</v>
      </c>
      <c r="D829" s="2" t="s">
        <v>18</v>
      </c>
      <c r="E829" s="5">
        <v>-26331</v>
      </c>
      <c r="F829" s="3" t="s">
        <v>667</v>
      </c>
      <c r="G829" s="3" t="s">
        <v>42</v>
      </c>
      <c r="H829" s="2" t="s">
        <v>21</v>
      </c>
      <c r="I829" s="2" t="s">
        <v>2002</v>
      </c>
      <c r="J829" s="3" t="str">
        <f>HYPERLINK("https://www.boe.es/gazeta/dias/1827/11/27/pdfs/GMD-1827-145.pdf#page=1","Abrir facsímil")</f>
        <v>Abrir facsímil</v>
      </c>
      <c r="K829" s="3" t="s">
        <v>23</v>
      </c>
    </row>
    <row r="830" spans="1:11" ht="42" customHeight="1">
      <c r="A830" s="2" t="s">
        <v>2003</v>
      </c>
      <c r="B830" s="2" t="s">
        <v>2003</v>
      </c>
      <c r="C830" s="2" t="s">
        <v>17</v>
      </c>
      <c r="D830" s="2" t="s">
        <v>18</v>
      </c>
      <c r="E830" s="5">
        <v>-26460</v>
      </c>
      <c r="F830" s="3" t="s">
        <v>920</v>
      </c>
      <c r="G830" s="3" t="s">
        <v>42</v>
      </c>
      <c r="H830" s="2" t="s">
        <v>21</v>
      </c>
      <c r="I830" s="2" t="s">
        <v>2004</v>
      </c>
      <c r="J830" s="3" t="str">
        <f>HYPERLINK("https://www.boe.es/gazeta/dias/1827/07/21/pdfs/GMD-1827-87.pdf#page=1","Abrir facsímil")</f>
        <v>Abrir facsímil</v>
      </c>
      <c r="K830" s="3" t="s">
        <v>23</v>
      </c>
    </row>
    <row r="831" spans="1:11" ht="42" customHeight="1">
      <c r="A831" s="2" t="s">
        <v>2005</v>
      </c>
      <c r="B831" s="2" t="s">
        <v>2005</v>
      </c>
      <c r="C831" s="2" t="s">
        <v>66</v>
      </c>
      <c r="D831" s="2" t="s">
        <v>36</v>
      </c>
      <c r="E831" s="5">
        <v>-26460</v>
      </c>
      <c r="F831" s="3" t="s">
        <v>920</v>
      </c>
      <c r="G831" s="3" t="s">
        <v>29</v>
      </c>
      <c r="H831" s="2" t="s">
        <v>21</v>
      </c>
      <c r="I831" s="2" t="s">
        <v>2006</v>
      </c>
      <c r="J831" s="3" t="str">
        <f>HYPERLINK("https://www.boe.es/gazeta/dias/1827/07/21/pdfs/GMD-1827-87.pdf#page=4","Abrir facsímil")</f>
        <v>Abrir facsímil</v>
      </c>
      <c r="K831" s="3" t="s">
        <v>23</v>
      </c>
    </row>
    <row r="832" spans="1:11" ht="42" customHeight="1">
      <c r="A832" s="2" t="s">
        <v>2007</v>
      </c>
      <c r="B832" s="2" t="s">
        <v>2007</v>
      </c>
      <c r="C832" s="2" t="s">
        <v>46</v>
      </c>
      <c r="D832" s="2" t="s">
        <v>27</v>
      </c>
      <c r="E832" s="5">
        <v>-26460</v>
      </c>
      <c r="F832" s="3" t="s">
        <v>920</v>
      </c>
      <c r="G832" s="3" t="s">
        <v>29</v>
      </c>
      <c r="H832" s="2" t="s">
        <v>21</v>
      </c>
      <c r="I832" s="2" t="s">
        <v>2008</v>
      </c>
      <c r="J832" s="3" t="str">
        <f>HYPERLINK("https://www.boe.es/gazeta/dias/1827/07/21/pdfs/GMD-1827-87.pdf#page=4","Abrir facsímil")</f>
        <v>Abrir facsímil</v>
      </c>
      <c r="K832" s="3" t="s">
        <v>23</v>
      </c>
    </row>
    <row r="833" spans="1:11" ht="42" customHeight="1">
      <c r="A833" s="2" t="s">
        <v>2009</v>
      </c>
      <c r="B833" s="2" t="s">
        <v>2010</v>
      </c>
      <c r="C833" s="2" t="s">
        <v>94</v>
      </c>
      <c r="D833" s="2" t="s">
        <v>36</v>
      </c>
      <c r="E833" s="5">
        <v>-26516</v>
      </c>
      <c r="F833" s="3" t="s">
        <v>47</v>
      </c>
      <c r="G833" s="3" t="s">
        <v>20</v>
      </c>
      <c r="H833" s="2" t="s">
        <v>21</v>
      </c>
      <c r="I833" s="2" t="s">
        <v>2011</v>
      </c>
      <c r="J833" s="3" t="str">
        <f>HYPERLINK("https://www.boe.es/gazeta/dias/1827/05/26/pdfs/GMD-1827-63.pdf#page=3","Abrir facsímil")</f>
        <v>Abrir facsímil</v>
      </c>
      <c r="K833" s="3" t="s">
        <v>23</v>
      </c>
    </row>
    <row r="834" spans="1:11" ht="42" customHeight="1">
      <c r="A834" s="2" t="s">
        <v>2012</v>
      </c>
      <c r="B834" s="2" t="s">
        <v>2013</v>
      </c>
      <c r="C834" s="2" t="s">
        <v>35</v>
      </c>
      <c r="D834" s="2" t="s">
        <v>36</v>
      </c>
      <c r="E834" s="5">
        <v>-26537</v>
      </c>
      <c r="F834" s="3" t="s">
        <v>351</v>
      </c>
      <c r="G834" s="3" t="s">
        <v>42</v>
      </c>
      <c r="H834" s="2" t="s">
        <v>21</v>
      </c>
      <c r="I834" s="2" t="s">
        <v>2014</v>
      </c>
      <c r="J834" s="3" t="str">
        <f>HYPERLINK("https://www.boe.es/gazeta/dias/1827/05/05/pdfs/GMD-1827-54.pdf#page=1","Abrir facsímil")</f>
        <v>Abrir facsímil</v>
      </c>
      <c r="K834" s="3" t="s">
        <v>23</v>
      </c>
    </row>
    <row r="835" spans="1:11" ht="42" customHeight="1">
      <c r="A835" s="2" t="s">
        <v>2015</v>
      </c>
      <c r="B835" s="2" t="s">
        <v>2015</v>
      </c>
      <c r="C835" s="2" t="s">
        <v>17</v>
      </c>
      <c r="D835" s="2" t="s">
        <v>18</v>
      </c>
      <c r="E835" s="5">
        <v>-26476</v>
      </c>
      <c r="F835" s="3" t="s">
        <v>95</v>
      </c>
      <c r="G835" s="3" t="s">
        <v>42</v>
      </c>
      <c r="H835" s="2" t="s">
        <v>21</v>
      </c>
      <c r="I835" s="2" t="s">
        <v>2016</v>
      </c>
      <c r="J835" s="3" t="str">
        <f>HYPERLINK("https://www.boe.es/gazeta/dias/1827/07/05/pdfs/GMD-1827-80.pdf#page=1","Abrir facsímil")</f>
        <v>Abrir facsímil</v>
      </c>
      <c r="K835" s="3" t="s">
        <v>23</v>
      </c>
    </row>
    <row r="836" spans="1:11" ht="42" customHeight="1">
      <c r="A836" s="2" t="s">
        <v>2015</v>
      </c>
      <c r="B836" s="2" t="s">
        <v>2015</v>
      </c>
      <c r="C836" s="2" t="s">
        <v>17</v>
      </c>
      <c r="D836" s="2" t="s">
        <v>18</v>
      </c>
      <c r="E836" s="5">
        <v>-26434</v>
      </c>
      <c r="F836" s="3" t="s">
        <v>267</v>
      </c>
      <c r="G836" s="3" t="s">
        <v>20</v>
      </c>
      <c r="H836" s="2" t="s">
        <v>21</v>
      </c>
      <c r="I836" s="2" t="s">
        <v>2017</v>
      </c>
      <c r="J836" s="3" t="str">
        <f>HYPERLINK("https://www.boe.es/gazeta/dias/1827/08/16/pdfs/GMD-1827-98.pdf#page=3","Abrir facsímil")</f>
        <v>Abrir facsímil</v>
      </c>
      <c r="K836" s="3" t="s">
        <v>23</v>
      </c>
    </row>
    <row r="837" spans="1:11" ht="42" customHeight="1">
      <c r="A837" s="2" t="s">
        <v>2015</v>
      </c>
      <c r="B837" s="2" t="s">
        <v>2015</v>
      </c>
      <c r="C837" s="2" t="s">
        <v>17</v>
      </c>
      <c r="D837" s="2" t="s">
        <v>18</v>
      </c>
      <c r="E837" s="5">
        <v>-26399</v>
      </c>
      <c r="F837" s="3" t="s">
        <v>977</v>
      </c>
      <c r="G837" s="3" t="s">
        <v>59</v>
      </c>
      <c r="H837" s="2" t="s">
        <v>21</v>
      </c>
      <c r="I837" s="2" t="s">
        <v>2018</v>
      </c>
      <c r="J837" s="3" t="str">
        <f>HYPERLINK("https://www.boe.es/gazeta/dias/1827/09/20/pdfs/GMD-1827-114.pdf#page=2","Abrir facsímil")</f>
        <v>Abrir facsímil</v>
      </c>
      <c r="K837" s="3" t="s">
        <v>23</v>
      </c>
    </row>
    <row r="838" spans="1:11" ht="42" customHeight="1">
      <c r="A838" s="2" t="s">
        <v>2015</v>
      </c>
      <c r="B838" s="2" t="s">
        <v>2015</v>
      </c>
      <c r="C838" s="2" t="s">
        <v>17</v>
      </c>
      <c r="D838" s="2" t="s">
        <v>18</v>
      </c>
      <c r="E838" s="5">
        <v>-26378</v>
      </c>
      <c r="F838" s="3" t="s">
        <v>1336</v>
      </c>
      <c r="G838" s="3" t="s">
        <v>59</v>
      </c>
      <c r="H838" s="2" t="s">
        <v>21</v>
      </c>
      <c r="I838" s="2" t="s">
        <v>2019</v>
      </c>
      <c r="J838" s="3" t="str">
        <f>HYPERLINK("https://www.boe.es/gazeta/dias/1827/10/11/pdfs/GMD-1827-125.pdf#page=2","Abrir facsímil")</f>
        <v>Abrir facsímil</v>
      </c>
      <c r="K838" s="3" t="s">
        <v>23</v>
      </c>
    </row>
    <row r="839" spans="1:11" ht="42" customHeight="1">
      <c r="A839" s="2" t="s">
        <v>2015</v>
      </c>
      <c r="B839" s="2" t="s">
        <v>2015</v>
      </c>
      <c r="C839" s="2" t="s">
        <v>17</v>
      </c>
      <c r="D839" s="2" t="s">
        <v>18</v>
      </c>
      <c r="E839" s="5">
        <v>-26376</v>
      </c>
      <c r="F839" s="3" t="s">
        <v>1333</v>
      </c>
      <c r="G839" s="3" t="s">
        <v>29</v>
      </c>
      <c r="H839" s="2" t="s">
        <v>21</v>
      </c>
      <c r="I839" s="2" t="s">
        <v>2020</v>
      </c>
      <c r="J839" s="3" t="str">
        <f>HYPERLINK("https://www.boe.es/gazeta/dias/1827/10/13/pdfs/GMD-1827-126.pdf#page=4","Abrir facsímil")</f>
        <v>Abrir facsímil</v>
      </c>
      <c r="K839" s="3" t="s">
        <v>23</v>
      </c>
    </row>
    <row r="840" spans="1:11" ht="42" customHeight="1">
      <c r="A840" s="2" t="s">
        <v>2015</v>
      </c>
      <c r="B840" s="2" t="s">
        <v>2015</v>
      </c>
      <c r="C840" s="2" t="s">
        <v>17</v>
      </c>
      <c r="D840" s="2" t="s">
        <v>18</v>
      </c>
      <c r="E840" s="5">
        <v>-26320</v>
      </c>
      <c r="F840" s="3" t="s">
        <v>2021</v>
      </c>
      <c r="G840" s="3" t="s">
        <v>42</v>
      </c>
      <c r="H840" s="2" t="s">
        <v>21</v>
      </c>
      <c r="I840" s="2" t="s">
        <v>2022</v>
      </c>
      <c r="J840" s="3" t="str">
        <f>HYPERLINK("https://www.boe.es/gazeta/dias/1827/12/08/pdfs/GMD-1827-150.pdf#page=1","Abrir facsímil")</f>
        <v>Abrir facsímil</v>
      </c>
      <c r="K840" s="3" t="s">
        <v>23</v>
      </c>
    </row>
    <row r="841" spans="1:11" ht="42" customHeight="1">
      <c r="A841" s="2" t="s">
        <v>2023</v>
      </c>
      <c r="B841" s="2" t="s">
        <v>2023</v>
      </c>
      <c r="C841" s="2" t="s">
        <v>17</v>
      </c>
      <c r="D841" s="2" t="s">
        <v>18</v>
      </c>
      <c r="E841" s="5">
        <v>-26502</v>
      </c>
      <c r="F841" s="3" t="s">
        <v>301</v>
      </c>
      <c r="G841" s="3" t="s">
        <v>42</v>
      </c>
      <c r="H841" s="2" t="s">
        <v>21</v>
      </c>
      <c r="I841" s="2" t="s">
        <v>2024</v>
      </c>
      <c r="J841" s="3" t="str">
        <f>HYPERLINK("https://www.boe.es/gazeta/dias/1827/06/09/pdfs/GMD-1827-69.pdf#page=1","Abrir facsímil")</f>
        <v>Abrir facsímil</v>
      </c>
      <c r="K841" s="3" t="s">
        <v>23</v>
      </c>
    </row>
    <row r="842" spans="1:11" ht="42" customHeight="1">
      <c r="A842" s="2" t="s">
        <v>2025</v>
      </c>
      <c r="B842" s="2" t="s">
        <v>2025</v>
      </c>
      <c r="C842" s="2" t="s">
        <v>35</v>
      </c>
      <c r="D842" s="2" t="s">
        <v>36</v>
      </c>
      <c r="E842" s="5">
        <v>-26394</v>
      </c>
      <c r="F842" s="3" t="s">
        <v>733</v>
      </c>
      <c r="G842" s="3" t="s">
        <v>29</v>
      </c>
      <c r="H842" s="2" t="s">
        <v>21</v>
      </c>
      <c r="I842" s="2" t="s">
        <v>2026</v>
      </c>
      <c r="J842" s="3" t="str">
        <f>HYPERLINK("https://www.boe.es/gazeta/dias/1827/09/25/pdfs/GMD-1827-116.pdf#page=4","Abrir facsímil")</f>
        <v>Abrir facsímil</v>
      </c>
      <c r="K842" s="3" t="s">
        <v>23</v>
      </c>
    </row>
    <row r="843" spans="1:11" ht="42" customHeight="1">
      <c r="A843" s="2" t="s">
        <v>2027</v>
      </c>
      <c r="B843" s="2" t="s">
        <v>2028</v>
      </c>
      <c r="C843" s="2" t="s">
        <v>35</v>
      </c>
      <c r="D843" s="2" t="s">
        <v>36</v>
      </c>
      <c r="E843" s="5">
        <v>-26471</v>
      </c>
      <c r="F843" s="3" t="s">
        <v>169</v>
      </c>
      <c r="G843" s="3" t="s">
        <v>29</v>
      </c>
      <c r="H843" s="2" t="s">
        <v>21</v>
      </c>
      <c r="I843" s="2" t="s">
        <v>2029</v>
      </c>
      <c r="J843" s="3" t="str">
        <f>HYPERLINK("https://www.boe.es/gazeta/dias/1827/07/10/pdfs/GMD-1827-82.pdf#page=4","Abrir facsímil")</f>
        <v>Abrir facsímil</v>
      </c>
      <c r="K843" s="3" t="s">
        <v>23</v>
      </c>
    </row>
    <row r="844" spans="1:11" ht="42" customHeight="1">
      <c r="A844" s="2" t="s">
        <v>2030</v>
      </c>
      <c r="B844" s="2" t="s">
        <v>2031</v>
      </c>
      <c r="C844" s="2" t="s">
        <v>46</v>
      </c>
      <c r="D844" s="2" t="s">
        <v>27</v>
      </c>
      <c r="E844" s="5">
        <v>-26623</v>
      </c>
      <c r="F844" s="3" t="s">
        <v>114</v>
      </c>
      <c r="G844" s="3" t="s">
        <v>115</v>
      </c>
      <c r="H844" s="2" t="s">
        <v>21</v>
      </c>
      <c r="I844" s="2" t="s">
        <v>2032</v>
      </c>
      <c r="J844" s="3" t="str">
        <f>HYPERLINK("https://www.boe.es/gazeta/dias/1827/02/08/pdfs/GMD-1827-17.pdf#page=4","Abrir facsímil")</f>
        <v>Abrir facsímil</v>
      </c>
      <c r="K844" s="3" t="s">
        <v>23</v>
      </c>
    </row>
    <row r="845" spans="1:11" ht="42" customHeight="1">
      <c r="A845" s="2" t="s">
        <v>2033</v>
      </c>
      <c r="B845" s="2" t="s">
        <v>2033</v>
      </c>
      <c r="C845" s="2" t="s">
        <v>350</v>
      </c>
      <c r="D845" s="2" t="s">
        <v>36</v>
      </c>
      <c r="E845" s="5">
        <v>-26341</v>
      </c>
      <c r="F845" s="3" t="s">
        <v>596</v>
      </c>
      <c r="G845" s="3" t="s">
        <v>59</v>
      </c>
      <c r="H845" s="2" t="s">
        <v>21</v>
      </c>
      <c r="I845" s="2" t="s">
        <v>2034</v>
      </c>
      <c r="J845" s="3" t="str">
        <f>HYPERLINK("https://www.boe.es/gazeta/dias/1827/11/17/pdfs/GMD-1827-141.pdf#page=2","Abrir facsímil")</f>
        <v>Abrir facsímil</v>
      </c>
      <c r="K845" s="3" t="s">
        <v>23</v>
      </c>
    </row>
    <row r="846" spans="1:11" ht="42" customHeight="1">
      <c r="A846" s="2" t="s">
        <v>2035</v>
      </c>
      <c r="B846" s="2" t="s">
        <v>2035</v>
      </c>
      <c r="C846" s="2" t="s">
        <v>17</v>
      </c>
      <c r="D846" s="2" t="s">
        <v>18</v>
      </c>
      <c r="E846" s="5">
        <v>-26308</v>
      </c>
      <c r="F846" s="3" t="s">
        <v>474</v>
      </c>
      <c r="G846" s="3" t="s">
        <v>42</v>
      </c>
      <c r="H846" s="2" t="s">
        <v>21</v>
      </c>
      <c r="I846" s="2" t="s">
        <v>2036</v>
      </c>
      <c r="J846" s="3" t="str">
        <f>HYPERLINK("https://www.boe.es/gazeta/dias/1827/12/20/pdfs/GMD-1827-155.pdf#page=1","Abrir facsímil")</f>
        <v>Abrir facsímil</v>
      </c>
      <c r="K846" s="3" t="s">
        <v>23</v>
      </c>
    </row>
    <row r="847" spans="1:11" ht="42" customHeight="1">
      <c r="A847" s="2" t="s">
        <v>2037</v>
      </c>
      <c r="B847" s="2" t="s">
        <v>2038</v>
      </c>
      <c r="C847" s="2" t="s">
        <v>17</v>
      </c>
      <c r="D847" s="2" t="s">
        <v>18</v>
      </c>
      <c r="E847" s="5">
        <v>-26630</v>
      </c>
      <c r="F847" s="3" t="s">
        <v>363</v>
      </c>
      <c r="G847" s="3" t="s">
        <v>59</v>
      </c>
      <c r="H847" s="2" t="s">
        <v>21</v>
      </c>
      <c r="I847" s="2" t="s">
        <v>2039</v>
      </c>
      <c r="J847" s="3" t="str">
        <f>HYPERLINK("https://www.boe.es/gazeta/dias/1827/02/01/pdfs/GMD-1827-14.pdf#page=2","Abrir facsímil")</f>
        <v>Abrir facsímil</v>
      </c>
      <c r="K847" s="3" t="s">
        <v>23</v>
      </c>
    </row>
    <row r="848" spans="1:11" ht="42" customHeight="1">
      <c r="A848" s="2" t="s">
        <v>2040</v>
      </c>
      <c r="B848" s="2" t="s">
        <v>2040</v>
      </c>
      <c r="C848" s="2" t="s">
        <v>35</v>
      </c>
      <c r="D848" s="2" t="s">
        <v>36</v>
      </c>
      <c r="E848" s="5">
        <v>-26516</v>
      </c>
      <c r="F848" s="3" t="s">
        <v>47</v>
      </c>
      <c r="G848" s="3" t="s">
        <v>59</v>
      </c>
      <c r="H848" s="2" t="s">
        <v>21</v>
      </c>
      <c r="I848" s="2" t="s">
        <v>2041</v>
      </c>
      <c r="J848" s="3" t="str">
        <f>HYPERLINK("https://www.boe.es/gazeta/dias/1827/05/26/pdfs/GMD-1827-63.pdf#page=2","Abrir facsímil")</f>
        <v>Abrir facsímil</v>
      </c>
      <c r="K848" s="3" t="s">
        <v>23</v>
      </c>
    </row>
    <row r="849" spans="1:11" ht="42" customHeight="1">
      <c r="A849" s="2" t="s">
        <v>2042</v>
      </c>
      <c r="B849" s="2" t="s">
        <v>2042</v>
      </c>
      <c r="C849" s="2" t="s">
        <v>17</v>
      </c>
      <c r="D849" s="2" t="s">
        <v>18</v>
      </c>
      <c r="E849" s="5">
        <v>-26565</v>
      </c>
      <c r="F849" s="3" t="s">
        <v>334</v>
      </c>
      <c r="G849" s="3" t="s">
        <v>2043</v>
      </c>
      <c r="H849" s="2" t="s">
        <v>21</v>
      </c>
      <c r="I849" s="2" t="s">
        <v>2044</v>
      </c>
      <c r="J849" s="3" t="str">
        <f>HYPERLINK("https://www.boe.es/gazeta/dias/1827/04/07/pdfs/GMD-1827-42.pdf#page=2","Abrir facsímil")</f>
        <v>Abrir facsímil</v>
      </c>
      <c r="K849" s="3" t="s">
        <v>23</v>
      </c>
    </row>
    <row r="850" spans="1:11" ht="42" customHeight="1">
      <c r="A850" s="2" t="s">
        <v>2045</v>
      </c>
      <c r="B850" s="2" t="s">
        <v>2046</v>
      </c>
      <c r="C850" s="2" t="s">
        <v>17</v>
      </c>
      <c r="D850" s="2" t="s">
        <v>18</v>
      </c>
      <c r="E850" s="5">
        <v>-26460</v>
      </c>
      <c r="F850" s="3" t="s">
        <v>920</v>
      </c>
      <c r="G850" s="3" t="s">
        <v>29</v>
      </c>
      <c r="H850" s="2" t="s">
        <v>21</v>
      </c>
      <c r="I850" s="2" t="s">
        <v>2047</v>
      </c>
      <c r="J850" s="3" t="str">
        <f>HYPERLINK("https://www.boe.es/gazeta/dias/1827/07/21/pdfs/GMD-1827-87.pdf#page=4","Abrir facsímil")</f>
        <v>Abrir facsímil</v>
      </c>
      <c r="K850" s="3" t="s">
        <v>23</v>
      </c>
    </row>
    <row r="851" spans="1:11" ht="42" customHeight="1">
      <c r="A851" s="2" t="s">
        <v>2048</v>
      </c>
      <c r="B851" s="2" t="s">
        <v>2048</v>
      </c>
      <c r="C851" s="2" t="s">
        <v>17</v>
      </c>
      <c r="D851" s="2" t="s">
        <v>18</v>
      </c>
      <c r="E851" s="5">
        <v>-26607</v>
      </c>
      <c r="F851" s="3" t="s">
        <v>280</v>
      </c>
      <c r="G851" s="3" t="s">
        <v>2049</v>
      </c>
      <c r="H851" s="2" t="s">
        <v>21</v>
      </c>
      <c r="I851" s="2" t="s">
        <v>2050</v>
      </c>
      <c r="J851" s="3" t="str">
        <f>HYPERLINK("https://www.boe.es/gazeta/dias/1827/02/24/pdfs/GMD-1827-24.pdf#page=4","Abrir facsímil")</f>
        <v>Abrir facsímil</v>
      </c>
      <c r="K851" s="3" t="s">
        <v>23</v>
      </c>
    </row>
    <row r="852" spans="1:11" ht="42" customHeight="1">
      <c r="A852" s="2" t="s">
        <v>2051</v>
      </c>
      <c r="B852" s="2" t="s">
        <v>2052</v>
      </c>
      <c r="C852" s="2" t="s">
        <v>350</v>
      </c>
      <c r="D852" s="2" t="s">
        <v>36</v>
      </c>
      <c r="E852" s="5">
        <v>-26355</v>
      </c>
      <c r="F852" s="3" t="s">
        <v>123</v>
      </c>
      <c r="G852" s="3" t="s">
        <v>29</v>
      </c>
      <c r="H852" s="2" t="s">
        <v>21</v>
      </c>
      <c r="I852" s="2" t="s">
        <v>2053</v>
      </c>
      <c r="J852" s="3" t="str">
        <f>HYPERLINK("https://www.boe.es/gazeta/dias/1827/11/03/pdfs/GMD-1827-135.pdf#page=4","Abrir facsímil")</f>
        <v>Abrir facsímil</v>
      </c>
      <c r="K852" s="3" t="s">
        <v>23</v>
      </c>
    </row>
    <row r="853" spans="1:11" ht="42" customHeight="1">
      <c r="A853" s="2" t="s">
        <v>2054</v>
      </c>
      <c r="B853" s="2" t="s">
        <v>2054</v>
      </c>
      <c r="C853" s="2" t="s">
        <v>350</v>
      </c>
      <c r="D853" s="2" t="s">
        <v>36</v>
      </c>
      <c r="E853" s="5">
        <v>-26602</v>
      </c>
      <c r="F853" s="3" t="s">
        <v>1145</v>
      </c>
      <c r="G853" s="3" t="s">
        <v>29</v>
      </c>
      <c r="H853" s="2" t="s">
        <v>21</v>
      </c>
      <c r="I853" s="2" t="s">
        <v>2055</v>
      </c>
      <c r="J853" s="3" t="str">
        <f>HYPERLINK("https://www.boe.es/gazeta/dias/1827/03/01/pdfs/GMD-1827-26.pdf#page=4","Abrir facsímil")</f>
        <v>Abrir facsímil</v>
      </c>
      <c r="K853" s="3" t="s">
        <v>23</v>
      </c>
    </row>
    <row r="854" spans="1:11" ht="42" customHeight="1">
      <c r="A854" s="2" t="s">
        <v>2054</v>
      </c>
      <c r="B854" s="2" t="s">
        <v>2054</v>
      </c>
      <c r="C854" s="2" t="s">
        <v>17</v>
      </c>
      <c r="D854" s="2" t="s">
        <v>18</v>
      </c>
      <c r="E854" s="5">
        <v>-26595</v>
      </c>
      <c r="F854" s="3" t="s">
        <v>128</v>
      </c>
      <c r="G854" s="3" t="s">
        <v>59</v>
      </c>
      <c r="H854" s="2" t="s">
        <v>21</v>
      </c>
      <c r="I854" s="2" t="s">
        <v>2056</v>
      </c>
      <c r="J854" s="3" t="str">
        <f>HYPERLINK("https://www.boe.es/gazeta/dias/1827/03/08/pdfs/GMD-1827-29.pdf#page=2","Abrir facsímil")</f>
        <v>Abrir facsímil</v>
      </c>
      <c r="K854" s="3" t="s">
        <v>23</v>
      </c>
    </row>
    <row r="855" spans="1:11" ht="42" customHeight="1">
      <c r="A855" s="2" t="s">
        <v>2054</v>
      </c>
      <c r="B855" s="2" t="s">
        <v>2054</v>
      </c>
      <c r="C855" s="2" t="s">
        <v>46</v>
      </c>
      <c r="D855" s="2" t="s">
        <v>27</v>
      </c>
      <c r="E855" s="5">
        <v>-26310</v>
      </c>
      <c r="F855" s="3" t="s">
        <v>263</v>
      </c>
      <c r="G855" s="3" t="s">
        <v>29</v>
      </c>
      <c r="H855" s="2" t="s">
        <v>21</v>
      </c>
      <c r="I855" s="2" t="s">
        <v>2057</v>
      </c>
      <c r="J855" s="3" t="str">
        <f>HYPERLINK("https://www.boe.es/gazeta/dias/1827/12/18/pdfs/GMD-1827-154.pdf#page=4","Abrir facsímil")</f>
        <v>Abrir facsímil</v>
      </c>
      <c r="K855" s="3" t="s">
        <v>23</v>
      </c>
    </row>
    <row r="856" spans="1:11" ht="42" customHeight="1">
      <c r="A856" s="2" t="s">
        <v>2058</v>
      </c>
      <c r="B856" s="2" t="s">
        <v>2058</v>
      </c>
      <c r="C856" s="2" t="s">
        <v>17</v>
      </c>
      <c r="D856" s="2" t="s">
        <v>18</v>
      </c>
      <c r="E856" s="5">
        <v>-26336</v>
      </c>
      <c r="F856" s="3" t="s">
        <v>1277</v>
      </c>
      <c r="G856" s="3" t="s">
        <v>59</v>
      </c>
      <c r="H856" s="2" t="s">
        <v>21</v>
      </c>
      <c r="I856" s="2" t="s">
        <v>2059</v>
      </c>
      <c r="J856" s="3" t="str">
        <f>HYPERLINK("https://www.boe.es/gazeta/dias/1827/11/22/pdfs/GMD-1827-143.pdf#page=2","Abrir facsímil")</f>
        <v>Abrir facsímil</v>
      </c>
      <c r="K856" s="3" t="s">
        <v>23</v>
      </c>
    </row>
    <row r="857" spans="1:11" ht="42" customHeight="1">
      <c r="A857" s="2" t="s">
        <v>2060</v>
      </c>
      <c r="B857" s="2" t="s">
        <v>2060</v>
      </c>
      <c r="C857" s="2" t="s">
        <v>350</v>
      </c>
      <c r="D857" s="2" t="s">
        <v>36</v>
      </c>
      <c r="E857" s="5">
        <v>-26495</v>
      </c>
      <c r="F857" s="3" t="s">
        <v>514</v>
      </c>
      <c r="G857" s="3" t="s">
        <v>20</v>
      </c>
      <c r="H857" s="2" t="s">
        <v>21</v>
      </c>
      <c r="I857" s="2" t="s">
        <v>2061</v>
      </c>
      <c r="J857" s="3" t="str">
        <f>HYPERLINK("https://www.boe.es/gazeta/dias/1827/06/16/pdfs/GMD-1827-72.pdf#page=3","Abrir facsímil")</f>
        <v>Abrir facsímil</v>
      </c>
      <c r="K857" s="3" t="s">
        <v>23</v>
      </c>
    </row>
    <row r="858" spans="1:11" ht="42" customHeight="1">
      <c r="A858" s="2" t="s">
        <v>2062</v>
      </c>
      <c r="B858" s="2" t="s">
        <v>2062</v>
      </c>
      <c r="C858" s="2" t="s">
        <v>94</v>
      </c>
      <c r="D858" s="2" t="s">
        <v>36</v>
      </c>
      <c r="E858" s="5">
        <v>-26373</v>
      </c>
      <c r="F858" s="3" t="s">
        <v>136</v>
      </c>
      <c r="G858" s="3" t="s">
        <v>29</v>
      </c>
      <c r="H858" s="2" t="s">
        <v>21</v>
      </c>
      <c r="I858" s="2" t="s">
        <v>2063</v>
      </c>
      <c r="J858" s="3" t="str">
        <f>HYPERLINK("https://www.boe.es/gazeta/dias/1827/10/16/pdfs/GMD-1827-127.pdf#page=4","Abrir facsímil")</f>
        <v>Abrir facsímil</v>
      </c>
      <c r="K858" s="3" t="s">
        <v>23</v>
      </c>
    </row>
    <row r="859" spans="1:11" ht="42" customHeight="1">
      <c r="A859" s="2" t="s">
        <v>2064</v>
      </c>
      <c r="B859" s="2" t="s">
        <v>2065</v>
      </c>
      <c r="C859" s="2" t="s">
        <v>17</v>
      </c>
      <c r="D859" s="2" t="s">
        <v>18</v>
      </c>
      <c r="E859" s="5">
        <v>-26539</v>
      </c>
      <c r="F859" s="3" t="s">
        <v>83</v>
      </c>
      <c r="G859" s="3" t="s">
        <v>29</v>
      </c>
      <c r="H859" s="2" t="s">
        <v>21</v>
      </c>
      <c r="I859" s="2" t="s">
        <v>2066</v>
      </c>
      <c r="J859" s="3" t="str">
        <f>HYPERLINK("https://www.boe.es/gazeta/dias/1827/05/03/pdfs/GMD-1827-53.pdf#page=4","Abrir facsímil")</f>
        <v>Abrir facsímil</v>
      </c>
      <c r="K859" s="3" t="s">
        <v>23</v>
      </c>
    </row>
    <row r="860" spans="1:11" ht="42" customHeight="1">
      <c r="A860" s="2" t="s">
        <v>2067</v>
      </c>
      <c r="B860" s="2" t="s">
        <v>2068</v>
      </c>
      <c r="C860" s="2" t="s">
        <v>17</v>
      </c>
      <c r="D860" s="2" t="s">
        <v>18</v>
      </c>
      <c r="E860" s="5">
        <v>-26357</v>
      </c>
      <c r="F860" s="3" t="s">
        <v>583</v>
      </c>
      <c r="G860" s="3" t="s">
        <v>20</v>
      </c>
      <c r="H860" s="2" t="s">
        <v>21</v>
      </c>
      <c r="I860" s="2" t="s">
        <v>2069</v>
      </c>
      <c r="J860" s="3" t="str">
        <f>HYPERLINK("https://www.boe.es/gazeta/dias/1827/11/01/pdfs/GMD-1827-134.pdf#page=3","Abrir facsímil")</f>
        <v>Abrir facsímil</v>
      </c>
      <c r="K860" s="3" t="s">
        <v>23</v>
      </c>
    </row>
    <row r="861" spans="1:11" ht="42" customHeight="1">
      <c r="A861" s="2" t="s">
        <v>2070</v>
      </c>
      <c r="B861" s="2" t="s">
        <v>2070</v>
      </c>
      <c r="C861" s="2" t="s">
        <v>55</v>
      </c>
      <c r="D861" s="2" t="s">
        <v>36</v>
      </c>
      <c r="E861" s="5">
        <v>-26511</v>
      </c>
      <c r="F861" s="3" t="s">
        <v>388</v>
      </c>
      <c r="G861" s="3" t="s">
        <v>29</v>
      </c>
      <c r="H861" s="2" t="s">
        <v>21</v>
      </c>
      <c r="I861" s="2" t="s">
        <v>2071</v>
      </c>
      <c r="J861" s="3" t="str">
        <f>HYPERLINK("https://www.boe.es/gazeta/dias/1827/05/31/pdfs/GMD-1827-65.pdf#page=4","Abrir facsímil")</f>
        <v>Abrir facsímil</v>
      </c>
      <c r="K861" s="3" t="s">
        <v>23</v>
      </c>
    </row>
    <row r="862" spans="1:11" ht="42" customHeight="1">
      <c r="A862" s="2" t="s">
        <v>2072</v>
      </c>
      <c r="B862" s="2" t="s">
        <v>2073</v>
      </c>
      <c r="C862" s="2" t="s">
        <v>35</v>
      </c>
      <c r="D862" s="2" t="s">
        <v>36</v>
      </c>
      <c r="E862" s="5">
        <v>-26455</v>
      </c>
      <c r="F862" s="3" t="s">
        <v>75</v>
      </c>
      <c r="G862" s="3" t="s">
        <v>20</v>
      </c>
      <c r="H862" s="2" t="s">
        <v>21</v>
      </c>
      <c r="I862" s="2" t="s">
        <v>2074</v>
      </c>
      <c r="J862" s="3" t="str">
        <f>HYPERLINK("https://www.boe.es/gazeta/dias/1827/07/26/pdfs/GMD-1827-89.pdf#page=3","Abrir facsímil")</f>
        <v>Abrir facsímil</v>
      </c>
      <c r="K862" s="3" t="s">
        <v>23</v>
      </c>
    </row>
    <row r="863" spans="1:11" ht="42" customHeight="1">
      <c r="A863" s="2" t="s">
        <v>2075</v>
      </c>
      <c r="B863" s="2" t="s">
        <v>2076</v>
      </c>
      <c r="C863" s="2" t="s">
        <v>46</v>
      </c>
      <c r="D863" s="2" t="s">
        <v>27</v>
      </c>
      <c r="E863" s="5">
        <v>-26485</v>
      </c>
      <c r="F863" s="3" t="s">
        <v>1118</v>
      </c>
      <c r="G863" s="3" t="s">
        <v>29</v>
      </c>
      <c r="H863" s="2" t="s">
        <v>21</v>
      </c>
      <c r="I863" s="2" t="s">
        <v>2077</v>
      </c>
      <c r="J863" s="3" t="str">
        <f>HYPERLINK("https://www.boe.es/gazeta/dias/1827/06/26/pdfs/GMD-1827-76.pdf#page=4","Abrir facsímil")</f>
        <v>Abrir facsímil</v>
      </c>
      <c r="K863" s="3" t="s">
        <v>23</v>
      </c>
    </row>
    <row r="864" spans="1:11" ht="42" customHeight="1">
      <c r="A864" s="2" t="s">
        <v>2078</v>
      </c>
      <c r="B864" s="2" t="s">
        <v>2079</v>
      </c>
      <c r="C864" s="2" t="s">
        <v>35</v>
      </c>
      <c r="D864" s="2" t="s">
        <v>36</v>
      </c>
      <c r="E864" s="5">
        <v>-26322</v>
      </c>
      <c r="F864" s="3" t="s">
        <v>217</v>
      </c>
      <c r="G864" s="3" t="s">
        <v>20</v>
      </c>
      <c r="H864" s="2" t="s">
        <v>21</v>
      </c>
      <c r="I864" s="2" t="s">
        <v>2080</v>
      </c>
      <c r="J864" s="3" t="str">
        <f>HYPERLINK("https://www.boe.es/gazeta/dias/1827/12/06/pdfs/GMD-1827-149.pdf#page=3","Abrir facsímil")</f>
        <v>Abrir facsímil</v>
      </c>
      <c r="K864" s="3" t="s">
        <v>23</v>
      </c>
    </row>
    <row r="865" spans="1:11" ht="42" customHeight="1">
      <c r="A865" s="2" t="s">
        <v>2081</v>
      </c>
      <c r="B865" s="2" t="s">
        <v>2082</v>
      </c>
      <c r="C865" s="2" t="s">
        <v>94</v>
      </c>
      <c r="D865" s="2" t="s">
        <v>36</v>
      </c>
      <c r="E865" s="5">
        <v>-26492</v>
      </c>
      <c r="F865" s="3" t="s">
        <v>140</v>
      </c>
      <c r="G865" s="3" t="s">
        <v>20</v>
      </c>
      <c r="H865" s="2" t="s">
        <v>21</v>
      </c>
      <c r="I865" s="2" t="s">
        <v>2083</v>
      </c>
      <c r="J865" s="3" t="str">
        <f>HYPERLINK("https://www.boe.es/gazeta/dias/1827/06/19/pdfs/GMD-1827-73.pdf#page=3","Abrir facsímil")</f>
        <v>Abrir facsímil</v>
      </c>
      <c r="K865" s="3" t="s">
        <v>23</v>
      </c>
    </row>
    <row r="866" spans="1:11" ht="42" customHeight="1">
      <c r="A866" s="2" t="s">
        <v>2084</v>
      </c>
      <c r="B866" s="2" t="s">
        <v>2085</v>
      </c>
      <c r="C866" s="2" t="s">
        <v>46</v>
      </c>
      <c r="D866" s="2" t="s">
        <v>27</v>
      </c>
      <c r="E866" s="5">
        <v>-26429</v>
      </c>
      <c r="F866" s="3" t="s">
        <v>422</v>
      </c>
      <c r="G866" s="3" t="s">
        <v>29</v>
      </c>
      <c r="H866" s="2" t="s">
        <v>21</v>
      </c>
      <c r="I866" s="2" t="s">
        <v>2086</v>
      </c>
      <c r="J866" s="3" t="str">
        <f>HYPERLINK("https://www.boe.es/gazeta/dias/1827/08/21/pdfs/GMD-1827-100.pdf#page=4","Abrir facsímil")</f>
        <v>Abrir facsímil</v>
      </c>
      <c r="K866" s="3" t="s">
        <v>23</v>
      </c>
    </row>
    <row r="867" spans="1:11" ht="42" customHeight="1">
      <c r="A867" s="2" t="s">
        <v>2087</v>
      </c>
      <c r="B867" s="2" t="s">
        <v>2088</v>
      </c>
      <c r="C867" s="2" t="s">
        <v>17</v>
      </c>
      <c r="D867" s="2" t="s">
        <v>18</v>
      </c>
      <c r="E867" s="5">
        <v>-26621</v>
      </c>
      <c r="F867" s="3" t="s">
        <v>277</v>
      </c>
      <c r="G867" s="3" t="s">
        <v>20</v>
      </c>
      <c r="H867" s="2" t="s">
        <v>21</v>
      </c>
      <c r="I867" s="2" t="s">
        <v>2089</v>
      </c>
      <c r="J867" s="3" t="str">
        <f>HYPERLINK("https://www.boe.es/gazeta/dias/1827/02/10/pdfs/GMD-1827-18.pdf#page=3","Abrir facsímil")</f>
        <v>Abrir facsímil</v>
      </c>
      <c r="K867" s="3" t="s">
        <v>23</v>
      </c>
    </row>
    <row r="868" spans="1:11" ht="42" customHeight="1">
      <c r="A868" s="2" t="s">
        <v>2090</v>
      </c>
      <c r="B868" s="2" t="s">
        <v>2091</v>
      </c>
      <c r="C868" s="2" t="s">
        <v>46</v>
      </c>
      <c r="D868" s="2" t="s">
        <v>27</v>
      </c>
      <c r="E868" s="5">
        <v>-26520</v>
      </c>
      <c r="F868" s="3" t="s">
        <v>664</v>
      </c>
      <c r="G868" s="3" t="s">
        <v>29</v>
      </c>
      <c r="H868" s="2" t="s">
        <v>21</v>
      </c>
      <c r="I868" s="2" t="s">
        <v>2092</v>
      </c>
      <c r="J868" s="3" t="str">
        <f>HYPERLINK("https://www.boe.es/gazeta/dias/1827/05/22/pdfs/GMD-1827-61.pdf#page=4","Abrir facsímil")</f>
        <v>Abrir facsímil</v>
      </c>
      <c r="K868" s="3" t="s">
        <v>23</v>
      </c>
    </row>
    <row r="869" spans="1:11" ht="42" customHeight="1">
      <c r="A869" s="2" t="s">
        <v>2093</v>
      </c>
      <c r="B869" s="2" t="s">
        <v>2093</v>
      </c>
      <c r="C869" s="2" t="s">
        <v>17</v>
      </c>
      <c r="D869" s="2" t="s">
        <v>18</v>
      </c>
      <c r="E869" s="5">
        <v>-26586</v>
      </c>
      <c r="F869" s="3" t="s">
        <v>50</v>
      </c>
      <c r="G869" s="3" t="s">
        <v>42</v>
      </c>
      <c r="H869" s="2" t="s">
        <v>21</v>
      </c>
      <c r="I869" s="2" t="s">
        <v>2094</v>
      </c>
      <c r="J869" s="3" t="str">
        <f>HYPERLINK("https://www.boe.es/gazeta/dias/1827/03/17/pdfs/GMD-1827-33.pdf#page=1","Abrir facsímil")</f>
        <v>Abrir facsímil</v>
      </c>
      <c r="K869" s="3" t="s">
        <v>23</v>
      </c>
    </row>
    <row r="870" spans="1:11" ht="42" customHeight="1">
      <c r="A870" s="2" t="s">
        <v>2093</v>
      </c>
      <c r="B870" s="2" t="s">
        <v>2093</v>
      </c>
      <c r="C870" s="2" t="s">
        <v>350</v>
      </c>
      <c r="D870" s="2" t="s">
        <v>36</v>
      </c>
      <c r="E870" s="5">
        <v>-26567</v>
      </c>
      <c r="F870" s="3" t="s">
        <v>1228</v>
      </c>
      <c r="G870" s="3" t="s">
        <v>29</v>
      </c>
      <c r="H870" s="2" t="s">
        <v>21</v>
      </c>
      <c r="I870" s="2" t="s">
        <v>2095</v>
      </c>
      <c r="J870" s="3" t="str">
        <f>HYPERLINK("https://www.boe.es/gazeta/dias/1827/04/05/pdfs/GMD-1827-41.pdf#page=4","Abrir facsímil")</f>
        <v>Abrir facsímil</v>
      </c>
      <c r="K870" s="3" t="s">
        <v>23</v>
      </c>
    </row>
    <row r="871" spans="1:11" ht="42" customHeight="1">
      <c r="A871" s="2" t="s">
        <v>2093</v>
      </c>
      <c r="B871" s="2" t="s">
        <v>2093</v>
      </c>
      <c r="C871" s="2" t="s">
        <v>55</v>
      </c>
      <c r="D871" s="2" t="s">
        <v>36</v>
      </c>
      <c r="E871" s="5">
        <v>-26527</v>
      </c>
      <c r="F871" s="3" t="s">
        <v>1554</v>
      </c>
      <c r="G871" s="3" t="s">
        <v>59</v>
      </c>
      <c r="H871" s="2" t="s">
        <v>21</v>
      </c>
      <c r="I871" s="2" t="s">
        <v>2096</v>
      </c>
      <c r="J871" s="3" t="str">
        <f>HYPERLINK("https://www.boe.es/gazeta/dias/1827/05/15/pdfs/GMD-1827-58.pdf#page=2","Abrir facsímil")</f>
        <v>Abrir facsímil</v>
      </c>
      <c r="K871" s="3" t="s">
        <v>23</v>
      </c>
    </row>
    <row r="872" spans="1:11" ht="42" customHeight="1">
      <c r="A872" s="2" t="s">
        <v>2093</v>
      </c>
      <c r="B872" s="2" t="s">
        <v>2093</v>
      </c>
      <c r="C872" s="2" t="s">
        <v>284</v>
      </c>
      <c r="D872" s="2" t="s">
        <v>36</v>
      </c>
      <c r="E872" s="5">
        <v>-26523</v>
      </c>
      <c r="F872" s="3" t="s">
        <v>531</v>
      </c>
      <c r="G872" s="3" t="s">
        <v>29</v>
      </c>
      <c r="H872" s="2" t="s">
        <v>21</v>
      </c>
      <c r="I872" s="2" t="s">
        <v>2097</v>
      </c>
      <c r="J872" s="3" t="str">
        <f>HYPERLINK("https://www.boe.es/gazeta/dias/1827/05/19/pdfs/GMD-1827-60.pdf#page=4","Abrir facsímil")</f>
        <v>Abrir facsímil</v>
      </c>
      <c r="K872" s="3" t="s">
        <v>23</v>
      </c>
    </row>
    <row r="873" spans="1:11" ht="42" customHeight="1">
      <c r="A873" s="2" t="s">
        <v>2093</v>
      </c>
      <c r="B873" s="2" t="s">
        <v>2093</v>
      </c>
      <c r="C873" s="2" t="s">
        <v>17</v>
      </c>
      <c r="D873" s="2" t="s">
        <v>18</v>
      </c>
      <c r="E873" s="5">
        <v>-26513</v>
      </c>
      <c r="F873" s="3" t="s">
        <v>972</v>
      </c>
      <c r="G873" s="3" t="s">
        <v>29</v>
      </c>
      <c r="H873" s="2" t="s">
        <v>21</v>
      </c>
      <c r="I873" s="2" t="s">
        <v>2098</v>
      </c>
      <c r="J873" s="3" t="str">
        <f>HYPERLINK("https://www.boe.es/gazeta/dias/1827/05/29/pdfs/GMD-1827-64.pdf#page=4","Abrir facsímil")</f>
        <v>Abrir facsímil</v>
      </c>
      <c r="K873" s="3" t="s">
        <v>23</v>
      </c>
    </row>
    <row r="874" spans="1:11" ht="42" customHeight="1">
      <c r="A874" s="2" t="s">
        <v>2093</v>
      </c>
      <c r="B874" s="2" t="s">
        <v>2093</v>
      </c>
      <c r="C874" s="2" t="s">
        <v>35</v>
      </c>
      <c r="D874" s="2" t="s">
        <v>36</v>
      </c>
      <c r="E874" s="5">
        <v>-26511</v>
      </c>
      <c r="F874" s="3" t="s">
        <v>388</v>
      </c>
      <c r="G874" s="3" t="s">
        <v>20</v>
      </c>
      <c r="H874" s="2" t="s">
        <v>21</v>
      </c>
      <c r="I874" s="2" t="s">
        <v>2099</v>
      </c>
      <c r="J874" s="3" t="str">
        <f>HYPERLINK("https://www.boe.es/gazeta/dias/1827/05/31/pdfs/GMD-1827-65.pdf#page=3","Abrir facsímil")</f>
        <v>Abrir facsímil</v>
      </c>
      <c r="K874" s="3" t="s">
        <v>23</v>
      </c>
    </row>
    <row r="875" spans="1:11" ht="42" customHeight="1">
      <c r="A875" s="2" t="s">
        <v>2093</v>
      </c>
      <c r="B875" s="2" t="s">
        <v>2093</v>
      </c>
      <c r="C875" s="2" t="s">
        <v>284</v>
      </c>
      <c r="D875" s="2" t="s">
        <v>36</v>
      </c>
      <c r="E875" s="5">
        <v>-26504</v>
      </c>
      <c r="F875" s="3" t="s">
        <v>566</v>
      </c>
      <c r="G875" s="3" t="s">
        <v>20</v>
      </c>
      <c r="H875" s="2" t="s">
        <v>21</v>
      </c>
      <c r="I875" s="2" t="s">
        <v>2100</v>
      </c>
      <c r="J875" s="3" t="str">
        <f>HYPERLINK("https://www.boe.es/gazeta/dias/1827/06/07/pdfs/GMD-1827-68.pdf#page=3","Abrir facsímil")</f>
        <v>Abrir facsímil</v>
      </c>
      <c r="K875" s="3" t="s">
        <v>23</v>
      </c>
    </row>
    <row r="876" spans="1:11" ht="42" customHeight="1">
      <c r="A876" s="2" t="s">
        <v>2093</v>
      </c>
      <c r="B876" s="2" t="s">
        <v>2093</v>
      </c>
      <c r="C876" s="2" t="s">
        <v>35</v>
      </c>
      <c r="D876" s="2" t="s">
        <v>36</v>
      </c>
      <c r="E876" s="5">
        <v>-26502</v>
      </c>
      <c r="F876" s="3" t="s">
        <v>301</v>
      </c>
      <c r="G876" s="3" t="s">
        <v>59</v>
      </c>
      <c r="H876" s="2" t="s">
        <v>21</v>
      </c>
      <c r="I876" s="2" t="s">
        <v>2101</v>
      </c>
      <c r="J876" s="3" t="str">
        <f>HYPERLINK("https://www.boe.es/gazeta/dias/1827/06/09/pdfs/GMD-1827-69.pdf#page=2","Abrir facsímil")</f>
        <v>Abrir facsímil</v>
      </c>
      <c r="K876" s="3" t="s">
        <v>23</v>
      </c>
    </row>
    <row r="877" spans="1:11" ht="42" customHeight="1">
      <c r="A877" s="2" t="s">
        <v>2093</v>
      </c>
      <c r="B877" s="2" t="s">
        <v>2093</v>
      </c>
      <c r="C877" s="2" t="s">
        <v>284</v>
      </c>
      <c r="D877" s="2" t="s">
        <v>36</v>
      </c>
      <c r="E877" s="5">
        <v>-26499</v>
      </c>
      <c r="F877" s="3" t="s">
        <v>391</v>
      </c>
      <c r="G877" s="3" t="s">
        <v>29</v>
      </c>
      <c r="H877" s="2" t="s">
        <v>21</v>
      </c>
      <c r="I877" s="2" t="s">
        <v>2102</v>
      </c>
      <c r="J877" s="3" t="str">
        <f>HYPERLINK("https://www.boe.es/gazeta/dias/1827/06/12/pdfs/GMD-1827-70.pdf#page=4","Abrir facsímil")</f>
        <v>Abrir facsímil</v>
      </c>
      <c r="K877" s="3" t="s">
        <v>23</v>
      </c>
    </row>
    <row r="878" spans="1:11" ht="42" customHeight="1">
      <c r="A878" s="2" t="s">
        <v>2093</v>
      </c>
      <c r="B878" s="2" t="s">
        <v>2093</v>
      </c>
      <c r="C878" s="2" t="s">
        <v>17</v>
      </c>
      <c r="D878" s="2" t="s">
        <v>18</v>
      </c>
      <c r="E878" s="5">
        <v>-26497</v>
      </c>
      <c r="F878" s="3" t="s">
        <v>338</v>
      </c>
      <c r="G878" s="3" t="s">
        <v>20</v>
      </c>
      <c r="H878" s="2" t="s">
        <v>21</v>
      </c>
      <c r="I878" s="2" t="s">
        <v>2103</v>
      </c>
      <c r="J878" s="3" t="str">
        <f>HYPERLINK("https://www.boe.es/gazeta/dias/1827/06/14/pdfs/GMD-1827-71.pdf#page=3","Abrir facsímil")</f>
        <v>Abrir facsímil</v>
      </c>
      <c r="K878" s="3" t="s">
        <v>23</v>
      </c>
    </row>
    <row r="879" spans="1:11" ht="42" customHeight="1">
      <c r="A879" s="2" t="s">
        <v>2093</v>
      </c>
      <c r="B879" s="2" t="s">
        <v>2093</v>
      </c>
      <c r="C879" s="2" t="s">
        <v>17</v>
      </c>
      <c r="D879" s="2" t="s">
        <v>18</v>
      </c>
      <c r="E879" s="5">
        <v>-26490</v>
      </c>
      <c r="F879" s="3" t="s">
        <v>1154</v>
      </c>
      <c r="G879" s="3" t="s">
        <v>42</v>
      </c>
      <c r="H879" s="2" t="s">
        <v>21</v>
      </c>
      <c r="I879" s="2" t="s">
        <v>2104</v>
      </c>
      <c r="J879" s="3" t="str">
        <f>HYPERLINK("https://www.boe.es/gazeta/dias/1827/06/21/pdfs/GMD-1827-74.pdf#page=1","Abrir facsímil")</f>
        <v>Abrir facsímil</v>
      </c>
      <c r="K879" s="3" t="s">
        <v>23</v>
      </c>
    </row>
    <row r="880" spans="1:11" ht="42" customHeight="1">
      <c r="A880" s="2" t="s">
        <v>2093</v>
      </c>
      <c r="B880" s="2" t="s">
        <v>2093</v>
      </c>
      <c r="C880" s="2" t="s">
        <v>17</v>
      </c>
      <c r="D880" s="2" t="s">
        <v>18</v>
      </c>
      <c r="E880" s="5">
        <v>-26488</v>
      </c>
      <c r="F880" s="3" t="s">
        <v>201</v>
      </c>
      <c r="G880" s="3" t="s">
        <v>20</v>
      </c>
      <c r="H880" s="2" t="s">
        <v>21</v>
      </c>
      <c r="I880" s="2" t="s">
        <v>2105</v>
      </c>
      <c r="J880" s="3" t="str">
        <f>HYPERLINK("https://www.boe.es/gazeta/dias/1827/06/23/pdfs/GMD-1827-75.pdf#page=3","Abrir facsímil")</f>
        <v>Abrir facsímil</v>
      </c>
      <c r="K880" s="3" t="s">
        <v>23</v>
      </c>
    </row>
    <row r="881" spans="1:11" ht="42" customHeight="1">
      <c r="A881" s="2" t="s">
        <v>2093</v>
      </c>
      <c r="B881" s="2" t="s">
        <v>2093</v>
      </c>
      <c r="C881" s="2" t="s">
        <v>35</v>
      </c>
      <c r="D881" s="2" t="s">
        <v>36</v>
      </c>
      <c r="E881" s="5">
        <v>-26483</v>
      </c>
      <c r="F881" s="3" t="s">
        <v>938</v>
      </c>
      <c r="G881" s="3" t="s">
        <v>20</v>
      </c>
      <c r="H881" s="2" t="s">
        <v>21</v>
      </c>
      <c r="I881" s="2" t="s">
        <v>2106</v>
      </c>
      <c r="J881" s="3" t="str">
        <f>HYPERLINK("https://www.boe.es/gazeta/dias/1827/06/28/pdfs/GMD-1827-77.pdf#page=3","Abrir facsímil")</f>
        <v>Abrir facsímil</v>
      </c>
      <c r="K881" s="3" t="s">
        <v>23</v>
      </c>
    </row>
    <row r="882" spans="1:11" ht="42" customHeight="1">
      <c r="A882" s="2" t="s">
        <v>2093</v>
      </c>
      <c r="B882" s="2" t="s">
        <v>2093</v>
      </c>
      <c r="C882" s="2" t="s">
        <v>55</v>
      </c>
      <c r="D882" s="2" t="s">
        <v>36</v>
      </c>
      <c r="E882" s="5">
        <v>-26448</v>
      </c>
      <c r="F882" s="3" t="s">
        <v>679</v>
      </c>
      <c r="G882" s="3" t="s">
        <v>20</v>
      </c>
      <c r="H882" s="2" t="s">
        <v>21</v>
      </c>
      <c r="I882" s="2" t="s">
        <v>2107</v>
      </c>
      <c r="J882" s="3" t="str">
        <f>HYPERLINK("https://www.boe.es/gazeta/dias/1827/08/02/pdfs/GMD-1827-92.pdf#page=3","Abrir facsímil")</f>
        <v>Abrir facsímil</v>
      </c>
      <c r="K882" s="3" t="s">
        <v>23</v>
      </c>
    </row>
    <row r="883" spans="1:11" ht="42" customHeight="1">
      <c r="A883" s="2" t="s">
        <v>2093</v>
      </c>
      <c r="B883" s="2" t="s">
        <v>2093</v>
      </c>
      <c r="C883" s="2" t="s">
        <v>284</v>
      </c>
      <c r="D883" s="2" t="s">
        <v>36</v>
      </c>
      <c r="E883" s="5">
        <v>-26366</v>
      </c>
      <c r="F883" s="3" t="s">
        <v>110</v>
      </c>
      <c r="G883" s="3" t="s">
        <v>42</v>
      </c>
      <c r="H883" s="2" t="s">
        <v>21</v>
      </c>
      <c r="I883" s="2" t="s">
        <v>2108</v>
      </c>
      <c r="J883" s="3" t="str">
        <f>HYPERLINK("https://www.boe.es/gazeta/dias/1827/10/23/pdfs/GMD-1827-130.pdf#page=1","Abrir facsímil")</f>
        <v>Abrir facsímil</v>
      </c>
      <c r="K883" s="3" t="s">
        <v>23</v>
      </c>
    </row>
    <row r="884" spans="1:11" ht="42" customHeight="1">
      <c r="A884" s="2" t="s">
        <v>2093</v>
      </c>
      <c r="B884" s="2" t="s">
        <v>2093</v>
      </c>
      <c r="C884" s="2" t="s">
        <v>17</v>
      </c>
      <c r="D884" s="2" t="s">
        <v>18</v>
      </c>
      <c r="E884" s="5">
        <v>-26350</v>
      </c>
      <c r="F884" s="3" t="s">
        <v>586</v>
      </c>
      <c r="G884" s="3" t="s">
        <v>20</v>
      </c>
      <c r="H884" s="2" t="s">
        <v>21</v>
      </c>
      <c r="I884" s="2" t="s">
        <v>2109</v>
      </c>
      <c r="J884" s="3" t="str">
        <f>HYPERLINK("https://www.boe.es/gazeta/dias/1827/11/08/pdfs/GMD-1827-137.pdf#page=3","Abrir facsímil")</f>
        <v>Abrir facsímil</v>
      </c>
      <c r="K884" s="3" t="s">
        <v>23</v>
      </c>
    </row>
    <row r="885" spans="1:11" ht="42" customHeight="1">
      <c r="A885" s="2" t="s">
        <v>2093</v>
      </c>
      <c r="B885" s="2" t="s">
        <v>2093</v>
      </c>
      <c r="C885" s="2" t="s">
        <v>94</v>
      </c>
      <c r="D885" s="2" t="s">
        <v>36</v>
      </c>
      <c r="E885" s="5">
        <v>-26310</v>
      </c>
      <c r="F885" s="3" t="s">
        <v>263</v>
      </c>
      <c r="G885" s="3" t="s">
        <v>1513</v>
      </c>
      <c r="H885" s="2" t="s">
        <v>21</v>
      </c>
      <c r="I885" s="2" t="s">
        <v>2110</v>
      </c>
      <c r="J885" s="3" t="str">
        <f>HYPERLINK("https://www.boe.es/gazeta/dias/1827/12/18/pdfs/GMD-1827-154.pdf#page=3","Abrir facsímil")</f>
        <v>Abrir facsímil</v>
      </c>
      <c r="K885" s="3" t="s">
        <v>23</v>
      </c>
    </row>
    <row r="886" spans="1:11" ht="42" customHeight="1">
      <c r="A886" s="2" t="s">
        <v>2093</v>
      </c>
      <c r="B886" s="2" t="s">
        <v>2093</v>
      </c>
      <c r="C886" s="2" t="s">
        <v>35</v>
      </c>
      <c r="D886" s="2" t="s">
        <v>36</v>
      </c>
      <c r="E886" s="5">
        <v>-26303</v>
      </c>
      <c r="F886" s="3" t="s">
        <v>1522</v>
      </c>
      <c r="G886" s="3" t="s">
        <v>1526</v>
      </c>
      <c r="H886" s="2" t="s">
        <v>21</v>
      </c>
      <c r="I886" s="2" t="s">
        <v>2111</v>
      </c>
      <c r="J886" s="3" t="str">
        <f>HYPERLINK("https://www.boe.es/gazeta/dias/1827/12/25/pdfs/GMD-1827-157.pdf#page=4","Abrir facsímil")</f>
        <v>Abrir facsímil</v>
      </c>
      <c r="K886" s="3" t="s">
        <v>23</v>
      </c>
    </row>
    <row r="887" spans="1:11" ht="42" customHeight="1">
      <c r="A887" s="2" t="s">
        <v>2112</v>
      </c>
      <c r="B887" s="2" t="s">
        <v>2113</v>
      </c>
      <c r="C887" s="2" t="s">
        <v>35</v>
      </c>
      <c r="D887" s="2" t="s">
        <v>36</v>
      </c>
      <c r="E887" s="5">
        <v>-26383</v>
      </c>
      <c r="F887" s="3" t="s">
        <v>357</v>
      </c>
      <c r="G887" s="3" t="s">
        <v>59</v>
      </c>
      <c r="H887" s="2" t="s">
        <v>21</v>
      </c>
      <c r="I887" s="2" t="s">
        <v>2114</v>
      </c>
      <c r="J887" s="3" t="str">
        <f>HYPERLINK("https://www.boe.es/gazeta/dias/1827/10/06/pdfs/GMD-1827-122.pdf#page=2","Abrir facsímil")</f>
        <v>Abrir facsímil</v>
      </c>
      <c r="K887" s="3" t="s">
        <v>23</v>
      </c>
    </row>
    <row r="888" spans="1:11" ht="42" customHeight="1">
      <c r="A888" s="2" t="s">
        <v>2115</v>
      </c>
      <c r="B888" s="2" t="s">
        <v>2115</v>
      </c>
      <c r="C888" s="2" t="s">
        <v>284</v>
      </c>
      <c r="D888" s="2" t="s">
        <v>36</v>
      </c>
      <c r="E888" s="5">
        <v>-26322</v>
      </c>
      <c r="F888" s="3" t="s">
        <v>217</v>
      </c>
      <c r="G888" s="3" t="s">
        <v>29</v>
      </c>
      <c r="H888" s="2" t="s">
        <v>21</v>
      </c>
      <c r="I888" s="2" t="s">
        <v>2116</v>
      </c>
      <c r="J888" s="3" t="str">
        <f>HYPERLINK("https://www.boe.es/gazeta/dias/1827/12/06/pdfs/GMD-1827-149.pdf#page=4","Abrir facsímil")</f>
        <v>Abrir facsímil</v>
      </c>
      <c r="K888" s="3" t="s">
        <v>23</v>
      </c>
    </row>
    <row r="889" spans="1:11" ht="42" customHeight="1">
      <c r="A889" s="2" t="s">
        <v>2117</v>
      </c>
      <c r="B889" s="2" t="s">
        <v>2117</v>
      </c>
      <c r="C889" s="2" t="s">
        <v>17</v>
      </c>
      <c r="D889" s="2" t="s">
        <v>18</v>
      </c>
      <c r="E889" s="5">
        <v>-26383</v>
      </c>
      <c r="F889" s="3" t="s">
        <v>357</v>
      </c>
      <c r="G889" s="3" t="s">
        <v>42</v>
      </c>
      <c r="H889" s="2" t="s">
        <v>21</v>
      </c>
      <c r="I889" s="2" t="s">
        <v>2118</v>
      </c>
      <c r="J889" s="3" t="str">
        <f>HYPERLINK("https://www.boe.es/gazeta/dias/1827/10/06/pdfs/GMD-1827-122.pdf#page=1","Abrir facsímil")</f>
        <v>Abrir facsímil</v>
      </c>
      <c r="K889" s="3" t="s">
        <v>23</v>
      </c>
    </row>
    <row r="890" spans="1:11" ht="42" customHeight="1">
      <c r="A890" s="2" t="s">
        <v>2119</v>
      </c>
      <c r="B890" s="2" t="s">
        <v>2120</v>
      </c>
      <c r="C890" s="2" t="s">
        <v>35</v>
      </c>
      <c r="D890" s="2" t="s">
        <v>36</v>
      </c>
      <c r="E890" s="5">
        <v>-26572</v>
      </c>
      <c r="F890" s="3" t="s">
        <v>1075</v>
      </c>
      <c r="G890" s="3" t="s">
        <v>29</v>
      </c>
      <c r="H890" s="2" t="s">
        <v>21</v>
      </c>
      <c r="I890" s="2" t="s">
        <v>2121</v>
      </c>
      <c r="J890" s="3" t="str">
        <f>HYPERLINK("https://www.boe.es/gazeta/dias/1827/03/31/pdfs/GMD-1827-39.pdf#page=4","Abrir facsímil")</f>
        <v>Abrir facsímil</v>
      </c>
      <c r="K890" s="3" t="s">
        <v>23</v>
      </c>
    </row>
    <row r="891" spans="1:11" ht="42" customHeight="1">
      <c r="A891" s="2" t="s">
        <v>2119</v>
      </c>
      <c r="B891" s="2" t="s">
        <v>2120</v>
      </c>
      <c r="C891" s="2" t="s">
        <v>94</v>
      </c>
      <c r="D891" s="2" t="s">
        <v>36</v>
      </c>
      <c r="E891" s="5">
        <v>-26555</v>
      </c>
      <c r="F891" s="3" t="s">
        <v>553</v>
      </c>
      <c r="G891" s="3" t="s">
        <v>29</v>
      </c>
      <c r="H891" s="2" t="s">
        <v>21</v>
      </c>
      <c r="I891" s="2" t="s">
        <v>2122</v>
      </c>
      <c r="J891" s="3" t="str">
        <f>HYPERLINK("https://www.boe.es/gazeta/dias/1827/04/17/pdfs/GMD-1827-46.pdf#page=4","Abrir facsímil")</f>
        <v>Abrir facsímil</v>
      </c>
      <c r="K891" s="3" t="s">
        <v>23</v>
      </c>
    </row>
    <row r="892" spans="1:11" ht="42" customHeight="1">
      <c r="A892" s="2" t="s">
        <v>2123</v>
      </c>
      <c r="B892" s="2" t="s">
        <v>2123</v>
      </c>
      <c r="C892" s="2" t="s">
        <v>17</v>
      </c>
      <c r="D892" s="2" t="s">
        <v>18</v>
      </c>
      <c r="E892" s="5">
        <v>-26443</v>
      </c>
      <c r="F892" s="3" t="s">
        <v>435</v>
      </c>
      <c r="G892" s="3" t="s">
        <v>59</v>
      </c>
      <c r="H892" s="2" t="s">
        <v>21</v>
      </c>
      <c r="I892" s="2" t="s">
        <v>2124</v>
      </c>
      <c r="J892" s="3" t="str">
        <f>HYPERLINK("https://www.boe.es/gazeta/dias/1827/08/07/pdfs/GMD-1827-94.pdf#page=2","Abrir facsímil")</f>
        <v>Abrir facsímil</v>
      </c>
      <c r="K892" s="3" t="s">
        <v>23</v>
      </c>
    </row>
    <row r="893" spans="1:11" ht="42" customHeight="1">
      <c r="A893" s="2" t="s">
        <v>2125</v>
      </c>
      <c r="B893" s="2" t="s">
        <v>2125</v>
      </c>
      <c r="C893" s="2" t="s">
        <v>35</v>
      </c>
      <c r="D893" s="2" t="s">
        <v>36</v>
      </c>
      <c r="E893" s="5">
        <v>-26469</v>
      </c>
      <c r="F893" s="3" t="s">
        <v>327</v>
      </c>
      <c r="G893" s="3" t="s">
        <v>29</v>
      </c>
      <c r="H893" s="2" t="s">
        <v>21</v>
      </c>
      <c r="I893" s="2" t="s">
        <v>2126</v>
      </c>
      <c r="J893" s="3" t="str">
        <f>HYPERLINK("https://www.boe.es/gazeta/dias/1827/07/12/pdfs/GMD-1827-83.pdf#page=4","Abrir facsímil")</f>
        <v>Abrir facsímil</v>
      </c>
      <c r="K893" s="3" t="s">
        <v>23</v>
      </c>
    </row>
    <row r="894" spans="1:11" ht="42" customHeight="1">
      <c r="A894" s="2" t="s">
        <v>2127</v>
      </c>
      <c r="B894" s="2" t="s">
        <v>2128</v>
      </c>
      <c r="C894" s="2" t="s">
        <v>17</v>
      </c>
      <c r="D894" s="2" t="s">
        <v>18</v>
      </c>
      <c r="E894" s="5">
        <v>-26455</v>
      </c>
      <c r="F894" s="3" t="s">
        <v>75</v>
      </c>
      <c r="G894" s="3" t="s">
        <v>20</v>
      </c>
      <c r="H894" s="2" t="s">
        <v>21</v>
      </c>
      <c r="I894" s="2" t="s">
        <v>2129</v>
      </c>
      <c r="J894" s="3" t="str">
        <f>HYPERLINK("https://www.boe.es/gazeta/dias/1827/07/26/pdfs/GMD-1827-89.pdf#page=3","Abrir facsímil")</f>
        <v>Abrir facsímil</v>
      </c>
      <c r="K894" s="3" t="s">
        <v>23</v>
      </c>
    </row>
    <row r="895" spans="1:11" ht="42" customHeight="1">
      <c r="A895" s="2" t="s">
        <v>2130</v>
      </c>
      <c r="B895" s="2" t="s">
        <v>2131</v>
      </c>
      <c r="C895" s="2" t="s">
        <v>17</v>
      </c>
      <c r="D895" s="2" t="s">
        <v>18</v>
      </c>
      <c r="E895" s="5">
        <v>-26380</v>
      </c>
      <c r="F895" s="3" t="s">
        <v>71</v>
      </c>
      <c r="G895" s="3" t="s">
        <v>59</v>
      </c>
      <c r="H895" s="2" t="s">
        <v>21</v>
      </c>
      <c r="I895" s="2" t="s">
        <v>2132</v>
      </c>
      <c r="J895" s="3" t="str">
        <f>HYPERLINK("https://www.boe.es/gazeta/dias/1827/10/09/pdfs/GMD-1827-124.pdf#page=2","Abrir facsímil")</f>
        <v>Abrir facsímil</v>
      </c>
      <c r="K895" s="3" t="s">
        <v>23</v>
      </c>
    </row>
    <row r="896" spans="1:11" ht="42" customHeight="1">
      <c r="A896" s="2" t="s">
        <v>2133</v>
      </c>
      <c r="B896" s="2" t="s">
        <v>2134</v>
      </c>
      <c r="C896" s="2" t="s">
        <v>94</v>
      </c>
      <c r="D896" s="2" t="s">
        <v>36</v>
      </c>
      <c r="E896" s="5">
        <v>-26460</v>
      </c>
      <c r="F896" s="3" t="s">
        <v>920</v>
      </c>
      <c r="G896" s="3" t="s">
        <v>29</v>
      </c>
      <c r="H896" s="2" t="s">
        <v>21</v>
      </c>
      <c r="I896" s="2" t="s">
        <v>2135</v>
      </c>
      <c r="J896" s="3" t="str">
        <f>HYPERLINK("https://www.boe.es/gazeta/dias/1827/07/21/pdfs/GMD-1827-87.pdf#page=4","Abrir facsímil")</f>
        <v>Abrir facsímil</v>
      </c>
      <c r="K896" s="3" t="s">
        <v>23</v>
      </c>
    </row>
    <row r="897" spans="1:11" ht="42" customHeight="1">
      <c r="A897" s="2" t="s">
        <v>2136</v>
      </c>
      <c r="B897" s="2" t="s">
        <v>2136</v>
      </c>
      <c r="C897" s="2" t="s">
        <v>35</v>
      </c>
      <c r="D897" s="2" t="s">
        <v>36</v>
      </c>
      <c r="E897" s="5">
        <v>-26392</v>
      </c>
      <c r="F897" s="3" t="s">
        <v>1748</v>
      </c>
      <c r="G897" s="3" t="s">
        <v>2137</v>
      </c>
      <c r="H897" s="2" t="s">
        <v>21</v>
      </c>
      <c r="I897" s="2" t="s">
        <v>2138</v>
      </c>
      <c r="J897" s="3" t="str">
        <f>HYPERLINK("https://www.boe.es/gazeta/dias/1827/09/27/pdfs/GMD-1827-117.pdf#page=2","Abrir facsímil")</f>
        <v>Abrir facsímil</v>
      </c>
      <c r="K897" s="3" t="s">
        <v>23</v>
      </c>
    </row>
    <row r="898" spans="1:11" ht="42" customHeight="1">
      <c r="A898" s="2" t="s">
        <v>2139</v>
      </c>
      <c r="B898" s="2" t="s">
        <v>2140</v>
      </c>
      <c r="C898" s="2" t="s">
        <v>55</v>
      </c>
      <c r="D898" s="2" t="s">
        <v>36</v>
      </c>
      <c r="E898" s="5">
        <v>-26446</v>
      </c>
      <c r="F898" s="3" t="s">
        <v>577</v>
      </c>
      <c r="G898" s="3" t="s">
        <v>29</v>
      </c>
      <c r="H898" s="2" t="s">
        <v>21</v>
      </c>
      <c r="I898" s="2" t="s">
        <v>2141</v>
      </c>
      <c r="J898" s="3" t="str">
        <f>HYPERLINK("https://www.boe.es/gazeta/dias/1827/08/04/pdfs/GMD-1827-93.pdf#page=4","Abrir facsímil")</f>
        <v>Abrir facsímil</v>
      </c>
      <c r="K898" s="3" t="s">
        <v>23</v>
      </c>
    </row>
    <row r="899" spans="1:11" ht="42" customHeight="1">
      <c r="A899" s="2" t="s">
        <v>2142</v>
      </c>
      <c r="B899" s="2" t="s">
        <v>2142</v>
      </c>
      <c r="C899" s="2" t="s">
        <v>46</v>
      </c>
      <c r="D899" s="2" t="s">
        <v>27</v>
      </c>
      <c r="E899" s="5">
        <v>-26523</v>
      </c>
      <c r="F899" s="3" t="s">
        <v>531</v>
      </c>
      <c r="G899" s="3" t="s">
        <v>42</v>
      </c>
      <c r="H899" s="2" t="s">
        <v>21</v>
      </c>
      <c r="I899" s="2" t="s">
        <v>2143</v>
      </c>
      <c r="J899" s="3" t="str">
        <f>HYPERLINK("https://www.boe.es/gazeta/dias/1827/05/19/pdfs/GMD-1827-60.pdf#page=1","Abrir facsímil")</f>
        <v>Abrir facsímil</v>
      </c>
      <c r="K899" s="3" t="s">
        <v>23</v>
      </c>
    </row>
    <row r="900" spans="1:11" ht="42" customHeight="1">
      <c r="A900" s="2" t="s">
        <v>2144</v>
      </c>
      <c r="B900" s="2" t="s">
        <v>2144</v>
      </c>
      <c r="C900" s="2" t="s">
        <v>46</v>
      </c>
      <c r="D900" s="2" t="s">
        <v>27</v>
      </c>
      <c r="E900" s="5">
        <v>-26436</v>
      </c>
      <c r="F900" s="3" t="s">
        <v>869</v>
      </c>
      <c r="G900" s="3" t="s">
        <v>870</v>
      </c>
      <c r="H900" s="2" t="s">
        <v>21</v>
      </c>
      <c r="I900" s="2" t="s">
        <v>2145</v>
      </c>
      <c r="J900" s="3" t="str">
        <f>HYPERLINK("https://www.boe.es/gazeta/dias/1827/08/14/pdfs/GMD-1827-97.pdf#page=2","Abrir facsímil")</f>
        <v>Abrir facsímil</v>
      </c>
      <c r="K900" s="3" t="s">
        <v>23</v>
      </c>
    </row>
    <row r="901" spans="1:11" ht="42" customHeight="1">
      <c r="A901" s="2" t="s">
        <v>2146</v>
      </c>
      <c r="B901" s="2" t="s">
        <v>2147</v>
      </c>
      <c r="C901" s="2" t="s">
        <v>35</v>
      </c>
      <c r="D901" s="2" t="s">
        <v>36</v>
      </c>
      <c r="E901" s="5">
        <v>-26341</v>
      </c>
      <c r="F901" s="3" t="s">
        <v>596</v>
      </c>
      <c r="G901" s="3" t="s">
        <v>597</v>
      </c>
      <c r="H901" s="2" t="s">
        <v>21</v>
      </c>
      <c r="I901" s="2" t="s">
        <v>2148</v>
      </c>
      <c r="J901" s="3" t="str">
        <f>HYPERLINK("https://www.boe.es/gazeta/dias/1827/11/17/pdfs/GMD-1827-141.pdf#page=3","Abrir facsímil")</f>
        <v>Abrir facsímil</v>
      </c>
      <c r="K901" s="3" t="s">
        <v>23</v>
      </c>
    </row>
    <row r="902" spans="1:11" ht="42" customHeight="1">
      <c r="A902" s="2" t="s">
        <v>2149</v>
      </c>
      <c r="B902" s="2" t="s">
        <v>2149</v>
      </c>
      <c r="C902" s="2" t="s">
        <v>55</v>
      </c>
      <c r="D902" s="2" t="s">
        <v>36</v>
      </c>
      <c r="E902" s="5">
        <v>-26488</v>
      </c>
      <c r="F902" s="3" t="s">
        <v>201</v>
      </c>
      <c r="G902" s="3" t="s">
        <v>20</v>
      </c>
      <c r="H902" s="2" t="s">
        <v>21</v>
      </c>
      <c r="I902" s="2" t="s">
        <v>2150</v>
      </c>
      <c r="J902" s="3" t="str">
        <f>HYPERLINK("https://www.boe.es/gazeta/dias/1827/06/23/pdfs/GMD-1827-75.pdf#page=3","Abrir facsímil")</f>
        <v>Abrir facsímil</v>
      </c>
      <c r="K902" s="3" t="s">
        <v>23</v>
      </c>
    </row>
    <row r="903" spans="1:11" ht="42" customHeight="1">
      <c r="A903" s="2" t="s">
        <v>2149</v>
      </c>
      <c r="B903" s="2" t="s">
        <v>2149</v>
      </c>
      <c r="C903" s="2" t="s">
        <v>35</v>
      </c>
      <c r="D903" s="2" t="s">
        <v>36</v>
      </c>
      <c r="E903" s="5">
        <v>-26338</v>
      </c>
      <c r="F903" s="3" t="s">
        <v>525</v>
      </c>
      <c r="G903" s="3" t="s">
        <v>29</v>
      </c>
      <c r="H903" s="2" t="s">
        <v>21</v>
      </c>
      <c r="I903" s="2" t="s">
        <v>2151</v>
      </c>
      <c r="J903" s="3" t="str">
        <f>HYPERLINK("https://www.boe.es/gazeta/dias/1827/11/20/pdfs/GMD-1827-142.pdf#page=4","Abrir facsímil")</f>
        <v>Abrir facsímil</v>
      </c>
      <c r="K903" s="3" t="s">
        <v>23</v>
      </c>
    </row>
    <row r="904" spans="1:11" ht="42" customHeight="1">
      <c r="A904" s="2" t="s">
        <v>2152</v>
      </c>
      <c r="B904" s="2" t="s">
        <v>2153</v>
      </c>
      <c r="C904" s="2" t="s">
        <v>46</v>
      </c>
      <c r="D904" s="2" t="s">
        <v>27</v>
      </c>
      <c r="E904" s="5">
        <v>-26607</v>
      </c>
      <c r="F904" s="3" t="s">
        <v>280</v>
      </c>
      <c r="G904" s="3" t="s">
        <v>59</v>
      </c>
      <c r="H904" s="2" t="s">
        <v>21</v>
      </c>
      <c r="I904" s="2" t="s">
        <v>2154</v>
      </c>
      <c r="J904" s="3" t="str">
        <f>HYPERLINK("https://www.boe.es/gazeta/dias/1827/02/24/pdfs/GMD-1827-24.pdf#page=2","Abrir facsímil")</f>
        <v>Abrir facsímil</v>
      </c>
      <c r="K904" s="3" t="s">
        <v>23</v>
      </c>
    </row>
    <row r="905" spans="1:11" ht="42" customHeight="1">
      <c r="A905" s="2" t="s">
        <v>2155</v>
      </c>
      <c r="B905" s="2" t="s">
        <v>2156</v>
      </c>
      <c r="C905" s="2" t="s">
        <v>66</v>
      </c>
      <c r="D905" s="2" t="s">
        <v>36</v>
      </c>
      <c r="E905" s="5">
        <v>-26476</v>
      </c>
      <c r="F905" s="3" t="s">
        <v>95</v>
      </c>
      <c r="G905" s="3" t="s">
        <v>29</v>
      </c>
      <c r="H905" s="2" t="s">
        <v>21</v>
      </c>
      <c r="I905" s="2" t="s">
        <v>2157</v>
      </c>
      <c r="J905" s="3" t="str">
        <f>HYPERLINK("https://www.boe.es/gazeta/dias/1827/07/05/pdfs/GMD-1827-80.pdf#page=4","Abrir facsímil")</f>
        <v>Abrir facsímil</v>
      </c>
      <c r="K905" s="3" t="s">
        <v>23</v>
      </c>
    </row>
    <row r="906" spans="1:11" ht="42" customHeight="1">
      <c r="A906" s="2" t="s">
        <v>2158</v>
      </c>
      <c r="B906" s="2" t="s">
        <v>2158</v>
      </c>
      <c r="C906" s="2" t="s">
        <v>35</v>
      </c>
      <c r="D906" s="2" t="s">
        <v>36</v>
      </c>
      <c r="E906" s="5">
        <v>-26572</v>
      </c>
      <c r="F906" s="3" t="s">
        <v>1075</v>
      </c>
      <c r="G906" s="3" t="s">
        <v>29</v>
      </c>
      <c r="H906" s="2" t="s">
        <v>21</v>
      </c>
      <c r="I906" s="2" t="s">
        <v>2159</v>
      </c>
      <c r="J906" s="3" t="str">
        <f>HYPERLINK("https://www.boe.es/gazeta/dias/1827/03/31/pdfs/GMD-1827-39.pdf#page=4","Abrir facsímil")</f>
        <v>Abrir facsímil</v>
      </c>
      <c r="K906" s="3" t="s">
        <v>23</v>
      </c>
    </row>
    <row r="907" spans="1:11" ht="42" customHeight="1">
      <c r="A907" s="2" t="s">
        <v>2160</v>
      </c>
      <c r="B907" s="2" t="s">
        <v>2160</v>
      </c>
      <c r="C907" s="2" t="s">
        <v>17</v>
      </c>
      <c r="D907" s="2" t="s">
        <v>18</v>
      </c>
      <c r="E907" s="5">
        <v>-26324</v>
      </c>
      <c r="F907" s="3" t="s">
        <v>344</v>
      </c>
      <c r="G907" s="3" t="s">
        <v>59</v>
      </c>
      <c r="H907" s="2" t="s">
        <v>21</v>
      </c>
      <c r="I907" s="2" t="s">
        <v>2161</v>
      </c>
      <c r="J907" s="3" t="str">
        <f>HYPERLINK("https://www.boe.es/gazeta/dias/1827/12/04/pdfs/GMD-1827-148.pdf#page=2","Abrir facsímil")</f>
        <v>Abrir facsímil</v>
      </c>
      <c r="K907" s="3" t="s">
        <v>23</v>
      </c>
    </row>
    <row r="908" spans="1:11" ht="42" customHeight="1">
      <c r="A908" s="2" t="s">
        <v>2162</v>
      </c>
      <c r="B908" s="2" t="s">
        <v>2163</v>
      </c>
      <c r="C908" s="2" t="s">
        <v>350</v>
      </c>
      <c r="D908" s="2" t="s">
        <v>36</v>
      </c>
      <c r="E908" s="5">
        <v>-26607</v>
      </c>
      <c r="F908" s="3" t="s">
        <v>280</v>
      </c>
      <c r="G908" s="3" t="s">
        <v>59</v>
      </c>
      <c r="H908" s="2" t="s">
        <v>21</v>
      </c>
      <c r="I908" s="2" t="s">
        <v>2164</v>
      </c>
      <c r="J908" s="3" t="str">
        <f>HYPERLINK("https://www.boe.es/gazeta/dias/1827/02/24/pdfs/GMD-1827-24.pdf#page=2","Abrir facsímil")</f>
        <v>Abrir facsímil</v>
      </c>
      <c r="K908" s="3" t="s">
        <v>23</v>
      </c>
    </row>
    <row r="909" spans="1:11" ht="42" customHeight="1">
      <c r="A909" s="2" t="s">
        <v>2165</v>
      </c>
      <c r="B909" s="2" t="s">
        <v>2166</v>
      </c>
      <c r="C909" s="2" t="s">
        <v>94</v>
      </c>
      <c r="D909" s="2" t="s">
        <v>36</v>
      </c>
      <c r="E909" s="5">
        <v>-26369</v>
      </c>
      <c r="F909" s="3" t="s">
        <v>239</v>
      </c>
      <c r="G909" s="3" t="s">
        <v>29</v>
      </c>
      <c r="H909" s="2" t="s">
        <v>21</v>
      </c>
      <c r="I909" s="2" t="s">
        <v>2167</v>
      </c>
      <c r="J909" s="3" t="str">
        <f>HYPERLINK("https://www.boe.es/gazeta/dias/1827/10/20/pdfs/GMD-1827-129.pdf#page=4","Abrir facsímil")</f>
        <v>Abrir facsímil</v>
      </c>
      <c r="K909" s="3" t="s">
        <v>23</v>
      </c>
    </row>
    <row r="910" spans="1:11" ht="42" customHeight="1">
      <c r="A910" s="2" t="s">
        <v>2168</v>
      </c>
      <c r="B910" s="2" t="s">
        <v>2168</v>
      </c>
      <c r="C910" s="2" t="s">
        <v>17</v>
      </c>
      <c r="D910" s="2" t="s">
        <v>18</v>
      </c>
      <c r="E910" s="5">
        <v>-26581</v>
      </c>
      <c r="F910" s="3" t="s">
        <v>510</v>
      </c>
      <c r="G910" s="3" t="s">
        <v>20</v>
      </c>
      <c r="H910" s="2" t="s">
        <v>21</v>
      </c>
      <c r="I910" s="2" t="s">
        <v>2169</v>
      </c>
      <c r="J910" s="3" t="str">
        <f>HYPERLINK("https://www.boe.es/gazeta/dias/1827/03/22/pdfs/GMD-1827-35.pdf#page=3","Abrir facsímil")</f>
        <v>Abrir facsímil</v>
      </c>
      <c r="K910" s="3" t="s">
        <v>23</v>
      </c>
    </row>
    <row r="911" spans="1:11" ht="42" customHeight="1">
      <c r="A911" s="2" t="s">
        <v>2170</v>
      </c>
      <c r="B911" s="2" t="s">
        <v>2171</v>
      </c>
      <c r="C911" s="2" t="s">
        <v>17</v>
      </c>
      <c r="D911" s="2" t="s">
        <v>18</v>
      </c>
      <c r="E911" s="5">
        <v>-26457</v>
      </c>
      <c r="F911" s="3" t="s">
        <v>178</v>
      </c>
      <c r="G911" s="3" t="s">
        <v>20</v>
      </c>
      <c r="H911" s="2" t="s">
        <v>21</v>
      </c>
      <c r="I911" s="2" t="s">
        <v>2172</v>
      </c>
      <c r="J911" s="3" t="str">
        <f>HYPERLINK("https://www.boe.es/gazeta/dias/1827/07/24/pdfs/GMD-1827-88.pdf#page=3","Abrir facsímil")</f>
        <v>Abrir facsímil</v>
      </c>
      <c r="K911" s="3" t="s">
        <v>23</v>
      </c>
    </row>
    <row r="912" spans="1:11" ht="42" customHeight="1">
      <c r="A912" s="2" t="s">
        <v>2173</v>
      </c>
      <c r="B912" s="2" t="s">
        <v>2174</v>
      </c>
      <c r="C912" s="2" t="s">
        <v>94</v>
      </c>
      <c r="D912" s="2" t="s">
        <v>36</v>
      </c>
      <c r="E912" s="5">
        <v>-26362</v>
      </c>
      <c r="F912" s="3" t="s">
        <v>158</v>
      </c>
      <c r="G912" s="3" t="s">
        <v>29</v>
      </c>
      <c r="H912" s="2" t="s">
        <v>21</v>
      </c>
      <c r="I912" s="2" t="s">
        <v>2175</v>
      </c>
      <c r="J912" s="3" t="str">
        <f>HYPERLINK("https://www.boe.es/gazeta/dias/1827/10/27/pdfs/GMD-1827-132.pdf#page=4","Abrir facsímil")</f>
        <v>Abrir facsímil</v>
      </c>
      <c r="K912" s="3" t="s">
        <v>23</v>
      </c>
    </row>
    <row r="913" spans="1:11" ht="42" customHeight="1">
      <c r="A913" s="2" t="s">
        <v>2176</v>
      </c>
      <c r="B913" s="2" t="s">
        <v>2176</v>
      </c>
      <c r="C913" s="2" t="s">
        <v>17</v>
      </c>
      <c r="D913" s="2" t="s">
        <v>18</v>
      </c>
      <c r="E913" s="5">
        <v>-26499</v>
      </c>
      <c r="F913" s="3" t="s">
        <v>391</v>
      </c>
      <c r="G913" s="3" t="s">
        <v>2177</v>
      </c>
      <c r="H913" s="2" t="s">
        <v>21</v>
      </c>
      <c r="I913" s="2" t="s">
        <v>2178</v>
      </c>
      <c r="J913" s="3" t="str">
        <f>HYPERLINK("https://www.boe.es/gazeta/dias/1827/06/12/pdfs/GMD-1827-70.pdf#page=2","Abrir facsímil")</f>
        <v>Abrir facsímil</v>
      </c>
      <c r="K913" s="3" t="s">
        <v>23</v>
      </c>
    </row>
    <row r="914" spans="1:11" ht="42" customHeight="1">
      <c r="A914" s="2" t="s">
        <v>2176</v>
      </c>
      <c r="B914" s="2" t="s">
        <v>2176</v>
      </c>
      <c r="C914" s="2" t="s">
        <v>17</v>
      </c>
      <c r="D914" s="2" t="s">
        <v>18</v>
      </c>
      <c r="E914" s="5">
        <v>-26499</v>
      </c>
      <c r="F914" s="3" t="s">
        <v>391</v>
      </c>
      <c r="G914" s="3" t="s">
        <v>20</v>
      </c>
      <c r="H914" s="2" t="s">
        <v>21</v>
      </c>
      <c r="I914" s="2" t="s">
        <v>2179</v>
      </c>
      <c r="J914" s="3" t="str">
        <f>HYPERLINK("https://www.boe.es/gazeta/dias/1827/06/12/pdfs/GMD-1827-70.pdf#page=3","Abrir facsímil")</f>
        <v>Abrir facsímil</v>
      </c>
      <c r="K914" s="3" t="s">
        <v>23</v>
      </c>
    </row>
    <row r="915" spans="1:11" ht="42" customHeight="1">
      <c r="A915" s="2" t="s">
        <v>2180</v>
      </c>
      <c r="B915" s="2" t="s">
        <v>2181</v>
      </c>
      <c r="C915" s="2" t="s">
        <v>46</v>
      </c>
      <c r="D915" s="2" t="s">
        <v>27</v>
      </c>
      <c r="E915" s="5">
        <v>-26327</v>
      </c>
      <c r="F915" s="3" t="s">
        <v>191</v>
      </c>
      <c r="G915" s="3" t="s">
        <v>29</v>
      </c>
      <c r="H915" s="2" t="s">
        <v>21</v>
      </c>
      <c r="I915" s="2" t="s">
        <v>2182</v>
      </c>
      <c r="J915" s="3" t="str">
        <f>HYPERLINK("https://www.boe.es/gazeta/dias/1827/12/01/pdfs/GMD-1827-147.pdf#page=4","Abrir facsímil")</f>
        <v>Abrir facsímil</v>
      </c>
      <c r="K915" s="3" t="s">
        <v>23</v>
      </c>
    </row>
    <row r="916" spans="1:11" ht="42" customHeight="1">
      <c r="A916" s="2" t="s">
        <v>2183</v>
      </c>
      <c r="B916" s="2" t="s">
        <v>2183</v>
      </c>
      <c r="C916" s="2" t="s">
        <v>46</v>
      </c>
      <c r="D916" s="2" t="s">
        <v>27</v>
      </c>
      <c r="E916" s="5">
        <v>-26649</v>
      </c>
      <c r="F916" s="3" t="s">
        <v>1180</v>
      </c>
      <c r="G916" s="3" t="s">
        <v>29</v>
      </c>
      <c r="H916" s="2" t="s">
        <v>21</v>
      </c>
      <c r="I916" s="2" t="s">
        <v>2184</v>
      </c>
      <c r="J916" s="3" t="str">
        <f>HYPERLINK("https://www.boe.es/gazeta/dias/1827/01/13/pdfs/GMD-1827-6.pdf#page=4","Abrir facsímil")</f>
        <v>Abrir facsímil</v>
      </c>
      <c r="K916" s="3" t="s">
        <v>23</v>
      </c>
    </row>
    <row r="917" spans="1:11" ht="42" customHeight="1">
      <c r="A917" s="2" t="s">
        <v>2183</v>
      </c>
      <c r="B917" s="2" t="s">
        <v>2183</v>
      </c>
      <c r="C917" s="2" t="s">
        <v>284</v>
      </c>
      <c r="D917" s="2" t="s">
        <v>36</v>
      </c>
      <c r="E917" s="5">
        <v>-26586</v>
      </c>
      <c r="F917" s="3" t="s">
        <v>50</v>
      </c>
      <c r="G917" s="3" t="s">
        <v>29</v>
      </c>
      <c r="H917" s="2" t="s">
        <v>21</v>
      </c>
      <c r="I917" s="2" t="s">
        <v>2185</v>
      </c>
      <c r="J917" s="3" t="str">
        <f>HYPERLINK("https://www.boe.es/gazeta/dias/1827/03/17/pdfs/GMD-1827-33.pdf#page=4","Abrir facsímil")</f>
        <v>Abrir facsímil</v>
      </c>
      <c r="K917" s="3" t="s">
        <v>23</v>
      </c>
    </row>
    <row r="918" spans="1:11" ht="42" customHeight="1">
      <c r="A918" s="2" t="s">
        <v>2183</v>
      </c>
      <c r="B918" s="2" t="s">
        <v>2183</v>
      </c>
      <c r="C918" s="2" t="s">
        <v>35</v>
      </c>
      <c r="D918" s="2" t="s">
        <v>36</v>
      </c>
      <c r="E918" s="5">
        <v>-26488</v>
      </c>
      <c r="F918" s="3" t="s">
        <v>201</v>
      </c>
      <c r="G918" s="3" t="s">
        <v>59</v>
      </c>
      <c r="H918" s="2" t="s">
        <v>21</v>
      </c>
      <c r="I918" s="2" t="s">
        <v>2186</v>
      </c>
      <c r="J918" s="3" t="str">
        <f>HYPERLINK("https://www.boe.es/gazeta/dias/1827/06/23/pdfs/GMD-1827-75.pdf#page=2","Abrir facsímil")</f>
        <v>Abrir facsímil</v>
      </c>
      <c r="K918" s="3" t="s">
        <v>23</v>
      </c>
    </row>
    <row r="919" spans="1:11" ht="42" customHeight="1">
      <c r="A919" s="2" t="s">
        <v>2183</v>
      </c>
      <c r="B919" s="2" t="s">
        <v>2183</v>
      </c>
      <c r="C919" s="2" t="s">
        <v>35</v>
      </c>
      <c r="D919" s="2" t="s">
        <v>36</v>
      </c>
      <c r="E919" s="5">
        <v>-26469</v>
      </c>
      <c r="F919" s="3" t="s">
        <v>327</v>
      </c>
      <c r="G919" s="3" t="s">
        <v>29</v>
      </c>
      <c r="H919" s="2" t="s">
        <v>21</v>
      </c>
      <c r="I919" s="2" t="s">
        <v>2187</v>
      </c>
      <c r="J919" s="3" t="str">
        <f>HYPERLINK("https://www.boe.es/gazeta/dias/1827/07/12/pdfs/GMD-1827-83.pdf#page=4","Abrir facsímil")</f>
        <v>Abrir facsímil</v>
      </c>
      <c r="K919" s="3" t="s">
        <v>23</v>
      </c>
    </row>
    <row r="920" spans="1:11" ht="42" customHeight="1">
      <c r="A920" s="2" t="s">
        <v>2183</v>
      </c>
      <c r="B920" s="2" t="s">
        <v>2183</v>
      </c>
      <c r="C920" s="2" t="s">
        <v>46</v>
      </c>
      <c r="D920" s="2" t="s">
        <v>27</v>
      </c>
      <c r="E920" s="5">
        <v>-26408</v>
      </c>
      <c r="F920" s="3" t="s">
        <v>226</v>
      </c>
      <c r="G920" s="3" t="s">
        <v>59</v>
      </c>
      <c r="H920" s="2" t="s">
        <v>21</v>
      </c>
      <c r="I920" s="2" t="s">
        <v>2188</v>
      </c>
      <c r="J920" s="3" t="str">
        <f>HYPERLINK("https://www.boe.es/gazeta/dias/1827/09/11/pdfs/GMD-1827-109.pdf#page=2","Abrir facsímil")</f>
        <v>Abrir facsímil</v>
      </c>
      <c r="K920" s="3" t="s">
        <v>23</v>
      </c>
    </row>
    <row r="921" spans="1:11" ht="42" customHeight="1">
      <c r="A921" s="2" t="s">
        <v>2189</v>
      </c>
      <c r="B921" s="2" t="s">
        <v>2190</v>
      </c>
      <c r="C921" s="2" t="s">
        <v>17</v>
      </c>
      <c r="D921" s="2" t="s">
        <v>18</v>
      </c>
      <c r="E921" s="5">
        <v>-26609</v>
      </c>
      <c r="F921" s="3" t="s">
        <v>102</v>
      </c>
      <c r="G921" s="3" t="s">
        <v>20</v>
      </c>
      <c r="H921" s="2" t="s">
        <v>21</v>
      </c>
      <c r="I921" s="2" t="s">
        <v>2191</v>
      </c>
      <c r="J921" s="3" t="str">
        <f>HYPERLINK("https://www.boe.es/gazeta/dias/1827/02/22/pdfs/GMD-1827-23.pdf#page=3","Abrir facsímil")</f>
        <v>Abrir facsímil</v>
      </c>
      <c r="K921" s="3" t="s">
        <v>23</v>
      </c>
    </row>
    <row r="922" spans="1:11" ht="42" customHeight="1">
      <c r="A922" s="2" t="s">
        <v>2192</v>
      </c>
      <c r="B922" s="2" t="s">
        <v>2192</v>
      </c>
      <c r="C922" s="2" t="s">
        <v>17</v>
      </c>
      <c r="D922" s="2" t="s">
        <v>18</v>
      </c>
      <c r="E922" s="5">
        <v>-26443</v>
      </c>
      <c r="F922" s="3" t="s">
        <v>435</v>
      </c>
      <c r="G922" s="3" t="s">
        <v>20</v>
      </c>
      <c r="H922" s="2" t="s">
        <v>21</v>
      </c>
      <c r="I922" s="2" t="s">
        <v>2193</v>
      </c>
      <c r="J922" s="3" t="str">
        <f>HYPERLINK("https://www.boe.es/gazeta/dias/1827/08/07/pdfs/GMD-1827-94.pdf#page=3","Abrir facsímil")</f>
        <v>Abrir facsímil</v>
      </c>
      <c r="K922" s="3" t="s">
        <v>23</v>
      </c>
    </row>
    <row r="923" spans="1:11" ht="42" customHeight="1">
      <c r="A923" s="2" t="s">
        <v>2194</v>
      </c>
      <c r="B923" s="2" t="s">
        <v>2194</v>
      </c>
      <c r="C923" s="2" t="s">
        <v>17</v>
      </c>
      <c r="D923" s="2" t="s">
        <v>18</v>
      </c>
      <c r="E923" s="5">
        <v>-26646</v>
      </c>
      <c r="F923" s="3" t="s">
        <v>1437</v>
      </c>
      <c r="G923" s="3" t="s">
        <v>29</v>
      </c>
      <c r="H923" s="2" t="s">
        <v>21</v>
      </c>
      <c r="I923" s="2" t="s">
        <v>2195</v>
      </c>
      <c r="J923" s="3" t="str">
        <f>HYPERLINK("https://www.boe.es/gazeta/dias/1827/01/16/pdfs/GMD-1827-7.pdf#page=4","Abrir facsímil")</f>
        <v>Abrir facsímil</v>
      </c>
      <c r="K923" s="3" t="s">
        <v>23</v>
      </c>
    </row>
    <row r="924" spans="1:11" ht="42" customHeight="1">
      <c r="A924" s="2" t="s">
        <v>2194</v>
      </c>
      <c r="B924" s="2" t="s">
        <v>2194</v>
      </c>
      <c r="C924" s="2" t="s">
        <v>350</v>
      </c>
      <c r="D924" s="2" t="s">
        <v>36</v>
      </c>
      <c r="E924" s="5">
        <v>-26553</v>
      </c>
      <c r="F924" s="3" t="s">
        <v>165</v>
      </c>
      <c r="G924" s="3" t="s">
        <v>29</v>
      </c>
      <c r="H924" s="2" t="s">
        <v>21</v>
      </c>
      <c r="I924" s="2" t="s">
        <v>2196</v>
      </c>
      <c r="J924" s="3" t="str">
        <f>HYPERLINK("https://www.boe.es/gazeta/dias/1827/04/19/pdfs/GMD-1827-47.pdf#page=4","Abrir facsímil")</f>
        <v>Abrir facsímil</v>
      </c>
      <c r="K924" s="3" t="s">
        <v>23</v>
      </c>
    </row>
    <row r="925" spans="1:11" ht="42" customHeight="1">
      <c r="A925" s="2" t="s">
        <v>2194</v>
      </c>
      <c r="B925" s="2" t="s">
        <v>2194</v>
      </c>
      <c r="C925" s="2" t="s">
        <v>55</v>
      </c>
      <c r="D925" s="2" t="s">
        <v>36</v>
      </c>
      <c r="E925" s="5">
        <v>-26548</v>
      </c>
      <c r="F925" s="3" t="s">
        <v>507</v>
      </c>
      <c r="G925" s="3" t="s">
        <v>20</v>
      </c>
      <c r="H925" s="2" t="s">
        <v>21</v>
      </c>
      <c r="I925" s="2" t="s">
        <v>2197</v>
      </c>
      <c r="J925" s="3" t="str">
        <f>HYPERLINK("https://www.boe.es/gazeta/dias/1827/04/24/pdfs/GMD-1827-49.pdf#page=3","Abrir facsímil")</f>
        <v>Abrir facsímil</v>
      </c>
      <c r="K925" s="3" t="s">
        <v>23</v>
      </c>
    </row>
    <row r="926" spans="1:11" ht="42" customHeight="1">
      <c r="A926" s="2" t="s">
        <v>2194</v>
      </c>
      <c r="B926" s="2" t="s">
        <v>2194</v>
      </c>
      <c r="C926" s="2" t="s">
        <v>35</v>
      </c>
      <c r="D926" s="2" t="s">
        <v>36</v>
      </c>
      <c r="E926" s="5">
        <v>-26497</v>
      </c>
      <c r="F926" s="3" t="s">
        <v>338</v>
      </c>
      <c r="G926" s="3" t="s">
        <v>59</v>
      </c>
      <c r="H926" s="2" t="s">
        <v>21</v>
      </c>
      <c r="I926" s="2" t="s">
        <v>2198</v>
      </c>
      <c r="J926" s="3" t="str">
        <f>HYPERLINK("https://www.boe.es/gazeta/dias/1827/06/14/pdfs/GMD-1827-71.pdf#page=2","Abrir facsímil")</f>
        <v>Abrir facsímil</v>
      </c>
      <c r="K926" s="3" t="s">
        <v>23</v>
      </c>
    </row>
    <row r="927" spans="1:11" ht="42" customHeight="1">
      <c r="A927" s="2" t="s">
        <v>2194</v>
      </c>
      <c r="B927" s="2" t="s">
        <v>2194</v>
      </c>
      <c r="C927" s="2" t="s">
        <v>46</v>
      </c>
      <c r="D927" s="2" t="s">
        <v>27</v>
      </c>
      <c r="E927" s="5">
        <v>-26492</v>
      </c>
      <c r="F927" s="3" t="s">
        <v>140</v>
      </c>
      <c r="G927" s="3" t="s">
        <v>20</v>
      </c>
      <c r="H927" s="2" t="s">
        <v>21</v>
      </c>
      <c r="I927" s="2" t="s">
        <v>2199</v>
      </c>
      <c r="J927" s="3" t="str">
        <f>HYPERLINK("https://www.boe.es/gazeta/dias/1827/06/19/pdfs/GMD-1827-73.pdf#page=3","Abrir facsímil")</f>
        <v>Abrir facsímil</v>
      </c>
      <c r="K927" s="3" t="s">
        <v>23</v>
      </c>
    </row>
    <row r="928" spans="1:11" ht="42" customHeight="1">
      <c r="A928" s="2" t="s">
        <v>2194</v>
      </c>
      <c r="B928" s="2" t="s">
        <v>2194</v>
      </c>
      <c r="C928" s="2" t="s">
        <v>35</v>
      </c>
      <c r="D928" s="2" t="s">
        <v>36</v>
      </c>
      <c r="E928" s="5">
        <v>-26471</v>
      </c>
      <c r="F928" s="3" t="s">
        <v>169</v>
      </c>
      <c r="G928" s="3" t="s">
        <v>29</v>
      </c>
      <c r="H928" s="2" t="s">
        <v>21</v>
      </c>
      <c r="I928" s="2" t="s">
        <v>2200</v>
      </c>
      <c r="J928" s="3" t="str">
        <f>HYPERLINK("https://www.boe.es/gazeta/dias/1827/07/10/pdfs/GMD-1827-82.pdf#page=4","Abrir facsímil")</f>
        <v>Abrir facsímil</v>
      </c>
      <c r="K928" s="3" t="s">
        <v>23</v>
      </c>
    </row>
    <row r="929" spans="1:11" ht="42" customHeight="1">
      <c r="A929" s="2" t="s">
        <v>2194</v>
      </c>
      <c r="B929" s="2" t="s">
        <v>2194</v>
      </c>
      <c r="C929" s="2" t="s">
        <v>17</v>
      </c>
      <c r="D929" s="2" t="s">
        <v>18</v>
      </c>
      <c r="E929" s="5">
        <v>-26446</v>
      </c>
      <c r="F929" s="3" t="s">
        <v>577</v>
      </c>
      <c r="G929" s="3" t="s">
        <v>20</v>
      </c>
      <c r="H929" s="2" t="s">
        <v>21</v>
      </c>
      <c r="I929" s="2" t="s">
        <v>2201</v>
      </c>
      <c r="J929" s="3" t="str">
        <f>HYPERLINK("https://www.boe.es/gazeta/dias/1827/08/04/pdfs/GMD-1827-93.pdf#page=3","Abrir facsímil")</f>
        <v>Abrir facsímil</v>
      </c>
      <c r="K929" s="3" t="s">
        <v>23</v>
      </c>
    </row>
    <row r="930" spans="1:11" ht="42" customHeight="1">
      <c r="A930" s="2" t="s">
        <v>2194</v>
      </c>
      <c r="B930" s="2" t="s">
        <v>2194</v>
      </c>
      <c r="C930" s="2" t="s">
        <v>35</v>
      </c>
      <c r="D930" s="2" t="s">
        <v>36</v>
      </c>
      <c r="E930" s="5">
        <v>-26427</v>
      </c>
      <c r="F930" s="3" t="s">
        <v>37</v>
      </c>
      <c r="G930" s="3" t="s">
        <v>20</v>
      </c>
      <c r="H930" s="2" t="s">
        <v>21</v>
      </c>
      <c r="I930" s="2" t="s">
        <v>2202</v>
      </c>
      <c r="J930" s="3" t="str">
        <f>HYPERLINK("https://www.boe.es/gazeta/dias/1827/08/23/pdfs/GMD-1827-101.pdf#page=3","Abrir facsímil")</f>
        <v>Abrir facsímil</v>
      </c>
      <c r="K930" s="3" t="s">
        <v>23</v>
      </c>
    </row>
    <row r="931" spans="1:11" ht="42" customHeight="1">
      <c r="A931" s="2" t="s">
        <v>2194</v>
      </c>
      <c r="B931" s="2" t="s">
        <v>2194</v>
      </c>
      <c r="C931" s="2" t="s">
        <v>284</v>
      </c>
      <c r="D931" s="2" t="s">
        <v>36</v>
      </c>
      <c r="E931" s="5">
        <v>-26313</v>
      </c>
      <c r="F931" s="3" t="s">
        <v>712</v>
      </c>
      <c r="G931" s="3" t="s">
        <v>42</v>
      </c>
      <c r="H931" s="2" t="s">
        <v>21</v>
      </c>
      <c r="I931" s="2" t="s">
        <v>2203</v>
      </c>
      <c r="J931" s="3" t="str">
        <f>HYPERLINK("https://www.boe.es/gazeta/dias/1827/12/15/pdfs/GMD-1827-153.pdf#page=1","Abrir facsímil")</f>
        <v>Abrir facsímil</v>
      </c>
      <c r="K931" s="3" t="s">
        <v>23</v>
      </c>
    </row>
    <row r="932" spans="1:11" ht="42" customHeight="1">
      <c r="A932" s="2" t="s">
        <v>2204</v>
      </c>
      <c r="B932" s="2" t="s">
        <v>2205</v>
      </c>
      <c r="C932" s="2" t="s">
        <v>284</v>
      </c>
      <c r="D932" s="2" t="s">
        <v>36</v>
      </c>
      <c r="E932" s="5">
        <v>-26383</v>
      </c>
      <c r="F932" s="3" t="s">
        <v>357</v>
      </c>
      <c r="G932" s="3" t="s">
        <v>29</v>
      </c>
      <c r="H932" s="2" t="s">
        <v>21</v>
      </c>
      <c r="I932" s="2" t="s">
        <v>2206</v>
      </c>
      <c r="J932" s="3" t="str">
        <f>HYPERLINK("https://www.boe.es/gazeta/dias/1827/10/06/pdfs/GMD-1827-122.pdf#page=4","Abrir facsímil")</f>
        <v>Abrir facsímil</v>
      </c>
      <c r="K932" s="3" t="s">
        <v>23</v>
      </c>
    </row>
    <row r="933" spans="1:11" ht="42" customHeight="1">
      <c r="A933" s="2" t="s">
        <v>2204</v>
      </c>
      <c r="B933" s="2" t="s">
        <v>2205</v>
      </c>
      <c r="C933" s="2" t="s">
        <v>35</v>
      </c>
      <c r="D933" s="2" t="s">
        <v>36</v>
      </c>
      <c r="E933" s="5">
        <v>-26306</v>
      </c>
      <c r="F933" s="3" t="s">
        <v>247</v>
      </c>
      <c r="G933" s="3" t="s">
        <v>29</v>
      </c>
      <c r="H933" s="2" t="s">
        <v>21</v>
      </c>
      <c r="I933" s="2" t="s">
        <v>2207</v>
      </c>
      <c r="J933" s="3" t="str">
        <f>HYPERLINK("https://www.boe.es/gazeta/dias/1827/12/22/pdfs/GMD-1827-156.pdf#page=4","Abrir facsímil")</f>
        <v>Abrir facsímil</v>
      </c>
      <c r="K933" s="3" t="s">
        <v>23</v>
      </c>
    </row>
    <row r="934" spans="1:11" ht="42" customHeight="1">
      <c r="A934" s="2" t="s">
        <v>2208</v>
      </c>
      <c r="B934" s="2" t="s">
        <v>2208</v>
      </c>
      <c r="C934" s="2" t="s">
        <v>17</v>
      </c>
      <c r="D934" s="2" t="s">
        <v>18</v>
      </c>
      <c r="E934" s="5">
        <v>-26583</v>
      </c>
      <c r="F934" s="3" t="s">
        <v>522</v>
      </c>
      <c r="G934" s="3" t="s">
        <v>42</v>
      </c>
      <c r="H934" s="2" t="s">
        <v>21</v>
      </c>
      <c r="I934" s="2" t="s">
        <v>2209</v>
      </c>
      <c r="J934" s="3" t="str">
        <f>HYPERLINK("https://www.boe.es/gazeta/dias/1827/03/20/pdfs/GMD-1827-34.pdf#page=1","Abrir facsímil")</f>
        <v>Abrir facsímil</v>
      </c>
      <c r="K934" s="3" t="s">
        <v>23</v>
      </c>
    </row>
    <row r="935" spans="1:11" ht="42" customHeight="1">
      <c r="A935" s="2" t="s">
        <v>2210</v>
      </c>
      <c r="B935" s="2" t="s">
        <v>2210</v>
      </c>
      <c r="C935" s="2" t="s">
        <v>66</v>
      </c>
      <c r="D935" s="2" t="s">
        <v>36</v>
      </c>
      <c r="E935" s="5">
        <v>-26460</v>
      </c>
      <c r="F935" s="3" t="s">
        <v>920</v>
      </c>
      <c r="G935" s="3" t="s">
        <v>20</v>
      </c>
      <c r="H935" s="2" t="s">
        <v>21</v>
      </c>
      <c r="I935" s="2" t="s">
        <v>2211</v>
      </c>
      <c r="J935" s="3" t="str">
        <f>HYPERLINK("https://www.boe.es/gazeta/dias/1827/07/21/pdfs/GMD-1827-87.pdf#page=3","Abrir facsímil")</f>
        <v>Abrir facsímil</v>
      </c>
      <c r="K935" s="3" t="s">
        <v>23</v>
      </c>
    </row>
    <row r="936" spans="1:11" ht="42" customHeight="1">
      <c r="A936" s="2" t="s">
        <v>2212</v>
      </c>
      <c r="B936" s="2" t="s">
        <v>2213</v>
      </c>
      <c r="C936" s="2" t="s">
        <v>17</v>
      </c>
      <c r="D936" s="2" t="s">
        <v>18</v>
      </c>
      <c r="E936" s="5">
        <v>-26492</v>
      </c>
      <c r="F936" s="3" t="s">
        <v>140</v>
      </c>
      <c r="G936" s="3" t="s">
        <v>20</v>
      </c>
      <c r="H936" s="2" t="s">
        <v>21</v>
      </c>
      <c r="I936" s="2" t="s">
        <v>2214</v>
      </c>
      <c r="J936" s="3" t="str">
        <f>HYPERLINK("https://www.boe.es/gazeta/dias/1827/06/19/pdfs/GMD-1827-73.pdf#page=3","Abrir facsímil")</f>
        <v>Abrir facsímil</v>
      </c>
      <c r="K936" s="3" t="s">
        <v>23</v>
      </c>
    </row>
    <row r="937" spans="1:11" ht="42" customHeight="1">
      <c r="A937" s="2" t="s">
        <v>2215</v>
      </c>
      <c r="B937" s="2" t="s">
        <v>2215</v>
      </c>
      <c r="C937" s="2" t="s">
        <v>35</v>
      </c>
      <c r="D937" s="2" t="s">
        <v>36</v>
      </c>
      <c r="E937" s="5">
        <v>-26373</v>
      </c>
      <c r="F937" s="3" t="s">
        <v>136</v>
      </c>
      <c r="G937" s="3" t="s">
        <v>20</v>
      </c>
      <c r="H937" s="2" t="s">
        <v>21</v>
      </c>
      <c r="I937" s="2" t="s">
        <v>2216</v>
      </c>
      <c r="J937" s="3" t="str">
        <f>HYPERLINK("https://www.boe.es/gazeta/dias/1827/10/16/pdfs/GMD-1827-127.pdf#page=3","Abrir facsímil")</f>
        <v>Abrir facsímil</v>
      </c>
      <c r="K937" s="3" t="s">
        <v>23</v>
      </c>
    </row>
    <row r="938" spans="1:11" ht="42" customHeight="1">
      <c r="A938" s="2" t="s">
        <v>2217</v>
      </c>
      <c r="B938" s="2" t="s">
        <v>2217</v>
      </c>
      <c r="C938" s="2" t="s">
        <v>94</v>
      </c>
      <c r="D938" s="2" t="s">
        <v>36</v>
      </c>
      <c r="E938" s="5">
        <v>-26369</v>
      </c>
      <c r="F938" s="3" t="s">
        <v>239</v>
      </c>
      <c r="G938" s="3" t="s">
        <v>29</v>
      </c>
      <c r="H938" s="2" t="s">
        <v>21</v>
      </c>
      <c r="I938" s="2" t="s">
        <v>2218</v>
      </c>
      <c r="J938" s="3" t="str">
        <f>HYPERLINK("https://www.boe.es/gazeta/dias/1827/10/20/pdfs/GMD-1827-129.pdf#page=4","Abrir facsímil")</f>
        <v>Abrir facsímil</v>
      </c>
      <c r="K938" s="3" t="s">
        <v>23</v>
      </c>
    </row>
    <row r="939" spans="1:11" ht="42" customHeight="1">
      <c r="A939" s="2" t="s">
        <v>2219</v>
      </c>
      <c r="B939" s="2" t="s">
        <v>2220</v>
      </c>
      <c r="C939" s="2" t="s">
        <v>35</v>
      </c>
      <c r="D939" s="2" t="s">
        <v>36</v>
      </c>
      <c r="E939" s="5">
        <v>-26457</v>
      </c>
      <c r="F939" s="3" t="s">
        <v>178</v>
      </c>
      <c r="G939" s="3" t="s">
        <v>29</v>
      </c>
      <c r="H939" s="2" t="s">
        <v>21</v>
      </c>
      <c r="I939" s="2" t="s">
        <v>2221</v>
      </c>
      <c r="J939" s="3" t="str">
        <f>HYPERLINK("https://www.boe.es/gazeta/dias/1827/07/24/pdfs/GMD-1827-88.pdf#page=4","Abrir facsímil")</f>
        <v>Abrir facsímil</v>
      </c>
      <c r="K939" s="3" t="s">
        <v>23</v>
      </c>
    </row>
    <row r="940" spans="1:11" ht="42" customHeight="1">
      <c r="A940" s="2" t="s">
        <v>2222</v>
      </c>
      <c r="B940" s="2" t="s">
        <v>2222</v>
      </c>
      <c r="C940" s="2" t="s">
        <v>94</v>
      </c>
      <c r="D940" s="2" t="s">
        <v>36</v>
      </c>
      <c r="E940" s="5">
        <v>-26658</v>
      </c>
      <c r="F940" s="3" t="s">
        <v>270</v>
      </c>
      <c r="G940" s="3" t="s">
        <v>29</v>
      </c>
      <c r="H940" s="2" t="s">
        <v>21</v>
      </c>
      <c r="I940" s="2" t="s">
        <v>2223</v>
      </c>
      <c r="J940" s="3" t="str">
        <f>HYPERLINK("https://www.boe.es/gazeta/dias/1827/01/04/pdfs/GMD-1827-2.pdf#page=4","Abrir facsímil")</f>
        <v>Abrir facsímil</v>
      </c>
      <c r="K940" s="3" t="s">
        <v>23</v>
      </c>
    </row>
    <row r="941" spans="1:11" ht="42" customHeight="1">
      <c r="A941" s="2" t="s">
        <v>2222</v>
      </c>
      <c r="B941" s="2" t="s">
        <v>2222</v>
      </c>
      <c r="C941" s="2" t="s">
        <v>35</v>
      </c>
      <c r="D941" s="2" t="s">
        <v>36</v>
      </c>
      <c r="E941" s="5">
        <v>-26653</v>
      </c>
      <c r="F941" s="3" t="s">
        <v>457</v>
      </c>
      <c r="G941" s="3" t="s">
        <v>29</v>
      </c>
      <c r="H941" s="2" t="s">
        <v>21</v>
      </c>
      <c r="I941" s="2" t="s">
        <v>2224</v>
      </c>
      <c r="J941" s="3" t="str">
        <f>HYPERLINK("https://www.boe.es/gazeta/dias/1827/01/09/pdfs/GMD-1827-4.pdf#page=4","Abrir facsímil")</f>
        <v>Abrir facsímil</v>
      </c>
      <c r="K941" s="3" t="s">
        <v>23</v>
      </c>
    </row>
    <row r="942" spans="1:11" ht="42" customHeight="1">
      <c r="A942" s="2" t="s">
        <v>2222</v>
      </c>
      <c r="B942" s="2" t="s">
        <v>2222</v>
      </c>
      <c r="C942" s="2" t="s">
        <v>94</v>
      </c>
      <c r="D942" s="2" t="s">
        <v>36</v>
      </c>
      <c r="E942" s="5">
        <v>-26600</v>
      </c>
      <c r="F942" s="3" t="s">
        <v>205</v>
      </c>
      <c r="G942" s="3" t="s">
        <v>29</v>
      </c>
      <c r="H942" s="2" t="s">
        <v>21</v>
      </c>
      <c r="I942" s="2" t="s">
        <v>2225</v>
      </c>
      <c r="J942" s="3" t="str">
        <f>HYPERLINK("https://www.boe.es/gazeta/dias/1827/03/03/pdfs/GMD-1827-27.pdf#page=4","Abrir facsímil")</f>
        <v>Abrir facsímil</v>
      </c>
      <c r="K942" s="3" t="s">
        <v>23</v>
      </c>
    </row>
    <row r="943" spans="1:11" ht="42" customHeight="1">
      <c r="A943" s="2" t="s">
        <v>2222</v>
      </c>
      <c r="B943" s="2" t="s">
        <v>2222</v>
      </c>
      <c r="C943" s="2" t="s">
        <v>17</v>
      </c>
      <c r="D943" s="2" t="s">
        <v>18</v>
      </c>
      <c r="E943" s="5">
        <v>-26583</v>
      </c>
      <c r="F943" s="3" t="s">
        <v>522</v>
      </c>
      <c r="G943" s="3" t="s">
        <v>59</v>
      </c>
      <c r="H943" s="2" t="s">
        <v>21</v>
      </c>
      <c r="I943" s="2" t="s">
        <v>2226</v>
      </c>
      <c r="J943" s="3" t="str">
        <f>HYPERLINK("https://www.boe.es/gazeta/dias/1827/03/20/pdfs/GMD-1827-34.pdf#page=2","Abrir facsímil")</f>
        <v>Abrir facsímil</v>
      </c>
      <c r="K943" s="3" t="s">
        <v>23</v>
      </c>
    </row>
    <row r="944" spans="1:11" ht="42" customHeight="1">
      <c r="A944" s="2" t="s">
        <v>2222</v>
      </c>
      <c r="B944" s="2" t="s">
        <v>2222</v>
      </c>
      <c r="C944" s="2" t="s">
        <v>17</v>
      </c>
      <c r="D944" s="2" t="s">
        <v>18</v>
      </c>
      <c r="E944" s="5">
        <v>-26583</v>
      </c>
      <c r="F944" s="3" t="s">
        <v>522</v>
      </c>
      <c r="G944" s="3" t="s">
        <v>20</v>
      </c>
      <c r="H944" s="2" t="s">
        <v>21</v>
      </c>
      <c r="I944" s="2" t="s">
        <v>2227</v>
      </c>
      <c r="J944" s="3" t="str">
        <f>HYPERLINK("https://www.boe.es/gazeta/dias/1827/03/20/pdfs/GMD-1827-34.pdf#page=3","Abrir facsímil")</f>
        <v>Abrir facsímil</v>
      </c>
      <c r="K944" s="3" t="s">
        <v>23</v>
      </c>
    </row>
    <row r="945" spans="1:11" ht="42" customHeight="1">
      <c r="A945" s="2" t="s">
        <v>2222</v>
      </c>
      <c r="B945" s="2" t="s">
        <v>2222</v>
      </c>
      <c r="C945" s="2" t="s">
        <v>17</v>
      </c>
      <c r="D945" s="2" t="s">
        <v>18</v>
      </c>
      <c r="E945" s="5">
        <v>-26579</v>
      </c>
      <c r="F945" s="3" t="s">
        <v>488</v>
      </c>
      <c r="G945" s="3" t="s">
        <v>20</v>
      </c>
      <c r="H945" s="2" t="s">
        <v>21</v>
      </c>
      <c r="I945" s="2" t="s">
        <v>2228</v>
      </c>
      <c r="J945" s="3" t="str">
        <f>HYPERLINK("https://www.boe.es/gazeta/dias/1827/03/24/pdfs/GMD-1827-36.pdf#page=3","Abrir facsímil")</f>
        <v>Abrir facsímil</v>
      </c>
      <c r="K945" s="3" t="s">
        <v>23</v>
      </c>
    </row>
    <row r="946" spans="1:11" ht="42" customHeight="1">
      <c r="A946" s="2" t="s">
        <v>2222</v>
      </c>
      <c r="B946" s="2" t="s">
        <v>2222</v>
      </c>
      <c r="C946" s="2" t="s">
        <v>350</v>
      </c>
      <c r="D946" s="2" t="s">
        <v>36</v>
      </c>
      <c r="E946" s="5">
        <v>-26576</v>
      </c>
      <c r="F946" s="3" t="s">
        <v>251</v>
      </c>
      <c r="G946" s="3" t="s">
        <v>20</v>
      </c>
      <c r="H946" s="2" t="s">
        <v>21</v>
      </c>
      <c r="I946" s="2" t="s">
        <v>2229</v>
      </c>
      <c r="J946" s="3" t="str">
        <f>HYPERLINK("https://www.boe.es/gazeta/dias/1827/03/27/pdfs/GMD-1827-37.pdf#page=3","Abrir facsímil")</f>
        <v>Abrir facsímil</v>
      </c>
      <c r="K946" s="3" t="s">
        <v>23</v>
      </c>
    </row>
    <row r="947" spans="1:11" ht="42" customHeight="1">
      <c r="A947" s="2" t="s">
        <v>2222</v>
      </c>
      <c r="B947" s="2" t="s">
        <v>2222</v>
      </c>
      <c r="C947" s="2" t="s">
        <v>17</v>
      </c>
      <c r="D947" s="2" t="s">
        <v>18</v>
      </c>
      <c r="E947" s="5">
        <v>-26548</v>
      </c>
      <c r="F947" s="3" t="s">
        <v>507</v>
      </c>
      <c r="G947" s="3" t="s">
        <v>20</v>
      </c>
      <c r="H947" s="2" t="s">
        <v>21</v>
      </c>
      <c r="I947" s="2" t="s">
        <v>2230</v>
      </c>
      <c r="J947" s="3" t="str">
        <f>HYPERLINK("https://www.boe.es/gazeta/dias/1827/04/24/pdfs/GMD-1827-49.pdf#page=3","Abrir facsímil")</f>
        <v>Abrir facsímil</v>
      </c>
      <c r="K947" s="3" t="s">
        <v>23</v>
      </c>
    </row>
    <row r="948" spans="1:11" ht="42" customHeight="1">
      <c r="A948" s="2" t="s">
        <v>2222</v>
      </c>
      <c r="B948" s="2" t="s">
        <v>2222</v>
      </c>
      <c r="C948" s="2" t="s">
        <v>17</v>
      </c>
      <c r="D948" s="2" t="s">
        <v>18</v>
      </c>
      <c r="E948" s="5">
        <v>-26432</v>
      </c>
      <c r="F948" s="3" t="s">
        <v>1029</v>
      </c>
      <c r="G948" s="3" t="s">
        <v>59</v>
      </c>
      <c r="H948" s="2" t="s">
        <v>21</v>
      </c>
      <c r="I948" s="2" t="s">
        <v>2231</v>
      </c>
      <c r="J948" s="3" t="str">
        <f>HYPERLINK("https://www.boe.es/gazeta/dias/1827/08/18/pdfs/GMD-1827-99.pdf#page=2","Abrir facsímil")</f>
        <v>Abrir facsímil</v>
      </c>
      <c r="K948" s="3" t="s">
        <v>23</v>
      </c>
    </row>
    <row r="949" spans="1:11" ht="42" customHeight="1">
      <c r="A949" s="2" t="s">
        <v>2222</v>
      </c>
      <c r="B949" s="2" t="s">
        <v>2222</v>
      </c>
      <c r="C949" s="2" t="s">
        <v>94</v>
      </c>
      <c r="D949" s="2" t="s">
        <v>36</v>
      </c>
      <c r="E949" s="5">
        <v>-26362</v>
      </c>
      <c r="F949" s="3" t="s">
        <v>158</v>
      </c>
      <c r="G949" s="3" t="s">
        <v>29</v>
      </c>
      <c r="H949" s="2" t="s">
        <v>21</v>
      </c>
      <c r="I949" s="2" t="s">
        <v>2232</v>
      </c>
      <c r="J949" s="3" t="str">
        <f>HYPERLINK("https://www.boe.es/gazeta/dias/1827/10/27/pdfs/GMD-1827-132.pdf#page=4","Abrir facsímil")</f>
        <v>Abrir facsímil</v>
      </c>
      <c r="K949" s="3" t="s">
        <v>23</v>
      </c>
    </row>
    <row r="950" spans="1:11" ht="42" customHeight="1">
      <c r="A950" s="2" t="s">
        <v>2222</v>
      </c>
      <c r="B950" s="2" t="s">
        <v>2222</v>
      </c>
      <c r="C950" s="2" t="s">
        <v>94</v>
      </c>
      <c r="D950" s="2" t="s">
        <v>36</v>
      </c>
      <c r="E950" s="5">
        <v>-26341</v>
      </c>
      <c r="F950" s="3" t="s">
        <v>596</v>
      </c>
      <c r="G950" s="3" t="s">
        <v>597</v>
      </c>
      <c r="H950" s="2" t="s">
        <v>21</v>
      </c>
      <c r="I950" s="2" t="s">
        <v>2233</v>
      </c>
      <c r="J950" s="3" t="str">
        <f>HYPERLINK("https://www.boe.es/gazeta/dias/1827/11/17/pdfs/GMD-1827-141.pdf#page=3","Abrir facsímil")</f>
        <v>Abrir facsímil</v>
      </c>
      <c r="K950" s="3" t="s">
        <v>23</v>
      </c>
    </row>
    <row r="951" spans="1:11" ht="42" customHeight="1">
      <c r="A951" s="2" t="s">
        <v>2222</v>
      </c>
      <c r="B951" s="2" t="s">
        <v>2222</v>
      </c>
      <c r="C951" s="2" t="s">
        <v>35</v>
      </c>
      <c r="D951" s="2" t="s">
        <v>36</v>
      </c>
      <c r="E951" s="5">
        <v>-26322</v>
      </c>
      <c r="F951" s="3" t="s">
        <v>217</v>
      </c>
      <c r="G951" s="3" t="s">
        <v>20</v>
      </c>
      <c r="H951" s="2" t="s">
        <v>21</v>
      </c>
      <c r="I951" s="2" t="s">
        <v>2234</v>
      </c>
      <c r="J951" s="3" t="str">
        <f>HYPERLINK("https://www.boe.es/gazeta/dias/1827/12/06/pdfs/GMD-1827-149.pdf#page=3","Abrir facsímil")</f>
        <v>Abrir facsímil</v>
      </c>
      <c r="K951" s="3" t="s">
        <v>23</v>
      </c>
    </row>
    <row r="952" spans="1:11" ht="42" customHeight="1">
      <c r="A952" s="2" t="s">
        <v>2235</v>
      </c>
      <c r="B952" s="2" t="s">
        <v>2235</v>
      </c>
      <c r="C952" s="2" t="s">
        <v>17</v>
      </c>
      <c r="D952" s="2" t="s">
        <v>18</v>
      </c>
      <c r="E952" s="5">
        <v>-26373</v>
      </c>
      <c r="F952" s="3" t="s">
        <v>136</v>
      </c>
      <c r="G952" s="3" t="s">
        <v>20</v>
      </c>
      <c r="H952" s="2" t="s">
        <v>21</v>
      </c>
      <c r="I952" s="2" t="s">
        <v>2236</v>
      </c>
      <c r="J952" s="3" t="str">
        <f>HYPERLINK("https://www.boe.es/gazeta/dias/1827/10/16/pdfs/GMD-1827-127.pdf#page=3","Abrir facsímil")</f>
        <v>Abrir facsímil</v>
      </c>
      <c r="K952" s="3" t="s">
        <v>23</v>
      </c>
    </row>
    <row r="953" spans="1:11" ht="42" customHeight="1">
      <c r="A953" s="2" t="s">
        <v>2237</v>
      </c>
      <c r="B953" s="2" t="s">
        <v>2238</v>
      </c>
      <c r="C953" s="2" t="s">
        <v>55</v>
      </c>
      <c r="D953" s="2" t="s">
        <v>36</v>
      </c>
      <c r="E953" s="5">
        <v>-26478</v>
      </c>
      <c r="F953" s="3" t="s">
        <v>311</v>
      </c>
      <c r="G953" s="3" t="s">
        <v>42</v>
      </c>
      <c r="H953" s="2" t="s">
        <v>21</v>
      </c>
      <c r="I953" s="2" t="s">
        <v>2239</v>
      </c>
      <c r="J953" s="3" t="str">
        <f>HYPERLINK("https://www.boe.es/gazeta/dias/1827/07/03/pdfs/GMD-1827-79.pdf#page=1","Abrir facsímil")</f>
        <v>Abrir facsímil</v>
      </c>
      <c r="K953" s="3" t="s">
        <v>23</v>
      </c>
    </row>
    <row r="954" spans="1:11" ht="42" customHeight="1">
      <c r="A954" s="2" t="s">
        <v>2240</v>
      </c>
      <c r="B954" s="2" t="s">
        <v>2240</v>
      </c>
      <c r="C954" s="2" t="s">
        <v>17</v>
      </c>
      <c r="D954" s="2" t="s">
        <v>18</v>
      </c>
      <c r="E954" s="5">
        <v>-26345</v>
      </c>
      <c r="F954" s="3" t="s">
        <v>1213</v>
      </c>
      <c r="G954" s="3" t="s">
        <v>42</v>
      </c>
      <c r="H954" s="2" t="s">
        <v>21</v>
      </c>
      <c r="I954" s="2" t="s">
        <v>2241</v>
      </c>
      <c r="J954" s="3" t="str">
        <f>HYPERLINK("https://www.boe.es/gazeta/dias/1827/11/13/pdfs/GMD-1827-139.pdf#page=1","Abrir facsímil")</f>
        <v>Abrir facsímil</v>
      </c>
      <c r="K954" s="3" t="s">
        <v>23</v>
      </c>
    </row>
    <row r="955" spans="1:11" ht="42" customHeight="1">
      <c r="A955" s="2" t="s">
        <v>2242</v>
      </c>
      <c r="B955" s="2" t="s">
        <v>2242</v>
      </c>
      <c r="C955" s="2" t="s">
        <v>17</v>
      </c>
      <c r="D955" s="2" t="s">
        <v>18</v>
      </c>
      <c r="E955" s="5">
        <v>-26457</v>
      </c>
      <c r="F955" s="3" t="s">
        <v>178</v>
      </c>
      <c r="G955" s="3" t="s">
        <v>59</v>
      </c>
      <c r="H955" s="2" t="s">
        <v>21</v>
      </c>
      <c r="I955" s="2" t="s">
        <v>2243</v>
      </c>
      <c r="J955" s="3" t="str">
        <f>HYPERLINK("https://www.boe.es/gazeta/dias/1827/07/24/pdfs/GMD-1827-88.pdf#page=2","Abrir facsímil")</f>
        <v>Abrir facsímil</v>
      </c>
      <c r="K955" s="3" t="s">
        <v>23</v>
      </c>
    </row>
    <row r="956" spans="1:11" ht="42" customHeight="1">
      <c r="A956" s="2" t="s">
        <v>2242</v>
      </c>
      <c r="B956" s="2" t="s">
        <v>2242</v>
      </c>
      <c r="C956" s="2" t="s">
        <v>17</v>
      </c>
      <c r="D956" s="2" t="s">
        <v>18</v>
      </c>
      <c r="E956" s="5">
        <v>-26446</v>
      </c>
      <c r="F956" s="3" t="s">
        <v>577</v>
      </c>
      <c r="G956" s="3" t="s">
        <v>20</v>
      </c>
      <c r="H956" s="2" t="s">
        <v>21</v>
      </c>
      <c r="I956" s="2" t="s">
        <v>2244</v>
      </c>
      <c r="J956" s="3" t="str">
        <f>HYPERLINK("https://www.boe.es/gazeta/dias/1827/08/04/pdfs/GMD-1827-93.pdf#page=3","Abrir facsímil")</f>
        <v>Abrir facsímil</v>
      </c>
      <c r="K956" s="3" t="s">
        <v>23</v>
      </c>
    </row>
    <row r="957" spans="1:11" ht="42" customHeight="1">
      <c r="A957" s="2" t="s">
        <v>2242</v>
      </c>
      <c r="B957" s="2" t="s">
        <v>2242</v>
      </c>
      <c r="C957" s="2" t="s">
        <v>17</v>
      </c>
      <c r="D957" s="2" t="s">
        <v>18</v>
      </c>
      <c r="E957" s="5">
        <v>-26443</v>
      </c>
      <c r="F957" s="3" t="s">
        <v>435</v>
      </c>
      <c r="G957" s="3" t="s">
        <v>59</v>
      </c>
      <c r="H957" s="2" t="s">
        <v>21</v>
      </c>
      <c r="I957" s="2" t="s">
        <v>2245</v>
      </c>
      <c r="J957" s="3" t="str">
        <f>HYPERLINK("https://www.boe.es/gazeta/dias/1827/08/07/pdfs/GMD-1827-94.pdf#page=2","Abrir facsímil")</f>
        <v>Abrir facsímil</v>
      </c>
      <c r="K957" s="3" t="s">
        <v>23</v>
      </c>
    </row>
    <row r="958" spans="1:11" ht="42" customHeight="1">
      <c r="A958" s="2" t="s">
        <v>2242</v>
      </c>
      <c r="B958" s="2" t="s">
        <v>2242</v>
      </c>
      <c r="C958" s="2" t="s">
        <v>17</v>
      </c>
      <c r="D958" s="2" t="s">
        <v>18</v>
      </c>
      <c r="E958" s="5">
        <v>-26357</v>
      </c>
      <c r="F958" s="3" t="s">
        <v>583</v>
      </c>
      <c r="G958" s="3" t="s">
        <v>42</v>
      </c>
      <c r="H958" s="2" t="s">
        <v>21</v>
      </c>
      <c r="I958" s="2" t="s">
        <v>2246</v>
      </c>
      <c r="J958" s="3" t="str">
        <f>HYPERLINK("https://www.boe.es/gazeta/dias/1827/11/01/pdfs/GMD-1827-134.pdf#page=1","Abrir facsímil")</f>
        <v>Abrir facsímil</v>
      </c>
      <c r="K958" s="3" t="s">
        <v>23</v>
      </c>
    </row>
    <row r="959" spans="1:11" ht="42" customHeight="1">
      <c r="A959" s="2" t="s">
        <v>2247</v>
      </c>
      <c r="B959" s="2" t="s">
        <v>2247</v>
      </c>
      <c r="C959" s="2" t="s">
        <v>17</v>
      </c>
      <c r="D959" s="2" t="s">
        <v>18</v>
      </c>
      <c r="E959" s="5">
        <v>-26457</v>
      </c>
      <c r="F959" s="3" t="s">
        <v>178</v>
      </c>
      <c r="G959" s="3" t="s">
        <v>59</v>
      </c>
      <c r="H959" s="2" t="s">
        <v>21</v>
      </c>
      <c r="I959" s="2" t="s">
        <v>2248</v>
      </c>
      <c r="J959" s="3" t="str">
        <f>HYPERLINK("https://www.boe.es/gazeta/dias/1827/07/24/pdfs/GMD-1827-88.pdf#page=2","Abrir facsímil")</f>
        <v>Abrir facsímil</v>
      </c>
      <c r="K959" s="3" t="s">
        <v>23</v>
      </c>
    </row>
    <row r="960" spans="1:11" ht="42" customHeight="1">
      <c r="A960" s="2" t="s">
        <v>2249</v>
      </c>
      <c r="B960" s="2" t="s">
        <v>2250</v>
      </c>
      <c r="C960" s="2" t="s">
        <v>35</v>
      </c>
      <c r="D960" s="2" t="s">
        <v>36</v>
      </c>
      <c r="E960" s="5">
        <v>-26401</v>
      </c>
      <c r="F960" s="3" t="s">
        <v>1251</v>
      </c>
      <c r="G960" s="3" t="s">
        <v>29</v>
      </c>
      <c r="H960" s="2" t="s">
        <v>21</v>
      </c>
      <c r="I960" s="2" t="s">
        <v>2251</v>
      </c>
      <c r="J960" s="3" t="str">
        <f>HYPERLINK("https://www.boe.es/gazeta/dias/1827/09/18/pdfs/GMD-1827-112.pdf#page=4","Abrir facsímil")</f>
        <v>Abrir facsímil</v>
      </c>
      <c r="K960" s="3" t="s">
        <v>23</v>
      </c>
    </row>
    <row r="961" spans="1:11" ht="42" customHeight="1">
      <c r="A961" s="2" t="s">
        <v>2252</v>
      </c>
      <c r="B961" s="2" t="s">
        <v>2253</v>
      </c>
      <c r="C961" s="2" t="s">
        <v>46</v>
      </c>
      <c r="D961" s="2" t="s">
        <v>27</v>
      </c>
      <c r="E961" s="5">
        <v>-26597</v>
      </c>
      <c r="F961" s="3" t="s">
        <v>891</v>
      </c>
      <c r="G961" s="3" t="s">
        <v>29</v>
      </c>
      <c r="H961" s="2" t="s">
        <v>21</v>
      </c>
      <c r="I961" s="2" t="s">
        <v>2254</v>
      </c>
      <c r="J961" s="3" t="str">
        <f>HYPERLINK("https://www.boe.es/gazeta/dias/1827/03/06/pdfs/GMD-1827-28.pdf#page=4","Abrir facsímil")</f>
        <v>Abrir facsímil</v>
      </c>
      <c r="K961" s="3" t="s">
        <v>23</v>
      </c>
    </row>
    <row r="962" spans="1:11" ht="42" customHeight="1">
      <c r="A962" s="2" t="s">
        <v>2252</v>
      </c>
      <c r="B962" s="2" t="s">
        <v>2253</v>
      </c>
      <c r="C962" s="2" t="s">
        <v>35</v>
      </c>
      <c r="D962" s="2" t="s">
        <v>36</v>
      </c>
      <c r="E962" s="5">
        <v>-26553</v>
      </c>
      <c r="F962" s="3" t="s">
        <v>165</v>
      </c>
      <c r="G962" s="3" t="s">
        <v>29</v>
      </c>
      <c r="H962" s="2" t="s">
        <v>21</v>
      </c>
      <c r="I962" s="2" t="s">
        <v>2255</v>
      </c>
      <c r="J962" s="3" t="str">
        <f>HYPERLINK("https://www.boe.es/gazeta/dias/1827/04/19/pdfs/GMD-1827-47.pdf#page=4","Abrir facsímil")</f>
        <v>Abrir facsímil</v>
      </c>
      <c r="K962" s="3" t="s">
        <v>23</v>
      </c>
    </row>
    <row r="963" spans="1:11" ht="42" customHeight="1">
      <c r="A963" s="2" t="s">
        <v>2256</v>
      </c>
      <c r="B963" s="2" t="s">
        <v>2256</v>
      </c>
      <c r="C963" s="2" t="s">
        <v>17</v>
      </c>
      <c r="D963" s="2" t="s">
        <v>18</v>
      </c>
      <c r="E963" s="5">
        <v>-26357</v>
      </c>
      <c r="F963" s="3" t="s">
        <v>583</v>
      </c>
      <c r="G963" s="3" t="s">
        <v>59</v>
      </c>
      <c r="H963" s="2" t="s">
        <v>21</v>
      </c>
      <c r="I963" s="2" t="s">
        <v>2257</v>
      </c>
      <c r="J963" s="3" t="str">
        <f>HYPERLINK("https://www.boe.es/gazeta/dias/1827/11/01/pdfs/GMD-1827-134.pdf#page=2","Abrir facsímil")</f>
        <v>Abrir facsímil</v>
      </c>
      <c r="K963" s="3" t="s">
        <v>23</v>
      </c>
    </row>
    <row r="964" spans="1:11" ht="42" customHeight="1">
      <c r="A964" s="2" t="s">
        <v>2258</v>
      </c>
      <c r="B964" s="2" t="s">
        <v>2259</v>
      </c>
      <c r="C964" s="2" t="s">
        <v>17</v>
      </c>
      <c r="D964" s="2" t="s">
        <v>18</v>
      </c>
      <c r="E964" s="5">
        <v>-26455</v>
      </c>
      <c r="F964" s="3" t="s">
        <v>75</v>
      </c>
      <c r="G964" s="3" t="s">
        <v>20</v>
      </c>
      <c r="H964" s="2" t="s">
        <v>21</v>
      </c>
      <c r="I964" s="2" t="s">
        <v>2260</v>
      </c>
      <c r="J964" s="3" t="str">
        <f>HYPERLINK("https://www.boe.es/gazeta/dias/1827/07/26/pdfs/GMD-1827-89.pdf#page=3","Abrir facsímil")</f>
        <v>Abrir facsímil</v>
      </c>
      <c r="K964" s="3" t="s">
        <v>23</v>
      </c>
    </row>
    <row r="965" spans="1:11" ht="42" customHeight="1">
      <c r="A965" s="2" t="s">
        <v>2261</v>
      </c>
      <c r="B965" s="2" t="s">
        <v>2262</v>
      </c>
      <c r="C965" s="2" t="s">
        <v>46</v>
      </c>
      <c r="D965" s="2" t="s">
        <v>27</v>
      </c>
      <c r="E965" s="5">
        <v>-26635</v>
      </c>
      <c r="F965" s="3" t="s">
        <v>785</v>
      </c>
      <c r="G965" s="3" t="s">
        <v>59</v>
      </c>
      <c r="H965" s="2" t="s">
        <v>21</v>
      </c>
      <c r="I965" s="2" t="s">
        <v>2263</v>
      </c>
      <c r="J965" s="3" t="str">
        <f>HYPERLINK("https://www.boe.es/gazeta/dias/1827/01/27/pdfs/GMD-1827-12.pdf#page=2","Abrir facsímil")</f>
        <v>Abrir facsímil</v>
      </c>
      <c r="K965" s="3" t="s">
        <v>23</v>
      </c>
    </row>
    <row r="966" spans="1:11" ht="42" customHeight="1">
      <c r="A966" s="2" t="s">
        <v>2264</v>
      </c>
      <c r="B966" s="2" t="s">
        <v>2264</v>
      </c>
      <c r="C966" s="2" t="s">
        <v>17</v>
      </c>
      <c r="D966" s="2" t="s">
        <v>18</v>
      </c>
      <c r="E966" s="5">
        <v>-26462</v>
      </c>
      <c r="F966" s="3" t="s">
        <v>304</v>
      </c>
      <c r="G966" s="3" t="s">
        <v>42</v>
      </c>
      <c r="H966" s="2" t="s">
        <v>21</v>
      </c>
      <c r="I966" s="2" t="s">
        <v>2265</v>
      </c>
      <c r="J966" s="3" t="str">
        <f>HYPERLINK("https://www.boe.es/gazeta/dias/1827/07/19/pdfs/GMD-1827-86.pdf#page=1","Abrir facsímil")</f>
        <v>Abrir facsímil</v>
      </c>
      <c r="K966" s="3" t="s">
        <v>23</v>
      </c>
    </row>
    <row r="967" spans="1:11" ht="42" customHeight="1">
      <c r="A967" s="2" t="s">
        <v>2266</v>
      </c>
      <c r="B967" s="2" t="s">
        <v>2267</v>
      </c>
      <c r="C967" s="2" t="s">
        <v>46</v>
      </c>
      <c r="D967" s="2" t="s">
        <v>27</v>
      </c>
      <c r="E967" s="5">
        <v>-26413</v>
      </c>
      <c r="F967" s="3" t="s">
        <v>1105</v>
      </c>
      <c r="G967" s="3" t="s">
        <v>42</v>
      </c>
      <c r="H967" s="2" t="s">
        <v>21</v>
      </c>
      <c r="I967" s="2" t="s">
        <v>2268</v>
      </c>
      <c r="J967" s="3" t="str">
        <f>HYPERLINK("https://www.boe.es/gazeta/dias/1827/09/06/pdfs/GMD-1827-107.pdf#page=1","Abrir facsímil")</f>
        <v>Abrir facsímil</v>
      </c>
      <c r="K967" s="3" t="s">
        <v>23</v>
      </c>
    </row>
    <row r="968" spans="1:11" ht="42" customHeight="1">
      <c r="A968" s="2" t="s">
        <v>2269</v>
      </c>
      <c r="B968" s="2" t="s">
        <v>2270</v>
      </c>
      <c r="C968" s="2" t="s">
        <v>17</v>
      </c>
      <c r="D968" s="2" t="s">
        <v>18</v>
      </c>
      <c r="E968" s="5">
        <v>-26434</v>
      </c>
      <c r="F968" s="3" t="s">
        <v>267</v>
      </c>
      <c r="G968" s="3" t="s">
        <v>29</v>
      </c>
      <c r="H968" s="2" t="s">
        <v>21</v>
      </c>
      <c r="I968" s="2" t="s">
        <v>2271</v>
      </c>
      <c r="J968" s="3" t="str">
        <f>HYPERLINK("https://www.boe.es/gazeta/dias/1827/08/16/pdfs/GMD-1827-98.pdf#page=4","Abrir facsímil")</f>
        <v>Abrir facsímil</v>
      </c>
      <c r="K968" s="3" t="s">
        <v>23</v>
      </c>
    </row>
    <row r="969" spans="1:11" ht="42" customHeight="1">
      <c r="A969" s="2" t="s">
        <v>2272</v>
      </c>
      <c r="B969" s="2" t="s">
        <v>2273</v>
      </c>
      <c r="C969" s="2" t="s">
        <v>46</v>
      </c>
      <c r="D969" s="2" t="s">
        <v>27</v>
      </c>
      <c r="E969" s="5">
        <v>-26504</v>
      </c>
      <c r="F969" s="3" t="s">
        <v>566</v>
      </c>
      <c r="G969" s="3" t="s">
        <v>29</v>
      </c>
      <c r="H969" s="2" t="s">
        <v>30</v>
      </c>
      <c r="I969" s="2" t="s">
        <v>2274</v>
      </c>
      <c r="J969" s="3" t="str">
        <f>HYPERLINK("https://www.boe.es/gazeta/dias/1827/06/07/pdfs/GMD-1827-68.pdf#page=4","Abrir facsímil")</f>
        <v>Abrir facsímil</v>
      </c>
      <c r="K969" s="3" t="s">
        <v>32</v>
      </c>
    </row>
    <row r="970" spans="1:11" ht="42" customHeight="1">
      <c r="A970" s="2" t="s">
        <v>2275</v>
      </c>
      <c r="B970" s="2" t="s">
        <v>2276</v>
      </c>
      <c r="C970" s="2" t="s">
        <v>94</v>
      </c>
      <c r="D970" s="2" t="s">
        <v>36</v>
      </c>
      <c r="E970" s="5">
        <v>-26532</v>
      </c>
      <c r="F970" s="3" t="s">
        <v>1445</v>
      </c>
      <c r="G970" s="3" t="s">
        <v>29</v>
      </c>
      <c r="H970" s="2" t="s">
        <v>21</v>
      </c>
      <c r="I970" s="2" t="s">
        <v>2277</v>
      </c>
      <c r="J970" s="3" t="str">
        <f>HYPERLINK("https://www.boe.es/gazeta/dias/1827/05/10/pdfs/GMD-1827-56.pdf#page=4","Abrir facsímil")</f>
        <v>Abrir facsímil</v>
      </c>
      <c r="K970" s="3" t="s">
        <v>23</v>
      </c>
    </row>
    <row r="971" spans="1:11" ht="42" customHeight="1">
      <c r="A971" s="2" t="s">
        <v>2278</v>
      </c>
      <c r="B971" s="2" t="s">
        <v>2279</v>
      </c>
      <c r="C971" s="2" t="s">
        <v>17</v>
      </c>
      <c r="D971" s="2" t="s">
        <v>18</v>
      </c>
      <c r="E971" s="5">
        <v>-26303</v>
      </c>
      <c r="F971" s="3" t="s">
        <v>1522</v>
      </c>
      <c r="G971" s="3" t="s">
        <v>1526</v>
      </c>
      <c r="H971" s="2" t="s">
        <v>30</v>
      </c>
      <c r="I971" s="2" t="s">
        <v>2280</v>
      </c>
      <c r="J971" s="3" t="str">
        <f>HYPERLINK("https://www.boe.es/gazeta/dias/1827/12/25/pdfs/GMD-1827-157.pdf#page=4","Abrir facsímil")</f>
        <v>Abrir facsímil</v>
      </c>
      <c r="K971" s="3" t="s">
        <v>32</v>
      </c>
    </row>
    <row r="972" spans="1:11" ht="42" customHeight="1">
      <c r="A972" s="2" t="s">
        <v>2281</v>
      </c>
      <c r="B972" s="2" t="s">
        <v>2282</v>
      </c>
      <c r="C972" s="2" t="s">
        <v>94</v>
      </c>
      <c r="D972" s="2" t="s">
        <v>36</v>
      </c>
      <c r="E972" s="5">
        <v>-26628</v>
      </c>
      <c r="F972" s="3" t="s">
        <v>970</v>
      </c>
      <c r="G972" s="3" t="s">
        <v>20</v>
      </c>
      <c r="H972" s="2" t="s">
        <v>21</v>
      </c>
      <c r="I972" s="2" t="s">
        <v>2283</v>
      </c>
      <c r="J972" s="3" t="str">
        <f>HYPERLINK("https://www.boe.es/gazeta/dias/1827/02/03/pdfs/GMD-1827-15.pdf#page=3","Abrir facsímil")</f>
        <v>Abrir facsímil</v>
      </c>
      <c r="K972" s="3" t="s">
        <v>23</v>
      </c>
    </row>
    <row r="973" spans="1:11" ht="42" customHeight="1">
      <c r="A973" s="2" t="s">
        <v>2284</v>
      </c>
      <c r="B973" s="2" t="s">
        <v>2284</v>
      </c>
      <c r="C973" s="2" t="s">
        <v>35</v>
      </c>
      <c r="D973" s="2" t="s">
        <v>36</v>
      </c>
      <c r="E973" s="5">
        <v>-26481</v>
      </c>
      <c r="F973" s="3" t="s">
        <v>237</v>
      </c>
      <c r="G973" s="3" t="s">
        <v>59</v>
      </c>
      <c r="H973" s="2" t="s">
        <v>21</v>
      </c>
      <c r="I973" s="2" t="s">
        <v>2285</v>
      </c>
      <c r="J973" s="3" t="str">
        <f>HYPERLINK("https://www.boe.es/gazeta/dias/1827/06/30/pdfs/GMD-1827-78.pdf#page=2","Abrir facsímil")</f>
        <v>Abrir facsímil</v>
      </c>
      <c r="K973" s="3" t="s">
        <v>23</v>
      </c>
    </row>
    <row r="974" spans="1:11" ht="42" customHeight="1">
      <c r="A974" s="2" t="s">
        <v>2286</v>
      </c>
      <c r="B974" s="2" t="s">
        <v>2287</v>
      </c>
      <c r="C974" s="2" t="s">
        <v>66</v>
      </c>
      <c r="D974" s="2" t="s">
        <v>36</v>
      </c>
      <c r="E974" s="5">
        <v>-26401</v>
      </c>
      <c r="F974" s="3" t="s">
        <v>1251</v>
      </c>
      <c r="G974" s="3" t="s">
        <v>29</v>
      </c>
      <c r="H974" s="2" t="s">
        <v>21</v>
      </c>
      <c r="I974" s="2" t="s">
        <v>2288</v>
      </c>
      <c r="J974" s="3" t="str">
        <f>HYPERLINK("https://www.boe.es/gazeta/dias/1827/09/18/pdfs/GMD-1827-112.pdf#page=4","Abrir facsímil")</f>
        <v>Abrir facsímil</v>
      </c>
      <c r="K974" s="3" t="s">
        <v>23</v>
      </c>
    </row>
    <row r="975" spans="1:11" ht="42" customHeight="1">
      <c r="A975" s="2" t="s">
        <v>2289</v>
      </c>
      <c r="B975" s="2" t="s">
        <v>2289</v>
      </c>
      <c r="C975" s="2" t="s">
        <v>46</v>
      </c>
      <c r="D975" s="2" t="s">
        <v>27</v>
      </c>
      <c r="E975" s="5">
        <v>-26378</v>
      </c>
      <c r="F975" s="3" t="s">
        <v>1336</v>
      </c>
      <c r="G975" s="3" t="s">
        <v>59</v>
      </c>
      <c r="H975" s="2" t="s">
        <v>21</v>
      </c>
      <c r="I975" s="2" t="s">
        <v>2290</v>
      </c>
      <c r="J975" s="3" t="str">
        <f>HYPERLINK("https://www.boe.es/gazeta/dias/1827/10/11/pdfs/GMD-1827-125.pdf#page=2","Abrir facsímil")</f>
        <v>Abrir facsímil</v>
      </c>
      <c r="K975" s="3" t="s">
        <v>23</v>
      </c>
    </row>
    <row r="976" spans="1:11" ht="42" customHeight="1">
      <c r="A976" s="2" t="s">
        <v>2291</v>
      </c>
      <c r="B976" s="2" t="s">
        <v>2292</v>
      </c>
      <c r="C976" s="2" t="s">
        <v>46</v>
      </c>
      <c r="D976" s="2" t="s">
        <v>27</v>
      </c>
      <c r="E976" s="5">
        <v>-26385</v>
      </c>
      <c r="F976" s="3" t="s">
        <v>374</v>
      </c>
      <c r="G976" s="3" t="s">
        <v>59</v>
      </c>
      <c r="H976" s="2" t="s">
        <v>21</v>
      </c>
      <c r="I976" s="2" t="s">
        <v>2293</v>
      </c>
      <c r="J976" s="3" t="str">
        <f>HYPERLINK("https://www.boe.es/gazeta/dias/1827/10/04/pdfs/GMD-1827-120.pdf#page=2","Abrir facsímil")</f>
        <v>Abrir facsímil</v>
      </c>
      <c r="K976" s="3" t="s">
        <v>23</v>
      </c>
    </row>
    <row r="977" spans="1:11" ht="42" customHeight="1">
      <c r="A977" s="2" t="s">
        <v>2294</v>
      </c>
      <c r="B977" s="2" t="s">
        <v>2294</v>
      </c>
      <c r="C977" s="2" t="s">
        <v>35</v>
      </c>
      <c r="D977" s="2" t="s">
        <v>36</v>
      </c>
      <c r="E977" s="5">
        <v>-26397</v>
      </c>
      <c r="F977" s="3" t="s">
        <v>498</v>
      </c>
      <c r="G977" s="3" t="s">
        <v>29</v>
      </c>
      <c r="H977" s="2" t="s">
        <v>21</v>
      </c>
      <c r="I977" s="2" t="s">
        <v>2295</v>
      </c>
      <c r="J977" s="3" t="str">
        <f>HYPERLINK("https://www.boe.es/gazeta/dias/1827/09/22/pdfs/GMD-1827-115.pdf#page=4","Abrir facsímil")</f>
        <v>Abrir facsímil</v>
      </c>
      <c r="K977" s="3" t="s">
        <v>23</v>
      </c>
    </row>
    <row r="978" spans="1:11" ht="42" customHeight="1">
      <c r="A978" s="2" t="s">
        <v>2296</v>
      </c>
      <c r="B978" s="2" t="s">
        <v>2296</v>
      </c>
      <c r="C978" s="2" t="s">
        <v>35</v>
      </c>
      <c r="D978" s="2" t="s">
        <v>36</v>
      </c>
      <c r="E978" s="5">
        <v>-26495</v>
      </c>
      <c r="F978" s="3" t="s">
        <v>514</v>
      </c>
      <c r="G978" s="3" t="s">
        <v>29</v>
      </c>
      <c r="H978" s="2" t="s">
        <v>21</v>
      </c>
      <c r="I978" s="2" t="s">
        <v>2297</v>
      </c>
      <c r="J978" s="3" t="str">
        <f>HYPERLINK("https://www.boe.es/gazeta/dias/1827/06/16/pdfs/GMD-1827-72.pdf#page=4","Abrir facsímil")</f>
        <v>Abrir facsímil</v>
      </c>
      <c r="K978" s="3" t="s">
        <v>23</v>
      </c>
    </row>
    <row r="979" spans="1:11" ht="42" customHeight="1">
      <c r="A979" s="2" t="s">
        <v>2298</v>
      </c>
      <c r="B979" s="2" t="s">
        <v>2298</v>
      </c>
      <c r="C979" s="2" t="s">
        <v>35</v>
      </c>
      <c r="D979" s="2" t="s">
        <v>36</v>
      </c>
      <c r="E979" s="5">
        <v>-26576</v>
      </c>
      <c r="F979" s="3" t="s">
        <v>251</v>
      </c>
      <c r="G979" s="3" t="s">
        <v>59</v>
      </c>
      <c r="H979" s="2" t="s">
        <v>21</v>
      </c>
      <c r="I979" s="2" t="s">
        <v>2299</v>
      </c>
      <c r="J979" s="3" t="str">
        <f>HYPERLINK("https://www.boe.es/gazeta/dias/1827/03/27/pdfs/GMD-1827-37.pdf#page=2","Abrir facsímil")</f>
        <v>Abrir facsímil</v>
      </c>
      <c r="K979" s="3" t="s">
        <v>23</v>
      </c>
    </row>
    <row r="980" spans="1:11" ht="42" customHeight="1">
      <c r="A980" s="2" t="s">
        <v>2300</v>
      </c>
      <c r="B980" s="2" t="s">
        <v>2300</v>
      </c>
      <c r="C980" s="2" t="s">
        <v>55</v>
      </c>
      <c r="D980" s="2" t="s">
        <v>36</v>
      </c>
      <c r="E980" s="5">
        <v>-26383</v>
      </c>
      <c r="F980" s="3" t="s">
        <v>357</v>
      </c>
      <c r="G980" s="3" t="s">
        <v>29</v>
      </c>
      <c r="H980" s="2" t="s">
        <v>21</v>
      </c>
      <c r="I980" s="2" t="s">
        <v>2301</v>
      </c>
      <c r="J980" s="3" t="str">
        <f>HYPERLINK("https://www.boe.es/gazeta/dias/1827/10/06/pdfs/GMD-1827-122.pdf#page=4","Abrir facsímil")</f>
        <v>Abrir facsímil</v>
      </c>
      <c r="K980" s="3" t="s">
        <v>23</v>
      </c>
    </row>
    <row r="981" spans="1:11" ht="42" customHeight="1">
      <c r="A981" s="2" t="s">
        <v>2302</v>
      </c>
      <c r="B981" s="2" t="s">
        <v>2302</v>
      </c>
      <c r="C981" s="2" t="s">
        <v>55</v>
      </c>
      <c r="D981" s="2" t="s">
        <v>36</v>
      </c>
      <c r="E981" s="5">
        <v>-26602</v>
      </c>
      <c r="F981" s="3" t="s">
        <v>1145</v>
      </c>
      <c r="G981" s="3" t="s">
        <v>29</v>
      </c>
      <c r="H981" s="2" t="s">
        <v>21</v>
      </c>
      <c r="I981" s="2" t="s">
        <v>2303</v>
      </c>
      <c r="J981" s="3" t="str">
        <f>HYPERLINK("https://www.boe.es/gazeta/dias/1827/03/01/pdfs/GMD-1827-26.pdf#page=4","Abrir facsímil")</f>
        <v>Abrir facsímil</v>
      </c>
      <c r="K981" s="3" t="s">
        <v>23</v>
      </c>
    </row>
    <row r="982" spans="1:11" ht="42" customHeight="1">
      <c r="A982" s="2" t="s">
        <v>2302</v>
      </c>
      <c r="B982" s="2" t="s">
        <v>2302</v>
      </c>
      <c r="C982" s="2" t="s">
        <v>35</v>
      </c>
      <c r="D982" s="2" t="s">
        <v>36</v>
      </c>
      <c r="E982" s="5">
        <v>-26581</v>
      </c>
      <c r="F982" s="3" t="s">
        <v>510</v>
      </c>
      <c r="G982" s="3" t="s">
        <v>29</v>
      </c>
      <c r="H982" s="2" t="s">
        <v>21</v>
      </c>
      <c r="I982" s="2" t="s">
        <v>2304</v>
      </c>
      <c r="J982" s="3" t="str">
        <f>HYPERLINK("https://www.boe.es/gazeta/dias/1827/03/22/pdfs/GMD-1827-35.pdf#page=4","Abrir facsímil")</f>
        <v>Abrir facsímil</v>
      </c>
      <c r="K982" s="3" t="s">
        <v>23</v>
      </c>
    </row>
    <row r="983" spans="1:11" ht="42" customHeight="1">
      <c r="A983" s="2" t="s">
        <v>2302</v>
      </c>
      <c r="B983" s="2" t="s">
        <v>2302</v>
      </c>
      <c r="C983" s="2" t="s">
        <v>94</v>
      </c>
      <c r="D983" s="2" t="s">
        <v>36</v>
      </c>
      <c r="E983" s="5">
        <v>-26572</v>
      </c>
      <c r="F983" s="3" t="s">
        <v>1075</v>
      </c>
      <c r="G983" s="3" t="s">
        <v>29</v>
      </c>
      <c r="H983" s="2" t="s">
        <v>21</v>
      </c>
      <c r="I983" s="2" t="s">
        <v>2305</v>
      </c>
      <c r="J983" s="3" t="str">
        <f>HYPERLINK("https://www.boe.es/gazeta/dias/1827/03/31/pdfs/GMD-1827-39.pdf#page=4","Abrir facsímil")</f>
        <v>Abrir facsímil</v>
      </c>
      <c r="K983" s="3" t="s">
        <v>23</v>
      </c>
    </row>
    <row r="984" spans="1:11" ht="42" customHeight="1">
      <c r="A984" s="2" t="s">
        <v>2306</v>
      </c>
      <c r="B984" s="2" t="s">
        <v>2306</v>
      </c>
      <c r="C984" s="2" t="s">
        <v>35</v>
      </c>
      <c r="D984" s="2" t="s">
        <v>36</v>
      </c>
      <c r="E984" s="5">
        <v>-26567</v>
      </c>
      <c r="F984" s="3" t="s">
        <v>1228</v>
      </c>
      <c r="G984" s="3" t="s">
        <v>29</v>
      </c>
      <c r="H984" s="2" t="s">
        <v>21</v>
      </c>
      <c r="I984" s="2" t="s">
        <v>2307</v>
      </c>
      <c r="J984" s="3" t="str">
        <f>HYPERLINK("https://www.boe.es/gazeta/dias/1827/04/05/pdfs/GMD-1827-41.pdf#page=4","Abrir facsímil")</f>
        <v>Abrir facsímil</v>
      </c>
      <c r="K984" s="3" t="s">
        <v>23</v>
      </c>
    </row>
    <row r="985" spans="1:11" ht="42" customHeight="1">
      <c r="A985" s="2" t="s">
        <v>2302</v>
      </c>
      <c r="B985" s="2" t="s">
        <v>2302</v>
      </c>
      <c r="C985" s="2" t="s">
        <v>35</v>
      </c>
      <c r="D985" s="2" t="s">
        <v>36</v>
      </c>
      <c r="E985" s="5">
        <v>-26558</v>
      </c>
      <c r="F985" s="3" t="s">
        <v>1973</v>
      </c>
      <c r="G985" s="3" t="s">
        <v>29</v>
      </c>
      <c r="H985" s="2" t="s">
        <v>21</v>
      </c>
      <c r="I985" s="2" t="s">
        <v>2308</v>
      </c>
      <c r="J985" s="3" t="str">
        <f>HYPERLINK("https://www.boe.es/gazeta/dias/1827/04/14/pdfs/GMD-1827-45.pdf#page=4","Abrir facsímil")</f>
        <v>Abrir facsímil</v>
      </c>
      <c r="K985" s="3" t="s">
        <v>23</v>
      </c>
    </row>
    <row r="986" spans="1:11" ht="42" customHeight="1">
      <c r="A986" s="2" t="s">
        <v>2302</v>
      </c>
      <c r="B986" s="2" t="s">
        <v>2302</v>
      </c>
      <c r="C986" s="2" t="s">
        <v>17</v>
      </c>
      <c r="D986" s="2" t="s">
        <v>18</v>
      </c>
      <c r="E986" s="5">
        <v>-26539</v>
      </c>
      <c r="F986" s="3" t="s">
        <v>83</v>
      </c>
      <c r="G986" s="3" t="s">
        <v>29</v>
      </c>
      <c r="H986" s="2" t="s">
        <v>21</v>
      </c>
      <c r="I986" s="2" t="s">
        <v>2309</v>
      </c>
      <c r="J986" s="3" t="str">
        <f>HYPERLINK("https://www.boe.es/gazeta/dias/1827/05/03/pdfs/GMD-1827-53.pdf#page=4","Abrir facsímil")</f>
        <v>Abrir facsímil</v>
      </c>
      <c r="K986" s="3" t="s">
        <v>23</v>
      </c>
    </row>
    <row r="987" spans="1:11" ht="42" customHeight="1">
      <c r="A987" s="2" t="s">
        <v>2302</v>
      </c>
      <c r="B987" s="2" t="s">
        <v>2302</v>
      </c>
      <c r="C987" s="2" t="s">
        <v>350</v>
      </c>
      <c r="D987" s="2" t="s">
        <v>36</v>
      </c>
      <c r="E987" s="5">
        <v>-26534</v>
      </c>
      <c r="F987" s="3" t="s">
        <v>675</v>
      </c>
      <c r="G987" s="3" t="s">
        <v>29</v>
      </c>
      <c r="H987" s="2" t="s">
        <v>21</v>
      </c>
      <c r="I987" s="2" t="s">
        <v>2310</v>
      </c>
      <c r="J987" s="3" t="str">
        <f>HYPERLINK("https://www.boe.es/gazeta/dias/1827/05/08/pdfs/GMD-1827-55.pdf#page=4","Abrir facsímil")</f>
        <v>Abrir facsímil</v>
      </c>
      <c r="K987" s="3" t="s">
        <v>23</v>
      </c>
    </row>
    <row r="988" spans="1:11" ht="42" customHeight="1">
      <c r="A988" s="2" t="s">
        <v>2302</v>
      </c>
      <c r="B988" s="2" t="s">
        <v>2302</v>
      </c>
      <c r="C988" s="2" t="s">
        <v>55</v>
      </c>
      <c r="D988" s="2" t="s">
        <v>36</v>
      </c>
      <c r="E988" s="5">
        <v>-26499</v>
      </c>
      <c r="F988" s="3" t="s">
        <v>391</v>
      </c>
      <c r="G988" s="3" t="s">
        <v>29</v>
      </c>
      <c r="H988" s="2" t="s">
        <v>21</v>
      </c>
      <c r="I988" s="2" t="s">
        <v>2311</v>
      </c>
      <c r="J988" s="3" t="str">
        <f>HYPERLINK("https://www.boe.es/gazeta/dias/1827/06/12/pdfs/GMD-1827-70.pdf#page=4","Abrir facsímil")</f>
        <v>Abrir facsímil</v>
      </c>
      <c r="K988" s="3" t="s">
        <v>23</v>
      </c>
    </row>
    <row r="989" spans="1:11" ht="42" customHeight="1">
      <c r="A989" s="2" t="s">
        <v>2302</v>
      </c>
      <c r="B989" s="2" t="s">
        <v>2302</v>
      </c>
      <c r="C989" s="2" t="s">
        <v>284</v>
      </c>
      <c r="D989" s="2" t="s">
        <v>36</v>
      </c>
      <c r="E989" s="5">
        <v>-26490</v>
      </c>
      <c r="F989" s="3" t="s">
        <v>1154</v>
      </c>
      <c r="G989" s="3" t="s">
        <v>29</v>
      </c>
      <c r="H989" s="2" t="s">
        <v>21</v>
      </c>
      <c r="I989" s="2" t="s">
        <v>2312</v>
      </c>
      <c r="J989" s="3" t="str">
        <f>HYPERLINK("https://www.boe.es/gazeta/dias/1827/06/21/pdfs/GMD-1827-74.pdf#page=4","Abrir facsímil")</f>
        <v>Abrir facsímil</v>
      </c>
      <c r="K989" s="3" t="s">
        <v>23</v>
      </c>
    </row>
    <row r="990" spans="1:11" ht="42" customHeight="1">
      <c r="A990" s="2" t="s">
        <v>2302</v>
      </c>
      <c r="B990" s="2" t="s">
        <v>2302</v>
      </c>
      <c r="C990" s="2" t="s">
        <v>46</v>
      </c>
      <c r="D990" s="2" t="s">
        <v>27</v>
      </c>
      <c r="E990" s="5">
        <v>-26481</v>
      </c>
      <c r="F990" s="3" t="s">
        <v>237</v>
      </c>
      <c r="G990" s="3" t="s">
        <v>29</v>
      </c>
      <c r="H990" s="2" t="s">
        <v>21</v>
      </c>
      <c r="I990" s="2" t="s">
        <v>2313</v>
      </c>
      <c r="J990" s="3" t="str">
        <f>HYPERLINK("https://www.boe.es/gazeta/dias/1827/06/30/pdfs/GMD-1827-78.pdf#page=4","Abrir facsímil")</f>
        <v>Abrir facsímil</v>
      </c>
      <c r="K990" s="3" t="s">
        <v>23</v>
      </c>
    </row>
    <row r="991" spans="1:11" ht="42" customHeight="1">
      <c r="A991" s="2" t="s">
        <v>2302</v>
      </c>
      <c r="B991" s="2" t="s">
        <v>2302</v>
      </c>
      <c r="C991" s="2" t="s">
        <v>94</v>
      </c>
      <c r="D991" s="2" t="s">
        <v>36</v>
      </c>
      <c r="E991" s="5">
        <v>-26441</v>
      </c>
      <c r="F991" s="3" t="s">
        <v>144</v>
      </c>
      <c r="G991" s="3" t="s">
        <v>29</v>
      </c>
      <c r="H991" s="2" t="s">
        <v>21</v>
      </c>
      <c r="I991" s="2" t="s">
        <v>2314</v>
      </c>
      <c r="J991" s="3" t="str">
        <f>HYPERLINK("https://www.boe.es/gazeta/dias/1827/08/09/pdfs/GMD-1827-95.pdf#page=4","Abrir facsímil")</f>
        <v>Abrir facsímil</v>
      </c>
      <c r="K991" s="3" t="s">
        <v>23</v>
      </c>
    </row>
    <row r="992" spans="1:11" ht="42" customHeight="1">
      <c r="A992" s="2" t="s">
        <v>2302</v>
      </c>
      <c r="B992" s="2" t="s">
        <v>2302</v>
      </c>
      <c r="C992" s="2" t="s">
        <v>35</v>
      </c>
      <c r="D992" s="2" t="s">
        <v>36</v>
      </c>
      <c r="E992" s="5">
        <v>-26429</v>
      </c>
      <c r="F992" s="3" t="s">
        <v>422</v>
      </c>
      <c r="G992" s="3" t="s">
        <v>29</v>
      </c>
      <c r="H992" s="2" t="s">
        <v>21</v>
      </c>
      <c r="I992" s="2" t="s">
        <v>2315</v>
      </c>
      <c r="J992" s="3" t="str">
        <f>HYPERLINK("https://www.boe.es/gazeta/dias/1827/08/21/pdfs/GMD-1827-100.pdf#page=4","Abrir facsímil")</f>
        <v>Abrir facsímil</v>
      </c>
      <c r="K992" s="3" t="s">
        <v>23</v>
      </c>
    </row>
    <row r="993" spans="1:11" ht="42" customHeight="1">
      <c r="A993" s="2" t="s">
        <v>2302</v>
      </c>
      <c r="B993" s="2" t="s">
        <v>2302</v>
      </c>
      <c r="C993" s="2" t="s">
        <v>94</v>
      </c>
      <c r="D993" s="2" t="s">
        <v>36</v>
      </c>
      <c r="E993" s="5">
        <v>-26425</v>
      </c>
      <c r="F993" s="3" t="s">
        <v>546</v>
      </c>
      <c r="G993" s="3" t="s">
        <v>29</v>
      </c>
      <c r="H993" s="2" t="s">
        <v>21</v>
      </c>
      <c r="I993" s="2" t="s">
        <v>2316</v>
      </c>
      <c r="J993" s="3" t="str">
        <f>HYPERLINK("https://www.boe.es/gazeta/dias/1827/08/25/pdfs/GMD-1827-102.pdf#page=4","Abrir facsímil")</f>
        <v>Abrir facsímil</v>
      </c>
      <c r="K993" s="3" t="s">
        <v>23</v>
      </c>
    </row>
    <row r="994" spans="1:11" ht="42" customHeight="1">
      <c r="A994" s="2" t="s">
        <v>2302</v>
      </c>
      <c r="B994" s="2" t="s">
        <v>2302</v>
      </c>
      <c r="C994" s="2" t="s">
        <v>350</v>
      </c>
      <c r="D994" s="2" t="s">
        <v>36</v>
      </c>
      <c r="E994" s="5">
        <v>-26408</v>
      </c>
      <c r="F994" s="3" t="s">
        <v>226</v>
      </c>
      <c r="G994" s="3" t="s">
        <v>29</v>
      </c>
      <c r="H994" s="2" t="s">
        <v>21</v>
      </c>
      <c r="I994" s="2" t="s">
        <v>2317</v>
      </c>
      <c r="J994" s="3" t="str">
        <f>HYPERLINK("https://www.boe.es/gazeta/dias/1827/09/11/pdfs/GMD-1827-109.pdf#page=4","Abrir facsímil")</f>
        <v>Abrir facsímil</v>
      </c>
      <c r="K994" s="3" t="s">
        <v>23</v>
      </c>
    </row>
    <row r="995" spans="1:11" ht="42" customHeight="1">
      <c r="A995" s="2" t="s">
        <v>2318</v>
      </c>
      <c r="B995" s="2" t="s">
        <v>2318</v>
      </c>
      <c r="C995" s="2" t="s">
        <v>35</v>
      </c>
      <c r="D995" s="2" t="s">
        <v>36</v>
      </c>
      <c r="E995" s="5">
        <v>-26399</v>
      </c>
      <c r="F995" s="3" t="s">
        <v>977</v>
      </c>
      <c r="G995" s="3" t="s">
        <v>29</v>
      </c>
      <c r="H995" s="2" t="s">
        <v>21</v>
      </c>
      <c r="I995" s="2" t="s">
        <v>2319</v>
      </c>
      <c r="J995" s="3" t="str">
        <f>HYPERLINK("https://www.boe.es/gazeta/dias/1827/09/20/pdfs/GMD-1827-114.pdf#page=4","Abrir facsímil")</f>
        <v>Abrir facsímil</v>
      </c>
      <c r="K995" s="3" t="s">
        <v>23</v>
      </c>
    </row>
    <row r="996" spans="1:11" ht="42" customHeight="1">
      <c r="A996" s="2" t="s">
        <v>2302</v>
      </c>
      <c r="B996" s="2" t="s">
        <v>2302</v>
      </c>
      <c r="C996" s="2" t="s">
        <v>46</v>
      </c>
      <c r="D996" s="2" t="s">
        <v>27</v>
      </c>
      <c r="E996" s="5">
        <v>-26385</v>
      </c>
      <c r="F996" s="3" t="s">
        <v>374</v>
      </c>
      <c r="G996" s="3" t="s">
        <v>29</v>
      </c>
      <c r="H996" s="2" t="s">
        <v>21</v>
      </c>
      <c r="I996" s="2" t="s">
        <v>2320</v>
      </c>
      <c r="J996" s="3" t="str">
        <f>HYPERLINK("https://www.boe.es/gazeta/dias/1827/10/04/pdfs/GMD-1827-120.pdf#page=4","Abrir facsímil")</f>
        <v>Abrir facsímil</v>
      </c>
      <c r="K996" s="3" t="s">
        <v>23</v>
      </c>
    </row>
    <row r="997" spans="1:11" ht="42" customHeight="1">
      <c r="A997" s="2" t="s">
        <v>2302</v>
      </c>
      <c r="B997" s="2" t="s">
        <v>2302</v>
      </c>
      <c r="C997" s="2" t="s">
        <v>55</v>
      </c>
      <c r="D997" s="2" t="s">
        <v>36</v>
      </c>
      <c r="E997" s="5">
        <v>-26383</v>
      </c>
      <c r="F997" s="3" t="s">
        <v>357</v>
      </c>
      <c r="G997" s="3" t="s">
        <v>29</v>
      </c>
      <c r="H997" s="2" t="s">
        <v>21</v>
      </c>
      <c r="I997" s="2" t="s">
        <v>2321</v>
      </c>
      <c r="J997" s="3" t="str">
        <f>HYPERLINK("https://www.boe.es/gazeta/dias/1827/10/06/pdfs/GMD-1827-122.pdf#page=4","Abrir facsímil")</f>
        <v>Abrir facsímil</v>
      </c>
      <c r="K997" s="3" t="s">
        <v>23</v>
      </c>
    </row>
    <row r="998" spans="1:11" ht="42" customHeight="1">
      <c r="A998" s="2" t="s">
        <v>2302</v>
      </c>
      <c r="B998" s="2" t="s">
        <v>2302</v>
      </c>
      <c r="C998" s="2" t="s">
        <v>17</v>
      </c>
      <c r="D998" s="2" t="s">
        <v>18</v>
      </c>
      <c r="E998" s="5">
        <v>-26380</v>
      </c>
      <c r="F998" s="3" t="s">
        <v>71</v>
      </c>
      <c r="G998" s="3" t="s">
        <v>29</v>
      </c>
      <c r="H998" s="2" t="s">
        <v>21</v>
      </c>
      <c r="I998" s="2" t="s">
        <v>2322</v>
      </c>
      <c r="J998" s="3" t="str">
        <f>HYPERLINK("https://www.boe.es/gazeta/dias/1827/10/09/pdfs/GMD-1827-124.pdf#page=4","Abrir facsímil")</f>
        <v>Abrir facsímil</v>
      </c>
      <c r="K998" s="3" t="s">
        <v>23</v>
      </c>
    </row>
    <row r="999" spans="1:11" ht="42" customHeight="1">
      <c r="A999" s="2" t="s">
        <v>2302</v>
      </c>
      <c r="B999" s="2" t="s">
        <v>2302</v>
      </c>
      <c r="C999" s="2" t="s">
        <v>17</v>
      </c>
      <c r="D999" s="2" t="s">
        <v>18</v>
      </c>
      <c r="E999" s="5">
        <v>-26376</v>
      </c>
      <c r="F999" s="3" t="s">
        <v>1333</v>
      </c>
      <c r="G999" s="3" t="s">
        <v>29</v>
      </c>
      <c r="H999" s="2" t="s">
        <v>21</v>
      </c>
      <c r="I999" s="2" t="s">
        <v>2323</v>
      </c>
      <c r="J999" s="3" t="str">
        <f>HYPERLINK("https://www.boe.es/gazeta/dias/1827/10/13/pdfs/GMD-1827-126.pdf#page=4","Abrir facsímil")</f>
        <v>Abrir facsímil</v>
      </c>
      <c r="K999" s="3" t="s">
        <v>23</v>
      </c>
    </row>
    <row r="1000" spans="1:11" ht="42" customHeight="1">
      <c r="A1000" s="2" t="s">
        <v>2302</v>
      </c>
      <c r="B1000" s="2" t="s">
        <v>2302</v>
      </c>
      <c r="C1000" s="2" t="s">
        <v>94</v>
      </c>
      <c r="D1000" s="2" t="s">
        <v>36</v>
      </c>
      <c r="E1000" s="5">
        <v>-26362</v>
      </c>
      <c r="F1000" s="3" t="s">
        <v>158</v>
      </c>
      <c r="G1000" s="3" t="s">
        <v>29</v>
      </c>
      <c r="H1000" s="2" t="s">
        <v>21</v>
      </c>
      <c r="I1000" s="2" t="s">
        <v>2324</v>
      </c>
      <c r="J1000" s="3" t="str">
        <f>HYPERLINK("https://www.boe.es/gazeta/dias/1827/10/27/pdfs/GMD-1827-132.pdf#page=4","Abrir facsímil")</f>
        <v>Abrir facsímil</v>
      </c>
      <c r="K1000" s="3" t="s">
        <v>23</v>
      </c>
    </row>
    <row r="1001" spans="1:11" ht="42" customHeight="1">
      <c r="A1001" s="2" t="s">
        <v>2302</v>
      </c>
      <c r="B1001" s="2" t="s">
        <v>2302</v>
      </c>
      <c r="C1001" s="2" t="s">
        <v>55</v>
      </c>
      <c r="D1001" s="2" t="s">
        <v>36</v>
      </c>
      <c r="E1001" s="5">
        <v>-26348</v>
      </c>
      <c r="F1001" s="3" t="s">
        <v>947</v>
      </c>
      <c r="G1001" s="3" t="s">
        <v>29</v>
      </c>
      <c r="H1001" s="2" t="s">
        <v>21</v>
      </c>
      <c r="I1001" s="2" t="s">
        <v>2325</v>
      </c>
      <c r="J1001" s="3" t="str">
        <f>HYPERLINK("https://www.boe.es/gazeta/dias/1827/11/10/pdfs/GMD-1827-138.pdf#page=4","Abrir facsímil")</f>
        <v>Abrir facsímil</v>
      </c>
      <c r="K1001" s="3" t="s">
        <v>23</v>
      </c>
    </row>
    <row r="1002" spans="1:11" ht="42" customHeight="1">
      <c r="A1002" s="2" t="s">
        <v>2302</v>
      </c>
      <c r="B1002" s="2" t="s">
        <v>2302</v>
      </c>
      <c r="C1002" s="2" t="s">
        <v>35</v>
      </c>
      <c r="D1002" s="2" t="s">
        <v>36</v>
      </c>
      <c r="E1002" s="5">
        <v>-26345</v>
      </c>
      <c r="F1002" s="3" t="s">
        <v>1213</v>
      </c>
      <c r="G1002" s="3" t="s">
        <v>29</v>
      </c>
      <c r="H1002" s="2" t="s">
        <v>21</v>
      </c>
      <c r="I1002" s="2" t="s">
        <v>2326</v>
      </c>
      <c r="J1002" s="3" t="str">
        <f>HYPERLINK("https://www.boe.es/gazeta/dias/1827/11/13/pdfs/GMD-1827-139.pdf#page=4","Abrir facsímil")</f>
        <v>Abrir facsímil</v>
      </c>
      <c r="K1002" s="3" t="s">
        <v>23</v>
      </c>
    </row>
    <row r="1003" spans="1:11" ht="42" customHeight="1">
      <c r="A1003" s="2" t="s">
        <v>2302</v>
      </c>
      <c r="B1003" s="2" t="s">
        <v>2302</v>
      </c>
      <c r="C1003" s="2" t="s">
        <v>284</v>
      </c>
      <c r="D1003" s="2" t="s">
        <v>36</v>
      </c>
      <c r="E1003" s="5">
        <v>-26324</v>
      </c>
      <c r="F1003" s="3" t="s">
        <v>344</v>
      </c>
      <c r="G1003" s="3" t="s">
        <v>29</v>
      </c>
      <c r="H1003" s="2" t="s">
        <v>21</v>
      </c>
      <c r="I1003" s="2" t="s">
        <v>2327</v>
      </c>
      <c r="J1003" s="3" t="str">
        <f>HYPERLINK("https://www.boe.es/gazeta/dias/1827/12/04/pdfs/GMD-1827-148.pdf#page=4","Abrir facsímil")</f>
        <v>Abrir facsímil</v>
      </c>
      <c r="K1003" s="3" t="s">
        <v>23</v>
      </c>
    </row>
    <row r="1004" spans="1:11" ht="42" customHeight="1">
      <c r="A1004" s="2" t="s">
        <v>2328</v>
      </c>
      <c r="B1004" s="2" t="s">
        <v>2329</v>
      </c>
      <c r="C1004" s="2" t="s">
        <v>46</v>
      </c>
      <c r="D1004" s="2" t="s">
        <v>27</v>
      </c>
      <c r="E1004" s="5">
        <v>-26579</v>
      </c>
      <c r="F1004" s="3" t="s">
        <v>488</v>
      </c>
      <c r="G1004" s="3" t="s">
        <v>20</v>
      </c>
      <c r="H1004" s="2" t="s">
        <v>21</v>
      </c>
      <c r="I1004" s="2" t="s">
        <v>2330</v>
      </c>
      <c r="J1004" s="3" t="str">
        <f>HYPERLINK("https://www.boe.es/gazeta/dias/1827/03/24/pdfs/GMD-1827-36.pdf#page=3","Abrir facsímil")</f>
        <v>Abrir facsímil</v>
      </c>
      <c r="K1004" s="3" t="s">
        <v>23</v>
      </c>
    </row>
    <row r="1005" spans="1:11" ht="42" customHeight="1">
      <c r="A1005" s="2" t="s">
        <v>2331</v>
      </c>
      <c r="B1005" s="2" t="s">
        <v>2331</v>
      </c>
      <c r="C1005" s="2" t="s">
        <v>17</v>
      </c>
      <c r="D1005" s="2" t="s">
        <v>18</v>
      </c>
      <c r="E1005" s="5">
        <v>-26376</v>
      </c>
      <c r="F1005" s="3" t="s">
        <v>1333</v>
      </c>
      <c r="G1005" s="3" t="s">
        <v>42</v>
      </c>
      <c r="H1005" s="2" t="s">
        <v>21</v>
      </c>
      <c r="I1005" s="2" t="s">
        <v>2332</v>
      </c>
      <c r="J1005" s="3" t="str">
        <f>HYPERLINK("https://www.boe.es/gazeta/dias/1827/10/13/pdfs/GMD-1827-126.pdf#page=1","Abrir facsímil")</f>
        <v>Abrir facsímil</v>
      </c>
      <c r="K1005" s="3" t="s">
        <v>23</v>
      </c>
    </row>
    <row r="1006" spans="1:11" ht="42" customHeight="1">
      <c r="A1006" s="2" t="s">
        <v>2333</v>
      </c>
      <c r="B1006" s="2" t="s">
        <v>2333</v>
      </c>
      <c r="C1006" s="2" t="s">
        <v>35</v>
      </c>
      <c r="D1006" s="2" t="s">
        <v>36</v>
      </c>
      <c r="E1006" s="5">
        <v>-26378</v>
      </c>
      <c r="F1006" s="3" t="s">
        <v>1336</v>
      </c>
      <c r="G1006" s="3" t="s">
        <v>29</v>
      </c>
      <c r="H1006" s="2" t="s">
        <v>21</v>
      </c>
      <c r="I1006" s="2" t="s">
        <v>2334</v>
      </c>
      <c r="J1006" s="3" t="str">
        <f>HYPERLINK("https://www.boe.es/gazeta/dias/1827/10/11/pdfs/GMD-1827-125.pdf#page=4","Abrir facsímil")</f>
        <v>Abrir facsímil</v>
      </c>
      <c r="K1006" s="3" t="s">
        <v>23</v>
      </c>
    </row>
    <row r="1007" spans="1:11" ht="42" customHeight="1">
      <c r="A1007" s="2" t="s">
        <v>2335</v>
      </c>
      <c r="B1007" s="2" t="s">
        <v>2335</v>
      </c>
      <c r="C1007" s="2" t="s">
        <v>17</v>
      </c>
      <c r="D1007" s="2" t="s">
        <v>18</v>
      </c>
      <c r="E1007" s="5">
        <v>-26590</v>
      </c>
      <c r="F1007" s="3" t="s">
        <v>119</v>
      </c>
      <c r="G1007" s="3" t="s">
        <v>29</v>
      </c>
      <c r="H1007" s="2" t="s">
        <v>21</v>
      </c>
      <c r="I1007" s="2" t="s">
        <v>2336</v>
      </c>
      <c r="J1007" s="3" t="str">
        <f>HYPERLINK("https://www.boe.es/gazeta/dias/1827/03/13/pdfs/GMD-1827-31.pdf#page=4","Abrir facsímil")</f>
        <v>Abrir facsímil</v>
      </c>
      <c r="K1007" s="3" t="s">
        <v>23</v>
      </c>
    </row>
    <row r="1008" spans="1:11" ht="42" customHeight="1">
      <c r="A1008" s="2" t="s">
        <v>2337</v>
      </c>
      <c r="B1008" s="2" t="s">
        <v>2338</v>
      </c>
      <c r="C1008" s="2" t="s">
        <v>94</v>
      </c>
      <c r="D1008" s="2" t="s">
        <v>36</v>
      </c>
      <c r="E1008" s="5">
        <v>-26539</v>
      </c>
      <c r="F1008" s="3" t="s">
        <v>83</v>
      </c>
      <c r="G1008" s="3" t="s">
        <v>29</v>
      </c>
      <c r="H1008" s="2" t="s">
        <v>21</v>
      </c>
      <c r="I1008" s="2" t="s">
        <v>2339</v>
      </c>
      <c r="J1008" s="3" t="str">
        <f>HYPERLINK("https://www.boe.es/gazeta/dias/1827/05/03/pdfs/GMD-1827-53.pdf#page=4","Abrir facsímil")</f>
        <v>Abrir facsímil</v>
      </c>
      <c r="K1008" s="3" t="s">
        <v>23</v>
      </c>
    </row>
    <row r="1009" spans="1:11" ht="42" customHeight="1">
      <c r="A1009" s="2" t="s">
        <v>2340</v>
      </c>
      <c r="B1009" s="2" t="s">
        <v>2341</v>
      </c>
      <c r="C1009" s="2" t="s">
        <v>284</v>
      </c>
      <c r="D1009" s="2" t="s">
        <v>36</v>
      </c>
      <c r="E1009" s="5">
        <v>-26471</v>
      </c>
      <c r="F1009" s="3" t="s">
        <v>169</v>
      </c>
      <c r="G1009" s="3" t="s">
        <v>29</v>
      </c>
      <c r="H1009" s="2" t="s">
        <v>21</v>
      </c>
      <c r="I1009" s="2" t="s">
        <v>2342</v>
      </c>
      <c r="J1009" s="3" t="str">
        <f>HYPERLINK("https://www.boe.es/gazeta/dias/1827/07/10/pdfs/GMD-1827-82.pdf#page=4","Abrir facsímil")</f>
        <v>Abrir facsímil</v>
      </c>
      <c r="K1009" s="3" t="s">
        <v>23</v>
      </c>
    </row>
    <row r="1010" spans="1:11" ht="42" customHeight="1">
      <c r="A1010" s="2" t="s">
        <v>2343</v>
      </c>
      <c r="B1010" s="2" t="s">
        <v>2344</v>
      </c>
      <c r="C1010" s="2" t="s">
        <v>35</v>
      </c>
      <c r="D1010" s="2" t="s">
        <v>36</v>
      </c>
      <c r="E1010" s="5">
        <v>-26492</v>
      </c>
      <c r="F1010" s="3" t="s">
        <v>140</v>
      </c>
      <c r="G1010" s="3" t="s">
        <v>29</v>
      </c>
      <c r="H1010" s="2" t="s">
        <v>21</v>
      </c>
      <c r="I1010" s="2" t="s">
        <v>2345</v>
      </c>
      <c r="J1010" s="3" t="str">
        <f>HYPERLINK("https://www.boe.es/gazeta/dias/1827/06/19/pdfs/GMD-1827-73.pdf#page=4","Abrir facsímil")</f>
        <v>Abrir facsímil</v>
      </c>
      <c r="K1010" s="3" t="s">
        <v>23</v>
      </c>
    </row>
    <row r="1011" spans="1:11" ht="42" customHeight="1">
      <c r="A1011" s="2" t="s">
        <v>2346</v>
      </c>
      <c r="B1011" s="2" t="s">
        <v>2347</v>
      </c>
      <c r="C1011" s="2" t="s">
        <v>17</v>
      </c>
      <c r="D1011" s="2" t="s">
        <v>18</v>
      </c>
      <c r="E1011" s="5">
        <v>-26322</v>
      </c>
      <c r="F1011" s="3" t="s">
        <v>217</v>
      </c>
      <c r="G1011" s="3" t="s">
        <v>42</v>
      </c>
      <c r="H1011" s="2" t="s">
        <v>21</v>
      </c>
      <c r="I1011" s="2" t="s">
        <v>2348</v>
      </c>
      <c r="J1011" s="3" t="str">
        <f>HYPERLINK("https://www.boe.es/gazeta/dias/1827/12/06/pdfs/GMD-1827-149.pdf#page=1","Abrir facsímil")</f>
        <v>Abrir facsímil</v>
      </c>
      <c r="K1011" s="3" t="s">
        <v>23</v>
      </c>
    </row>
    <row r="1012" spans="1:11" ht="42" customHeight="1">
      <c r="A1012" s="2" t="s">
        <v>2349</v>
      </c>
      <c r="B1012" s="2" t="s">
        <v>2350</v>
      </c>
      <c r="C1012" s="2" t="s">
        <v>55</v>
      </c>
      <c r="D1012" s="2" t="s">
        <v>36</v>
      </c>
      <c r="E1012" s="5">
        <v>-26516</v>
      </c>
      <c r="F1012" s="3" t="s">
        <v>47</v>
      </c>
      <c r="G1012" s="3" t="s">
        <v>29</v>
      </c>
      <c r="H1012" s="2" t="s">
        <v>21</v>
      </c>
      <c r="I1012" s="2" t="s">
        <v>2351</v>
      </c>
      <c r="J1012" s="3" t="str">
        <f>HYPERLINK("https://www.boe.es/gazeta/dias/1827/05/26/pdfs/GMD-1827-63.pdf#page=4","Abrir facsímil")</f>
        <v>Abrir facsímil</v>
      </c>
      <c r="K1012" s="3" t="s">
        <v>23</v>
      </c>
    </row>
    <row r="1013" spans="1:11" ht="42" customHeight="1">
      <c r="A1013" s="2" t="s">
        <v>2352</v>
      </c>
      <c r="B1013" s="2" t="s">
        <v>2353</v>
      </c>
      <c r="C1013" s="2" t="s">
        <v>17</v>
      </c>
      <c r="D1013" s="2" t="s">
        <v>18</v>
      </c>
      <c r="E1013" s="5">
        <v>-26593</v>
      </c>
      <c r="F1013" s="3" t="s">
        <v>1128</v>
      </c>
      <c r="G1013" s="3" t="s">
        <v>29</v>
      </c>
      <c r="H1013" s="2" t="s">
        <v>30</v>
      </c>
      <c r="I1013" s="2" t="s">
        <v>2354</v>
      </c>
      <c r="J1013" s="3" t="str">
        <f>HYPERLINK("https://www.boe.es/gazeta/dias/1827/03/10/pdfs/GMD-1827-30.pdf#page=4","Abrir facsímil")</f>
        <v>Abrir facsímil</v>
      </c>
      <c r="K1013" s="3" t="s">
        <v>32</v>
      </c>
    </row>
    <row r="1014" spans="1:11" ht="42" customHeight="1">
      <c r="A1014" s="2" t="s">
        <v>2355</v>
      </c>
      <c r="B1014" s="2" t="s">
        <v>2356</v>
      </c>
      <c r="C1014" s="2" t="s">
        <v>284</v>
      </c>
      <c r="D1014" s="2" t="s">
        <v>36</v>
      </c>
      <c r="E1014" s="5">
        <v>-26448</v>
      </c>
      <c r="F1014" s="3" t="s">
        <v>679</v>
      </c>
      <c r="G1014" s="3" t="s">
        <v>29</v>
      </c>
      <c r="H1014" s="2" t="s">
        <v>21</v>
      </c>
      <c r="I1014" s="2" t="s">
        <v>2357</v>
      </c>
      <c r="J1014" s="3" t="str">
        <f>HYPERLINK("https://www.boe.es/gazeta/dias/1827/08/02/pdfs/GMD-1827-92.pdf#page=4","Abrir facsímil")</f>
        <v>Abrir facsímil</v>
      </c>
      <c r="K1014" s="3" t="s">
        <v>23</v>
      </c>
    </row>
    <row r="1015" spans="1:11" ht="42" customHeight="1">
      <c r="A1015" s="2" t="s">
        <v>2358</v>
      </c>
      <c r="B1015" s="2" t="s">
        <v>2359</v>
      </c>
      <c r="C1015" s="2" t="s">
        <v>55</v>
      </c>
      <c r="D1015" s="2" t="s">
        <v>36</v>
      </c>
      <c r="E1015" s="5">
        <v>-26609</v>
      </c>
      <c r="F1015" s="3" t="s">
        <v>102</v>
      </c>
      <c r="G1015" s="3" t="s">
        <v>20</v>
      </c>
      <c r="H1015" s="2" t="s">
        <v>21</v>
      </c>
      <c r="I1015" s="2" t="s">
        <v>2360</v>
      </c>
      <c r="J1015" s="3" t="str">
        <f>HYPERLINK("https://www.boe.es/gazeta/dias/1827/02/22/pdfs/GMD-1827-23.pdf#page=3","Abrir facsímil")</f>
        <v>Abrir facsímil</v>
      </c>
      <c r="K1015" s="3" t="s">
        <v>23</v>
      </c>
    </row>
    <row r="1016" spans="1:11" ht="42" customHeight="1">
      <c r="A1016" s="2" t="s">
        <v>2361</v>
      </c>
      <c r="B1016" s="2" t="s">
        <v>2362</v>
      </c>
      <c r="C1016" s="2" t="s">
        <v>35</v>
      </c>
      <c r="D1016" s="2" t="s">
        <v>36</v>
      </c>
      <c r="E1016" s="5">
        <v>-26488</v>
      </c>
      <c r="F1016" s="3" t="s">
        <v>201</v>
      </c>
      <c r="G1016" s="3" t="s">
        <v>2363</v>
      </c>
      <c r="H1016" s="2" t="s">
        <v>21</v>
      </c>
      <c r="I1016" s="2" t="s">
        <v>2364</v>
      </c>
      <c r="J1016" s="3" t="str">
        <f>HYPERLINK("https://www.boe.es/gazeta/dias/1827/06/23/pdfs/GMD-1827-75.pdf#page=4","Abrir facsímil")</f>
        <v>Abrir facsímil</v>
      </c>
      <c r="K1016" s="3" t="s">
        <v>23</v>
      </c>
    </row>
    <row r="1017" spans="1:11" ht="42" customHeight="1">
      <c r="A1017" s="2" t="s">
        <v>2365</v>
      </c>
      <c r="B1017" s="2" t="s">
        <v>2365</v>
      </c>
      <c r="C1017" s="2" t="s">
        <v>17</v>
      </c>
      <c r="D1017" s="2" t="s">
        <v>18</v>
      </c>
      <c r="E1017" s="5">
        <v>-26502</v>
      </c>
      <c r="F1017" s="3" t="s">
        <v>301</v>
      </c>
      <c r="G1017" s="3" t="s">
        <v>42</v>
      </c>
      <c r="H1017" s="2" t="s">
        <v>21</v>
      </c>
      <c r="I1017" s="2" t="s">
        <v>2366</v>
      </c>
      <c r="J1017" s="3" t="str">
        <f>HYPERLINK("https://www.boe.es/gazeta/dias/1827/06/09/pdfs/GMD-1827-69.pdf#page=1","Abrir facsímil")</f>
        <v>Abrir facsímil</v>
      </c>
      <c r="K1017" s="3" t="s">
        <v>23</v>
      </c>
    </row>
    <row r="1018" spans="1:11" ht="42" customHeight="1">
      <c r="A1018" s="2" t="s">
        <v>2367</v>
      </c>
      <c r="B1018" s="2" t="s">
        <v>2368</v>
      </c>
      <c r="C1018" s="2" t="s">
        <v>35</v>
      </c>
      <c r="D1018" s="2" t="s">
        <v>36</v>
      </c>
      <c r="E1018" s="5">
        <v>-26303</v>
      </c>
      <c r="F1018" s="3" t="s">
        <v>1522</v>
      </c>
      <c r="G1018" s="3" t="s">
        <v>1526</v>
      </c>
      <c r="H1018" s="2" t="s">
        <v>21</v>
      </c>
      <c r="I1018" s="2" t="s">
        <v>2369</v>
      </c>
      <c r="J1018" s="3" t="str">
        <f>HYPERLINK("https://www.boe.es/gazeta/dias/1827/12/25/pdfs/GMD-1827-157.pdf#page=4","Abrir facsímil")</f>
        <v>Abrir facsímil</v>
      </c>
      <c r="K1018" s="3" t="s">
        <v>23</v>
      </c>
    </row>
    <row r="1019" spans="1:11" ht="42" customHeight="1">
      <c r="A1019" s="2" t="s">
        <v>2370</v>
      </c>
      <c r="B1019" s="2" t="s">
        <v>2371</v>
      </c>
      <c r="C1019" s="2" t="s">
        <v>55</v>
      </c>
      <c r="D1019" s="2" t="s">
        <v>36</v>
      </c>
      <c r="E1019" s="5">
        <v>-26401</v>
      </c>
      <c r="F1019" s="3" t="s">
        <v>1251</v>
      </c>
      <c r="G1019" s="3" t="s">
        <v>20</v>
      </c>
      <c r="H1019" s="2" t="s">
        <v>21</v>
      </c>
      <c r="I1019" s="2" t="s">
        <v>2372</v>
      </c>
      <c r="J1019" s="3" t="str">
        <f>HYPERLINK("https://www.boe.es/gazeta/dias/1827/09/18/pdfs/GMD-1827-112.pdf#page=3","Abrir facsímil")</f>
        <v>Abrir facsímil</v>
      </c>
      <c r="K1019" s="3" t="s">
        <v>23</v>
      </c>
    </row>
    <row r="1020" spans="1:11" ht="42" customHeight="1">
      <c r="A1020" s="2" t="s">
        <v>2373</v>
      </c>
      <c r="B1020" s="2" t="s">
        <v>2374</v>
      </c>
      <c r="C1020" s="2" t="s">
        <v>55</v>
      </c>
      <c r="D1020" s="2" t="s">
        <v>36</v>
      </c>
      <c r="E1020" s="5">
        <v>-26324</v>
      </c>
      <c r="F1020" s="3" t="s">
        <v>344</v>
      </c>
      <c r="G1020" s="3" t="s">
        <v>29</v>
      </c>
      <c r="H1020" s="2" t="s">
        <v>21</v>
      </c>
      <c r="I1020" s="2" t="s">
        <v>2375</v>
      </c>
      <c r="J1020" s="3" t="str">
        <f>HYPERLINK("https://www.boe.es/gazeta/dias/1827/12/04/pdfs/GMD-1827-148.pdf#page=4","Abrir facsímil")</f>
        <v>Abrir facsímil</v>
      </c>
      <c r="K1020" s="3" t="s">
        <v>23</v>
      </c>
    </row>
    <row r="1021" spans="1:11" ht="42" customHeight="1">
      <c r="A1021" s="2" t="s">
        <v>2376</v>
      </c>
      <c r="B1021" s="2" t="s">
        <v>2377</v>
      </c>
      <c r="C1021" s="2" t="s">
        <v>66</v>
      </c>
      <c r="D1021" s="2" t="s">
        <v>36</v>
      </c>
      <c r="E1021" s="5">
        <v>-26448</v>
      </c>
      <c r="F1021" s="3" t="s">
        <v>679</v>
      </c>
      <c r="G1021" s="3" t="s">
        <v>20</v>
      </c>
      <c r="H1021" s="2" t="s">
        <v>21</v>
      </c>
      <c r="I1021" s="2" t="s">
        <v>2378</v>
      </c>
      <c r="J1021" s="3" t="str">
        <f>HYPERLINK("https://www.boe.es/gazeta/dias/1827/08/02/pdfs/GMD-1827-92.pdf#page=3","Abrir facsímil")</f>
        <v>Abrir facsímil</v>
      </c>
      <c r="K1021" s="3" t="s">
        <v>23</v>
      </c>
    </row>
    <row r="1022" spans="1:11" ht="42" customHeight="1">
      <c r="A1022" s="2" t="s">
        <v>2379</v>
      </c>
      <c r="B1022" s="2" t="s">
        <v>2380</v>
      </c>
      <c r="C1022" s="2" t="s">
        <v>46</v>
      </c>
      <c r="D1022" s="2" t="s">
        <v>27</v>
      </c>
      <c r="E1022" s="5">
        <v>-26460</v>
      </c>
      <c r="F1022" s="3" t="s">
        <v>920</v>
      </c>
      <c r="G1022" s="3" t="s">
        <v>29</v>
      </c>
      <c r="H1022" s="2" t="s">
        <v>21</v>
      </c>
      <c r="I1022" s="2" t="s">
        <v>2381</v>
      </c>
      <c r="J1022" s="3" t="str">
        <f>HYPERLINK("https://www.boe.es/gazeta/dias/1827/07/21/pdfs/GMD-1827-87.pdf#page=4","Abrir facsímil")</f>
        <v>Abrir facsímil</v>
      </c>
      <c r="K1022" s="3" t="s">
        <v>23</v>
      </c>
    </row>
    <row r="1023" spans="1:11" ht="42" customHeight="1">
      <c r="A1023" s="2" t="s">
        <v>2382</v>
      </c>
      <c r="B1023" s="2" t="s">
        <v>2383</v>
      </c>
      <c r="C1023" s="2" t="s">
        <v>17</v>
      </c>
      <c r="D1023" s="2" t="s">
        <v>18</v>
      </c>
      <c r="E1023" s="5">
        <v>-26394</v>
      </c>
      <c r="F1023" s="3" t="s">
        <v>733</v>
      </c>
      <c r="G1023" s="3" t="s">
        <v>29</v>
      </c>
      <c r="H1023" s="2" t="s">
        <v>21</v>
      </c>
      <c r="I1023" s="2" t="s">
        <v>2384</v>
      </c>
      <c r="J1023" s="3" t="str">
        <f>HYPERLINK("https://www.boe.es/gazeta/dias/1827/09/25/pdfs/GMD-1827-116.pdf#page=4","Abrir facsímil")</f>
        <v>Abrir facsímil</v>
      </c>
      <c r="K1023" s="3" t="s">
        <v>23</v>
      </c>
    </row>
    <row r="1024" spans="1:11" ht="42" customHeight="1">
      <c r="A1024" s="2" t="s">
        <v>2385</v>
      </c>
      <c r="B1024" s="2" t="s">
        <v>2386</v>
      </c>
      <c r="C1024" s="2" t="s">
        <v>17</v>
      </c>
      <c r="D1024" s="2" t="s">
        <v>18</v>
      </c>
      <c r="E1024" s="5">
        <v>-26611</v>
      </c>
      <c r="F1024" s="3" t="s">
        <v>638</v>
      </c>
      <c r="G1024" s="3" t="s">
        <v>42</v>
      </c>
      <c r="H1024" s="2" t="s">
        <v>21</v>
      </c>
      <c r="I1024" s="2" t="s">
        <v>2387</v>
      </c>
      <c r="J1024" s="3" t="str">
        <f>HYPERLINK("https://www.boe.es/gazeta/dias/1827/02/20/pdfs/GMD-1827-22.pdf#page=1","Abrir facsímil")</f>
        <v>Abrir facsímil</v>
      </c>
      <c r="K1024" s="3" t="s">
        <v>23</v>
      </c>
    </row>
    <row r="1025" spans="1:11" ht="42" customHeight="1">
      <c r="A1025" s="2" t="s">
        <v>2388</v>
      </c>
      <c r="B1025" s="2" t="s">
        <v>2389</v>
      </c>
      <c r="C1025" s="2" t="s">
        <v>17</v>
      </c>
      <c r="D1025" s="2" t="s">
        <v>18</v>
      </c>
      <c r="E1025" s="5">
        <v>-26476</v>
      </c>
      <c r="F1025" s="3" t="s">
        <v>95</v>
      </c>
      <c r="G1025" s="3" t="s">
        <v>29</v>
      </c>
      <c r="H1025" s="2" t="s">
        <v>30</v>
      </c>
      <c r="I1025" s="2" t="s">
        <v>2390</v>
      </c>
      <c r="J1025" s="3" t="str">
        <f>HYPERLINK("https://www.boe.es/gazeta/dias/1827/07/05/pdfs/GMD-1827-80.pdf#page=4","Abrir facsímil")</f>
        <v>Abrir facsímil</v>
      </c>
      <c r="K1025" s="3" t="s">
        <v>32</v>
      </c>
    </row>
    <row r="1026" spans="1:11" ht="42" customHeight="1">
      <c r="A1026" s="2" t="s">
        <v>2391</v>
      </c>
      <c r="B1026" s="2" t="s">
        <v>2392</v>
      </c>
      <c r="C1026" s="2" t="s">
        <v>350</v>
      </c>
      <c r="D1026" s="2" t="s">
        <v>36</v>
      </c>
      <c r="E1026" s="5">
        <v>-26471</v>
      </c>
      <c r="F1026" s="3" t="s">
        <v>169</v>
      </c>
      <c r="G1026" s="3" t="s">
        <v>29</v>
      </c>
      <c r="H1026" s="2" t="s">
        <v>21</v>
      </c>
      <c r="I1026" s="2" t="s">
        <v>2393</v>
      </c>
      <c r="J1026" s="3" t="str">
        <f>HYPERLINK("https://www.boe.es/gazeta/dias/1827/07/10/pdfs/GMD-1827-82.pdf#page=4","Abrir facsímil")</f>
        <v>Abrir facsímil</v>
      </c>
      <c r="K1026" s="3" t="s">
        <v>23</v>
      </c>
    </row>
    <row r="1027" spans="1:11" ht="42" customHeight="1">
      <c r="A1027" s="2" t="s">
        <v>2394</v>
      </c>
      <c r="B1027" s="2" t="s">
        <v>2395</v>
      </c>
      <c r="C1027" s="2" t="s">
        <v>55</v>
      </c>
      <c r="D1027" s="2" t="s">
        <v>36</v>
      </c>
      <c r="E1027" s="5">
        <v>-26574</v>
      </c>
      <c r="F1027" s="3" t="s">
        <v>106</v>
      </c>
      <c r="G1027" s="3" t="s">
        <v>29</v>
      </c>
      <c r="H1027" s="2" t="s">
        <v>30</v>
      </c>
      <c r="I1027" s="2" t="s">
        <v>2396</v>
      </c>
      <c r="J1027" s="3" t="str">
        <f>HYPERLINK("https://www.boe.es/gazeta/dias/1827/03/29/pdfs/GMD-1827-38.pdf#page=4","Abrir facsímil")</f>
        <v>Abrir facsímil</v>
      </c>
      <c r="K1027" s="3" t="s">
        <v>32</v>
      </c>
    </row>
    <row r="1028" spans="1:11" ht="42" customHeight="1">
      <c r="A1028" s="2" t="s">
        <v>2397</v>
      </c>
      <c r="B1028" s="2" t="s">
        <v>2398</v>
      </c>
      <c r="C1028" s="2" t="s">
        <v>17</v>
      </c>
      <c r="D1028" s="2" t="s">
        <v>18</v>
      </c>
      <c r="E1028" s="5">
        <v>-26399</v>
      </c>
      <c r="F1028" s="3" t="s">
        <v>977</v>
      </c>
      <c r="G1028" s="3" t="s">
        <v>29</v>
      </c>
      <c r="H1028" s="2" t="s">
        <v>21</v>
      </c>
      <c r="I1028" s="2" t="s">
        <v>2399</v>
      </c>
      <c r="J1028" s="3" t="str">
        <f>HYPERLINK("https://www.boe.es/gazeta/dias/1827/09/20/pdfs/GMD-1827-114.pdf#page=4","Abrir facsímil")</f>
        <v>Abrir facsímil</v>
      </c>
      <c r="K1028" s="3" t="s">
        <v>23</v>
      </c>
    </row>
    <row r="1029" spans="1:11" ht="42" customHeight="1">
      <c r="A1029" s="2" t="s">
        <v>2400</v>
      </c>
      <c r="B1029" s="2" t="s">
        <v>2401</v>
      </c>
      <c r="C1029" s="2" t="s">
        <v>284</v>
      </c>
      <c r="D1029" s="2" t="s">
        <v>36</v>
      </c>
      <c r="E1029" s="5">
        <v>-26471</v>
      </c>
      <c r="F1029" s="3" t="s">
        <v>169</v>
      </c>
      <c r="G1029" s="3" t="s">
        <v>29</v>
      </c>
      <c r="H1029" s="2" t="s">
        <v>21</v>
      </c>
      <c r="I1029" s="2" t="s">
        <v>2402</v>
      </c>
      <c r="J1029" s="3" t="str">
        <f>HYPERLINK("https://www.boe.es/gazeta/dias/1827/07/10/pdfs/GMD-1827-82.pdf#page=4","Abrir facsímil")</f>
        <v>Abrir facsímil</v>
      </c>
      <c r="K1029" s="3" t="s">
        <v>23</v>
      </c>
    </row>
    <row r="1030" spans="1:11" ht="42" customHeight="1">
      <c r="A1030" s="2" t="s">
        <v>2403</v>
      </c>
      <c r="B1030" s="2" t="s">
        <v>2404</v>
      </c>
      <c r="C1030" s="2" t="s">
        <v>35</v>
      </c>
      <c r="D1030" s="2" t="s">
        <v>36</v>
      </c>
      <c r="E1030" s="5">
        <v>-26518</v>
      </c>
      <c r="F1030" s="3" t="s">
        <v>79</v>
      </c>
      <c r="G1030" s="3" t="s">
        <v>29</v>
      </c>
      <c r="H1030" s="2" t="s">
        <v>21</v>
      </c>
      <c r="I1030" s="2" t="s">
        <v>2405</v>
      </c>
      <c r="J1030" s="3" t="str">
        <f>HYPERLINK("https://www.boe.es/gazeta/dias/1827/05/24/pdfs/GMD-1827-62.pdf#page=4","Abrir facsímil")</f>
        <v>Abrir facsímil</v>
      </c>
      <c r="K1030" s="3" t="s">
        <v>23</v>
      </c>
    </row>
    <row r="1031" spans="1:11" ht="42" customHeight="1">
      <c r="A1031" s="2" t="s">
        <v>2403</v>
      </c>
      <c r="B1031" s="2" t="s">
        <v>2404</v>
      </c>
      <c r="C1031" s="2" t="s">
        <v>17</v>
      </c>
      <c r="D1031" s="2" t="s">
        <v>18</v>
      </c>
      <c r="E1031" s="5">
        <v>-26380</v>
      </c>
      <c r="F1031" s="3" t="s">
        <v>71</v>
      </c>
      <c r="G1031" s="3" t="s">
        <v>42</v>
      </c>
      <c r="H1031" s="2" t="s">
        <v>21</v>
      </c>
      <c r="I1031" s="2" t="s">
        <v>2406</v>
      </c>
      <c r="J1031" s="3" t="str">
        <f>HYPERLINK("https://www.boe.es/gazeta/dias/1827/10/09/pdfs/GMD-1827-124.pdf#page=1","Abrir facsímil")</f>
        <v>Abrir facsímil</v>
      </c>
      <c r="K1031" s="3" t="s">
        <v>23</v>
      </c>
    </row>
    <row r="1032" spans="1:11" ht="42" customHeight="1">
      <c r="A1032" s="2" t="s">
        <v>2407</v>
      </c>
      <c r="B1032" s="2" t="s">
        <v>2408</v>
      </c>
      <c r="C1032" s="2" t="s">
        <v>35</v>
      </c>
      <c r="D1032" s="2" t="s">
        <v>36</v>
      </c>
      <c r="E1032" s="5">
        <v>-26560</v>
      </c>
      <c r="F1032" s="3" t="s">
        <v>386</v>
      </c>
      <c r="G1032" s="3" t="s">
        <v>29</v>
      </c>
      <c r="H1032" s="2" t="s">
        <v>21</v>
      </c>
      <c r="I1032" s="2" t="s">
        <v>2409</v>
      </c>
      <c r="J1032" s="3" t="str">
        <f>HYPERLINK("https://www.boe.es/gazeta/dias/1827/04/12/pdfs/GMD-1827-44.pdf#page=4","Abrir facsímil")</f>
        <v>Abrir facsímil</v>
      </c>
      <c r="K1032" s="3" t="s">
        <v>23</v>
      </c>
    </row>
    <row r="1033" spans="1:11" ht="42" customHeight="1">
      <c r="A1033" s="2" t="s">
        <v>2410</v>
      </c>
      <c r="B1033" s="2" t="s">
        <v>2411</v>
      </c>
      <c r="C1033" s="2" t="s">
        <v>66</v>
      </c>
      <c r="D1033" s="2" t="s">
        <v>36</v>
      </c>
      <c r="E1033" s="5">
        <v>-26569</v>
      </c>
      <c r="F1033" s="3" t="s">
        <v>1418</v>
      </c>
      <c r="G1033" s="3" t="s">
        <v>29</v>
      </c>
      <c r="H1033" s="2" t="s">
        <v>21</v>
      </c>
      <c r="I1033" s="2" t="s">
        <v>2412</v>
      </c>
      <c r="J1033" s="3" t="str">
        <f>HYPERLINK("https://www.boe.es/gazeta/dias/1827/04/03/pdfs/GMD-1827-40.pdf#page=4","Abrir facsímil")</f>
        <v>Abrir facsímil</v>
      </c>
      <c r="K1033" s="3" t="s">
        <v>23</v>
      </c>
    </row>
    <row r="1034" spans="1:11" ht="42" customHeight="1">
      <c r="A1034" s="2" t="s">
        <v>2410</v>
      </c>
      <c r="B1034" s="2" t="s">
        <v>2411</v>
      </c>
      <c r="C1034" s="2" t="s">
        <v>66</v>
      </c>
      <c r="D1034" s="2" t="s">
        <v>36</v>
      </c>
      <c r="E1034" s="5">
        <v>-26518</v>
      </c>
      <c r="F1034" s="3" t="s">
        <v>79</v>
      </c>
      <c r="G1034" s="3" t="s">
        <v>29</v>
      </c>
      <c r="H1034" s="2" t="s">
        <v>21</v>
      </c>
      <c r="I1034" s="2" t="s">
        <v>2413</v>
      </c>
      <c r="J1034" s="3" t="str">
        <f>HYPERLINK("https://www.boe.es/gazeta/dias/1827/05/24/pdfs/GMD-1827-62.pdf#page=4","Abrir facsímil")</f>
        <v>Abrir facsímil</v>
      </c>
      <c r="K1034" s="3" t="s">
        <v>23</v>
      </c>
    </row>
    <row r="1035" spans="1:11" ht="42" customHeight="1">
      <c r="A1035" s="2" t="s">
        <v>2414</v>
      </c>
      <c r="B1035" s="2" t="s">
        <v>2415</v>
      </c>
      <c r="C1035" s="2" t="s">
        <v>17</v>
      </c>
      <c r="D1035" s="2" t="s">
        <v>18</v>
      </c>
      <c r="E1035" s="5">
        <v>-26541</v>
      </c>
      <c r="F1035" s="3" t="s">
        <v>542</v>
      </c>
      <c r="G1035" s="3" t="s">
        <v>29</v>
      </c>
      <c r="H1035" s="2" t="s">
        <v>30</v>
      </c>
      <c r="I1035" s="2" t="s">
        <v>2416</v>
      </c>
      <c r="J1035" s="3" t="str">
        <f>HYPERLINK("https://www.boe.es/gazeta/dias/1827/05/01/pdfs/GMD-1827-52.pdf#page=4","Abrir facsímil")</f>
        <v>Abrir facsímil</v>
      </c>
      <c r="K1035" s="3" t="s">
        <v>32</v>
      </c>
    </row>
    <row r="1036" spans="1:11" ht="42" customHeight="1">
      <c r="A1036" s="2" t="s">
        <v>2417</v>
      </c>
      <c r="B1036" s="2" t="s">
        <v>2417</v>
      </c>
      <c r="C1036" s="2" t="s">
        <v>17</v>
      </c>
      <c r="D1036" s="2" t="s">
        <v>18</v>
      </c>
      <c r="E1036" s="5">
        <v>-26516</v>
      </c>
      <c r="F1036" s="3" t="s">
        <v>47</v>
      </c>
      <c r="G1036" s="3" t="s">
        <v>42</v>
      </c>
      <c r="H1036" s="2" t="s">
        <v>21</v>
      </c>
      <c r="I1036" s="2" t="s">
        <v>2418</v>
      </c>
      <c r="J1036" s="3" t="str">
        <f>HYPERLINK("https://www.boe.es/gazeta/dias/1827/05/26/pdfs/GMD-1827-63.pdf#page=1","Abrir facsímil")</f>
        <v>Abrir facsímil</v>
      </c>
      <c r="K1036" s="3" t="s">
        <v>23</v>
      </c>
    </row>
    <row r="1037" spans="1:11" ht="42" customHeight="1">
      <c r="A1037" s="2" t="s">
        <v>2419</v>
      </c>
      <c r="B1037" s="2" t="s">
        <v>2420</v>
      </c>
      <c r="C1037" s="2" t="s">
        <v>350</v>
      </c>
      <c r="D1037" s="2" t="s">
        <v>36</v>
      </c>
      <c r="E1037" s="5">
        <v>-26539</v>
      </c>
      <c r="F1037" s="3" t="s">
        <v>83</v>
      </c>
      <c r="G1037" s="3" t="s">
        <v>20</v>
      </c>
      <c r="H1037" s="2" t="s">
        <v>21</v>
      </c>
      <c r="I1037" s="2" t="s">
        <v>2421</v>
      </c>
      <c r="J1037" s="3" t="str">
        <f>HYPERLINK("https://www.boe.es/gazeta/dias/1827/05/03/pdfs/GMD-1827-53.pdf#page=3","Abrir facsímil")</f>
        <v>Abrir facsímil</v>
      </c>
      <c r="K1037" s="3" t="s">
        <v>23</v>
      </c>
    </row>
    <row r="1038" spans="1:11" ht="42" customHeight="1">
      <c r="A1038" s="2" t="s">
        <v>2422</v>
      </c>
      <c r="B1038" s="2" t="s">
        <v>2422</v>
      </c>
      <c r="C1038" s="2" t="s">
        <v>17</v>
      </c>
      <c r="D1038" s="2" t="s">
        <v>18</v>
      </c>
      <c r="E1038" s="5">
        <v>-26334</v>
      </c>
      <c r="F1038" s="3" t="s">
        <v>885</v>
      </c>
      <c r="G1038" s="3" t="s">
        <v>42</v>
      </c>
      <c r="H1038" s="2" t="s">
        <v>21</v>
      </c>
      <c r="I1038" s="2" t="s">
        <v>2423</v>
      </c>
      <c r="J1038" s="3" t="str">
        <f>HYPERLINK("https://www.boe.es/gazeta/dias/1827/11/24/pdfs/GMD-1827-144.pdf#page=1","Abrir facsímil")</f>
        <v>Abrir facsímil</v>
      </c>
      <c r="K1038" s="3" t="s">
        <v>23</v>
      </c>
    </row>
    <row r="1039" spans="1:11" ht="42" customHeight="1">
      <c r="A1039" s="2" t="s">
        <v>2424</v>
      </c>
      <c r="B1039" s="2" t="s">
        <v>2425</v>
      </c>
      <c r="C1039" s="2" t="s">
        <v>17</v>
      </c>
      <c r="D1039" s="2" t="s">
        <v>18</v>
      </c>
      <c r="E1039" s="5">
        <v>-26460</v>
      </c>
      <c r="F1039" s="3" t="s">
        <v>920</v>
      </c>
      <c r="G1039" s="3" t="s">
        <v>42</v>
      </c>
      <c r="H1039" s="2" t="s">
        <v>21</v>
      </c>
      <c r="I1039" s="2" t="s">
        <v>2426</v>
      </c>
      <c r="J1039" s="3" t="str">
        <f>HYPERLINK("https://www.boe.es/gazeta/dias/1827/07/21/pdfs/GMD-1827-87.pdf#page=1","Abrir facsímil")</f>
        <v>Abrir facsímil</v>
      </c>
      <c r="K1039" s="3" t="s">
        <v>23</v>
      </c>
    </row>
    <row r="1040" spans="1:11" ht="42" customHeight="1">
      <c r="A1040" s="2" t="s">
        <v>2427</v>
      </c>
      <c r="B1040" s="2" t="s">
        <v>2428</v>
      </c>
      <c r="C1040" s="2" t="s">
        <v>35</v>
      </c>
      <c r="D1040" s="2" t="s">
        <v>36</v>
      </c>
      <c r="E1040" s="5">
        <v>-26597</v>
      </c>
      <c r="F1040" s="3" t="s">
        <v>891</v>
      </c>
      <c r="G1040" s="3" t="s">
        <v>29</v>
      </c>
      <c r="H1040" s="2" t="s">
        <v>30</v>
      </c>
      <c r="I1040" s="2" t="s">
        <v>2429</v>
      </c>
      <c r="J1040" s="3" t="str">
        <f>HYPERLINK("https://www.boe.es/gazeta/dias/1827/03/06/pdfs/GMD-1827-28.pdf#page=4","Abrir facsímil")</f>
        <v>Abrir facsímil</v>
      </c>
      <c r="K1040" s="3" t="s">
        <v>32</v>
      </c>
    </row>
    <row r="1041" spans="1:11" ht="42" customHeight="1">
      <c r="A1041" s="2" t="s">
        <v>2430</v>
      </c>
      <c r="B1041" s="2" t="s">
        <v>2431</v>
      </c>
      <c r="C1041" s="2" t="s">
        <v>46</v>
      </c>
      <c r="D1041" s="2" t="s">
        <v>27</v>
      </c>
      <c r="E1041" s="5">
        <v>-26341</v>
      </c>
      <c r="F1041" s="3" t="s">
        <v>596</v>
      </c>
      <c r="G1041" s="3" t="s">
        <v>597</v>
      </c>
      <c r="H1041" s="2" t="s">
        <v>21</v>
      </c>
      <c r="I1041" s="2" t="s">
        <v>2432</v>
      </c>
      <c r="J1041" s="3" t="str">
        <f>HYPERLINK("https://www.boe.es/gazeta/dias/1827/11/17/pdfs/GMD-1827-141.pdf#page=3","Abrir facsímil")</f>
        <v>Abrir facsímil</v>
      </c>
      <c r="K1041" s="3" t="s">
        <v>23</v>
      </c>
    </row>
    <row r="1042" spans="1:11" ht="42" customHeight="1">
      <c r="A1042" s="2" t="s">
        <v>2433</v>
      </c>
      <c r="B1042" s="2" t="s">
        <v>2434</v>
      </c>
      <c r="C1042" s="2" t="s">
        <v>17</v>
      </c>
      <c r="D1042" s="2" t="s">
        <v>18</v>
      </c>
      <c r="E1042" s="5">
        <v>-26611</v>
      </c>
      <c r="F1042" s="3" t="s">
        <v>638</v>
      </c>
      <c r="G1042" s="3" t="s">
        <v>59</v>
      </c>
      <c r="H1042" s="2" t="s">
        <v>21</v>
      </c>
      <c r="I1042" s="2" t="s">
        <v>2435</v>
      </c>
      <c r="J1042" s="3" t="str">
        <f>HYPERLINK("https://www.boe.es/gazeta/dias/1827/02/20/pdfs/GMD-1827-22.pdf#page=2","Abrir facsímil")</f>
        <v>Abrir facsímil</v>
      </c>
      <c r="K1042" s="3" t="s">
        <v>23</v>
      </c>
    </row>
    <row r="1043" spans="1:11" ht="42" customHeight="1">
      <c r="A1043" s="2" t="s">
        <v>2436</v>
      </c>
      <c r="B1043" s="2" t="s">
        <v>2437</v>
      </c>
      <c r="C1043" s="2" t="s">
        <v>350</v>
      </c>
      <c r="D1043" s="2" t="s">
        <v>36</v>
      </c>
      <c r="E1043" s="5">
        <v>-26352</v>
      </c>
      <c r="F1043" s="3" t="s">
        <v>1049</v>
      </c>
      <c r="G1043" s="3" t="s">
        <v>29</v>
      </c>
      <c r="H1043" s="2" t="s">
        <v>21</v>
      </c>
      <c r="I1043" s="2" t="s">
        <v>2438</v>
      </c>
      <c r="J1043" s="3" t="str">
        <f>HYPERLINK("https://www.boe.es/gazeta/dias/1827/11/06/pdfs/GMD-1827-136.pdf#page=4","Abrir facsímil")</f>
        <v>Abrir facsímil</v>
      </c>
      <c r="K1043" s="3" t="s">
        <v>23</v>
      </c>
    </row>
    <row r="1044" spans="1:11" ht="42" customHeight="1">
      <c r="A1044" s="2" t="s">
        <v>2439</v>
      </c>
      <c r="B1044" s="2" t="s">
        <v>2440</v>
      </c>
      <c r="C1044" s="2" t="s">
        <v>17</v>
      </c>
      <c r="D1044" s="2" t="s">
        <v>18</v>
      </c>
      <c r="E1044" s="5">
        <v>-26551</v>
      </c>
      <c r="F1044" s="3" t="s">
        <v>19</v>
      </c>
      <c r="G1044" s="3" t="s">
        <v>42</v>
      </c>
      <c r="H1044" s="2" t="s">
        <v>21</v>
      </c>
      <c r="I1044" s="2" t="s">
        <v>2441</v>
      </c>
      <c r="J1044" s="3" t="str">
        <f>HYPERLINK("https://www.boe.es/gazeta/dias/1827/04/21/pdfs/GMD-1827-48.pdf#page=1","Abrir facsímil")</f>
        <v>Abrir facsímil</v>
      </c>
      <c r="K1044" s="3" t="s">
        <v>23</v>
      </c>
    </row>
    <row r="1045" spans="1:11" ht="42" customHeight="1">
      <c r="A1045" s="2" t="s">
        <v>2442</v>
      </c>
      <c r="B1045" s="2" t="s">
        <v>2442</v>
      </c>
      <c r="C1045" s="2" t="s">
        <v>35</v>
      </c>
      <c r="D1045" s="2" t="s">
        <v>36</v>
      </c>
      <c r="E1045" s="5">
        <v>-26604</v>
      </c>
      <c r="F1045" s="3" t="s">
        <v>1072</v>
      </c>
      <c r="G1045" s="3" t="s">
        <v>59</v>
      </c>
      <c r="H1045" s="2" t="s">
        <v>21</v>
      </c>
      <c r="I1045" s="2" t="s">
        <v>2443</v>
      </c>
      <c r="J1045" s="3" t="str">
        <f>HYPERLINK("https://www.boe.es/gazeta/dias/1827/02/27/pdfs/GMD-1827-25.pdf#page=2","Abrir facsímil")</f>
        <v>Abrir facsímil</v>
      </c>
      <c r="K1045" s="3" t="s">
        <v>23</v>
      </c>
    </row>
    <row r="1046" spans="1:11" ht="42" customHeight="1">
      <c r="A1046" s="2" t="s">
        <v>2444</v>
      </c>
      <c r="B1046" s="2" t="s">
        <v>2444</v>
      </c>
      <c r="C1046" s="2" t="s">
        <v>17</v>
      </c>
      <c r="D1046" s="2" t="s">
        <v>18</v>
      </c>
      <c r="E1046" s="5">
        <v>-26338</v>
      </c>
      <c r="F1046" s="3" t="s">
        <v>525</v>
      </c>
      <c r="G1046" s="3" t="s">
        <v>29</v>
      </c>
      <c r="H1046" s="2" t="s">
        <v>21</v>
      </c>
      <c r="I1046" s="2" t="s">
        <v>2445</v>
      </c>
      <c r="J1046" s="3" t="str">
        <f>HYPERLINK("https://www.boe.es/gazeta/dias/1827/11/20/pdfs/GMD-1827-142.pdf#page=4","Abrir facsímil")</f>
        <v>Abrir facsímil</v>
      </c>
      <c r="K1046" s="3" t="s">
        <v>23</v>
      </c>
    </row>
    <row r="1047" spans="1:11" ht="42" customHeight="1">
      <c r="A1047" s="2" t="s">
        <v>2446</v>
      </c>
      <c r="B1047" s="2" t="s">
        <v>2446</v>
      </c>
      <c r="C1047" s="2" t="s">
        <v>46</v>
      </c>
      <c r="D1047" s="2" t="s">
        <v>27</v>
      </c>
      <c r="E1047" s="5">
        <v>-26427</v>
      </c>
      <c r="F1047" s="3" t="s">
        <v>37</v>
      </c>
      <c r="G1047" s="3" t="s">
        <v>20</v>
      </c>
      <c r="H1047" s="2" t="s">
        <v>21</v>
      </c>
      <c r="I1047" s="2" t="s">
        <v>2447</v>
      </c>
      <c r="J1047" s="3" t="str">
        <f>HYPERLINK("https://www.boe.es/gazeta/dias/1827/08/23/pdfs/GMD-1827-101.pdf#page=3","Abrir facsímil")</f>
        <v>Abrir facsímil</v>
      </c>
      <c r="K1047" s="3" t="s">
        <v>23</v>
      </c>
    </row>
    <row r="1048" spans="1:11" ht="42" customHeight="1">
      <c r="A1048" s="2" t="s">
        <v>2446</v>
      </c>
      <c r="B1048" s="2" t="s">
        <v>2446</v>
      </c>
      <c r="C1048" s="2" t="s">
        <v>17</v>
      </c>
      <c r="D1048" s="2" t="s">
        <v>18</v>
      </c>
      <c r="E1048" s="5">
        <v>-26380</v>
      </c>
      <c r="F1048" s="3" t="s">
        <v>71</v>
      </c>
      <c r="G1048" s="3" t="s">
        <v>59</v>
      </c>
      <c r="H1048" s="2" t="s">
        <v>21</v>
      </c>
      <c r="I1048" s="2" t="s">
        <v>2448</v>
      </c>
      <c r="J1048" s="3" t="str">
        <f>HYPERLINK("https://www.boe.es/gazeta/dias/1827/10/09/pdfs/GMD-1827-124.pdf#page=2","Abrir facsímil")</f>
        <v>Abrir facsímil</v>
      </c>
      <c r="K1048" s="3" t="s">
        <v>23</v>
      </c>
    </row>
    <row r="1049" spans="1:11" ht="42" customHeight="1">
      <c r="A1049" s="2" t="s">
        <v>2449</v>
      </c>
      <c r="B1049" s="2" t="s">
        <v>2450</v>
      </c>
      <c r="C1049" s="2" t="s">
        <v>350</v>
      </c>
      <c r="D1049" s="2" t="s">
        <v>36</v>
      </c>
      <c r="E1049" s="5">
        <v>-26378</v>
      </c>
      <c r="F1049" s="3" t="s">
        <v>1336</v>
      </c>
      <c r="G1049" s="3" t="s">
        <v>29</v>
      </c>
      <c r="H1049" s="2" t="s">
        <v>21</v>
      </c>
      <c r="I1049" s="2" t="s">
        <v>2451</v>
      </c>
      <c r="J1049" s="3" t="str">
        <f>HYPERLINK("https://www.boe.es/gazeta/dias/1827/10/11/pdfs/GMD-1827-125.pdf#page=4","Abrir facsímil")</f>
        <v>Abrir facsímil</v>
      </c>
      <c r="K1049" s="3" t="s">
        <v>23</v>
      </c>
    </row>
    <row r="1050" spans="1:11" ht="42" customHeight="1">
      <c r="A1050" s="2" t="s">
        <v>2452</v>
      </c>
      <c r="B1050" s="2" t="s">
        <v>2452</v>
      </c>
      <c r="C1050" s="2" t="s">
        <v>17</v>
      </c>
      <c r="D1050" s="2" t="s">
        <v>18</v>
      </c>
      <c r="E1050" s="5">
        <v>-26504</v>
      </c>
      <c r="F1050" s="3" t="s">
        <v>566</v>
      </c>
      <c r="G1050" s="3" t="s">
        <v>59</v>
      </c>
      <c r="H1050" s="2" t="s">
        <v>21</v>
      </c>
      <c r="I1050" s="2" t="s">
        <v>2453</v>
      </c>
      <c r="J1050" s="3" t="str">
        <f>HYPERLINK("https://www.boe.es/gazeta/dias/1827/06/07/pdfs/GMD-1827-68.pdf#page=2","Abrir facsímil")</f>
        <v>Abrir facsímil</v>
      </c>
      <c r="K1050" s="3" t="s">
        <v>23</v>
      </c>
    </row>
    <row r="1051" spans="1:11" ht="42" customHeight="1">
      <c r="A1051" s="2" t="s">
        <v>2454</v>
      </c>
      <c r="B1051" s="2" t="s">
        <v>2455</v>
      </c>
      <c r="C1051" s="2" t="s">
        <v>35</v>
      </c>
      <c r="D1051" s="2" t="s">
        <v>36</v>
      </c>
      <c r="E1051" s="5">
        <v>-26343</v>
      </c>
      <c r="F1051" s="3" t="s">
        <v>378</v>
      </c>
      <c r="G1051" s="3" t="s">
        <v>29</v>
      </c>
      <c r="H1051" s="2" t="s">
        <v>21</v>
      </c>
      <c r="I1051" s="2" t="s">
        <v>2456</v>
      </c>
      <c r="J1051" s="3" t="str">
        <f>HYPERLINK("https://www.boe.es/gazeta/dias/1827/11/15/pdfs/GMD-1827-140.pdf#page=4","Abrir facsímil")</f>
        <v>Abrir facsímil</v>
      </c>
      <c r="K1051" s="3" t="s">
        <v>23</v>
      </c>
    </row>
    <row r="1052" spans="1:11" ht="42" customHeight="1">
      <c r="A1052" s="2" t="s">
        <v>2457</v>
      </c>
      <c r="B1052" s="2" t="s">
        <v>2458</v>
      </c>
      <c r="C1052" s="2" t="s">
        <v>17</v>
      </c>
      <c r="D1052" s="2" t="s">
        <v>18</v>
      </c>
      <c r="E1052" s="5">
        <v>-26376</v>
      </c>
      <c r="F1052" s="3" t="s">
        <v>1333</v>
      </c>
      <c r="G1052" s="3" t="s">
        <v>29</v>
      </c>
      <c r="H1052" s="2" t="s">
        <v>21</v>
      </c>
      <c r="I1052" s="2" t="s">
        <v>2459</v>
      </c>
      <c r="J1052" s="3" t="str">
        <f>HYPERLINK("https://www.boe.es/gazeta/dias/1827/10/13/pdfs/GMD-1827-126.pdf#page=4","Abrir facsímil")</f>
        <v>Abrir facsímil</v>
      </c>
      <c r="K1052" s="3" t="s">
        <v>23</v>
      </c>
    </row>
    <row r="1053" spans="1:11" ht="42" customHeight="1">
      <c r="A1053" s="2" t="s">
        <v>2460</v>
      </c>
      <c r="B1053" s="2" t="s">
        <v>2461</v>
      </c>
      <c r="C1053" s="2" t="s">
        <v>55</v>
      </c>
      <c r="D1053" s="2" t="s">
        <v>36</v>
      </c>
      <c r="E1053" s="5">
        <v>-26567</v>
      </c>
      <c r="F1053" s="3" t="s">
        <v>1228</v>
      </c>
      <c r="G1053" s="3" t="s">
        <v>29</v>
      </c>
      <c r="H1053" s="2" t="s">
        <v>21</v>
      </c>
      <c r="I1053" s="2" t="s">
        <v>2462</v>
      </c>
      <c r="J1053" s="3" t="str">
        <f>HYPERLINK("https://www.boe.es/gazeta/dias/1827/04/05/pdfs/GMD-1827-41.pdf#page=4","Abrir facsímil")</f>
        <v>Abrir facsímil</v>
      </c>
      <c r="K1053" s="3" t="s">
        <v>23</v>
      </c>
    </row>
    <row r="1054" spans="1:11" ht="42" customHeight="1">
      <c r="A1054" s="2" t="s">
        <v>2460</v>
      </c>
      <c r="B1054" s="2" t="s">
        <v>2461</v>
      </c>
      <c r="C1054" s="2" t="s">
        <v>35</v>
      </c>
      <c r="D1054" s="2" t="s">
        <v>36</v>
      </c>
      <c r="E1054" s="5">
        <v>-26490</v>
      </c>
      <c r="F1054" s="3" t="s">
        <v>1154</v>
      </c>
      <c r="G1054" s="3" t="s">
        <v>29</v>
      </c>
      <c r="H1054" s="2" t="s">
        <v>21</v>
      </c>
      <c r="I1054" s="2" t="s">
        <v>2463</v>
      </c>
      <c r="J1054" s="3" t="str">
        <f>HYPERLINK("https://www.boe.es/gazeta/dias/1827/06/21/pdfs/GMD-1827-74.pdf#page=4","Abrir facsímil")</f>
        <v>Abrir facsímil</v>
      </c>
      <c r="K1054" s="3" t="s">
        <v>23</v>
      </c>
    </row>
    <row r="1055" spans="1:11" ht="42" customHeight="1">
      <c r="A1055" s="2" t="s">
        <v>2464</v>
      </c>
      <c r="B1055" s="2" t="s">
        <v>2465</v>
      </c>
      <c r="C1055" s="2" t="s">
        <v>17</v>
      </c>
      <c r="D1055" s="2" t="s">
        <v>18</v>
      </c>
      <c r="E1055" s="5">
        <v>-26611</v>
      </c>
      <c r="F1055" s="3" t="s">
        <v>638</v>
      </c>
      <c r="G1055" s="3" t="s">
        <v>42</v>
      </c>
      <c r="H1055" s="2" t="s">
        <v>21</v>
      </c>
      <c r="I1055" s="2" t="s">
        <v>2466</v>
      </c>
      <c r="J1055" s="3" t="str">
        <f>HYPERLINK("https://www.boe.es/gazeta/dias/1827/02/20/pdfs/GMD-1827-22.pdf#page=1","Abrir facsímil")</f>
        <v>Abrir facsímil</v>
      </c>
      <c r="K1055" s="3" t="s">
        <v>23</v>
      </c>
    </row>
    <row r="1056" spans="1:11" ht="42" customHeight="1">
      <c r="A1056" s="2" t="s">
        <v>2467</v>
      </c>
      <c r="B1056" s="2" t="s">
        <v>2468</v>
      </c>
      <c r="C1056" s="2" t="s">
        <v>35</v>
      </c>
      <c r="D1056" s="2" t="s">
        <v>36</v>
      </c>
      <c r="E1056" s="5">
        <v>-26373</v>
      </c>
      <c r="F1056" s="3" t="s">
        <v>136</v>
      </c>
      <c r="G1056" s="3" t="s">
        <v>20</v>
      </c>
      <c r="H1056" s="2" t="s">
        <v>21</v>
      </c>
      <c r="I1056" s="2" t="s">
        <v>2469</v>
      </c>
      <c r="J1056" s="3" t="str">
        <f>HYPERLINK("https://www.boe.es/gazeta/dias/1827/10/16/pdfs/GMD-1827-127.pdf#page=3","Abrir facsímil")</f>
        <v>Abrir facsímil</v>
      </c>
      <c r="K1056" s="3" t="s">
        <v>23</v>
      </c>
    </row>
    <row r="1057" spans="1:11" ht="42" customHeight="1">
      <c r="A1057" s="2" t="s">
        <v>2470</v>
      </c>
      <c r="B1057" s="2" t="s">
        <v>2471</v>
      </c>
      <c r="C1057" s="2" t="s">
        <v>35</v>
      </c>
      <c r="D1057" s="2" t="s">
        <v>36</v>
      </c>
      <c r="E1057" s="5">
        <v>-26373</v>
      </c>
      <c r="F1057" s="3" t="s">
        <v>136</v>
      </c>
      <c r="G1057" s="3" t="s">
        <v>20</v>
      </c>
      <c r="H1057" s="2" t="s">
        <v>21</v>
      </c>
      <c r="I1057" s="2" t="s">
        <v>2472</v>
      </c>
      <c r="J1057" s="3" t="str">
        <f>HYPERLINK("https://www.boe.es/gazeta/dias/1827/10/16/pdfs/GMD-1827-127.pdf#page=3","Abrir facsímil")</f>
        <v>Abrir facsímil</v>
      </c>
      <c r="K1057" s="3" t="s">
        <v>23</v>
      </c>
    </row>
    <row r="1058" spans="1:11" ht="42" customHeight="1">
      <c r="A1058" s="2" t="s">
        <v>2473</v>
      </c>
      <c r="B1058" s="2" t="s">
        <v>2474</v>
      </c>
      <c r="C1058" s="2" t="s">
        <v>17</v>
      </c>
      <c r="D1058" s="2" t="s">
        <v>18</v>
      </c>
      <c r="E1058" s="5">
        <v>-26644</v>
      </c>
      <c r="F1058" s="3" t="s">
        <v>319</v>
      </c>
      <c r="G1058" s="3" t="s">
        <v>20</v>
      </c>
      <c r="H1058" s="2" t="s">
        <v>21</v>
      </c>
      <c r="I1058" s="2" t="s">
        <v>2475</v>
      </c>
      <c r="J1058" s="3" t="str">
        <f>HYPERLINK("https://www.boe.es/gazeta/dias/1827/01/18/pdfs/GMD-1827-8.pdf#page=3","Abrir facsímil")</f>
        <v>Abrir facsímil</v>
      </c>
      <c r="K1058" s="3" t="s">
        <v>23</v>
      </c>
    </row>
    <row r="1059" spans="1:11" ht="42" customHeight="1">
      <c r="A1059" s="2" t="s">
        <v>2476</v>
      </c>
      <c r="B1059" s="2" t="s">
        <v>2476</v>
      </c>
      <c r="C1059" s="2" t="s">
        <v>46</v>
      </c>
      <c r="D1059" s="2" t="s">
        <v>27</v>
      </c>
      <c r="E1059" s="5">
        <v>-26420</v>
      </c>
      <c r="F1059" s="3" t="s">
        <v>221</v>
      </c>
      <c r="G1059" s="3" t="s">
        <v>42</v>
      </c>
      <c r="H1059" s="2" t="s">
        <v>21</v>
      </c>
      <c r="I1059" s="2" t="s">
        <v>2477</v>
      </c>
      <c r="J1059" s="3" t="str">
        <f>HYPERLINK("https://www.boe.es/gazeta/dias/1827/08/30/pdfs/GMD-1827-104.pdf#page=1","Abrir facsímil")</f>
        <v>Abrir facsímil</v>
      </c>
      <c r="K1059" s="3" t="s">
        <v>23</v>
      </c>
    </row>
    <row r="1060" spans="1:11" ht="42" customHeight="1">
      <c r="A1060" s="2" t="s">
        <v>2478</v>
      </c>
      <c r="B1060" s="2" t="s">
        <v>2478</v>
      </c>
      <c r="C1060" s="2" t="s">
        <v>35</v>
      </c>
      <c r="D1060" s="2" t="s">
        <v>36</v>
      </c>
      <c r="E1060" s="5">
        <v>-26651</v>
      </c>
      <c r="F1060" s="3" t="s">
        <v>1734</v>
      </c>
      <c r="G1060" s="3" t="s">
        <v>29</v>
      </c>
      <c r="H1060" s="2" t="s">
        <v>21</v>
      </c>
      <c r="I1060" s="2" t="s">
        <v>2479</v>
      </c>
      <c r="J1060" s="3" t="str">
        <f>HYPERLINK("https://www.boe.es/gazeta/dias/1827/01/11/pdfs/GMD-1827-5.pdf#page=4","Abrir facsímil")</f>
        <v>Abrir facsímil</v>
      </c>
      <c r="K1060" s="3" t="s">
        <v>23</v>
      </c>
    </row>
    <row r="1061" spans="1:11" ht="42" customHeight="1">
      <c r="A1061" s="2" t="s">
        <v>2478</v>
      </c>
      <c r="B1061" s="2" t="s">
        <v>2478</v>
      </c>
      <c r="C1061" s="2" t="s">
        <v>35</v>
      </c>
      <c r="D1061" s="2" t="s">
        <v>36</v>
      </c>
      <c r="E1061" s="5">
        <v>-26434</v>
      </c>
      <c r="F1061" s="3" t="s">
        <v>267</v>
      </c>
      <c r="G1061" s="3" t="s">
        <v>29</v>
      </c>
      <c r="H1061" s="2" t="s">
        <v>21</v>
      </c>
      <c r="I1061" s="2" t="s">
        <v>2480</v>
      </c>
      <c r="J1061" s="3" t="str">
        <f>HYPERLINK("https://www.boe.es/gazeta/dias/1827/08/16/pdfs/GMD-1827-98.pdf#page=4","Abrir facsímil")</f>
        <v>Abrir facsímil</v>
      </c>
      <c r="K1061" s="3" t="s">
        <v>23</v>
      </c>
    </row>
    <row r="1062" spans="1:11" ht="42" customHeight="1">
      <c r="A1062" s="2" t="s">
        <v>2478</v>
      </c>
      <c r="B1062" s="2" t="s">
        <v>2478</v>
      </c>
      <c r="C1062" s="2" t="s">
        <v>17</v>
      </c>
      <c r="D1062" s="2" t="s">
        <v>18</v>
      </c>
      <c r="E1062" s="5">
        <v>-26390</v>
      </c>
      <c r="F1062" s="3" t="s">
        <v>1596</v>
      </c>
      <c r="G1062" s="3" t="s">
        <v>59</v>
      </c>
      <c r="H1062" s="2" t="s">
        <v>21</v>
      </c>
      <c r="I1062" s="2" t="s">
        <v>2481</v>
      </c>
      <c r="J1062" s="3" t="str">
        <f>HYPERLINK("https://www.boe.es/gazeta/dias/1827/09/29/pdfs/GMD-1827-118.pdf#page=2","Abrir facsímil")</f>
        <v>Abrir facsímil</v>
      </c>
      <c r="K1062" s="3" t="s">
        <v>23</v>
      </c>
    </row>
    <row r="1063" spans="1:11" ht="42" customHeight="1">
      <c r="A1063" s="2" t="s">
        <v>2482</v>
      </c>
      <c r="B1063" s="2" t="s">
        <v>2482</v>
      </c>
      <c r="C1063" s="2" t="s">
        <v>35</v>
      </c>
      <c r="D1063" s="2" t="s">
        <v>36</v>
      </c>
      <c r="E1063" s="5">
        <v>-26338</v>
      </c>
      <c r="F1063" s="3" t="s">
        <v>525</v>
      </c>
      <c r="G1063" s="3" t="s">
        <v>20</v>
      </c>
      <c r="H1063" s="2" t="s">
        <v>21</v>
      </c>
      <c r="I1063" s="2" t="s">
        <v>2483</v>
      </c>
      <c r="J1063" s="3" t="str">
        <f>HYPERLINK("https://www.boe.es/gazeta/dias/1827/11/20/pdfs/GMD-1827-142.pdf#page=3","Abrir facsímil")</f>
        <v>Abrir facsímil</v>
      </c>
      <c r="K1063" s="3" t="s">
        <v>23</v>
      </c>
    </row>
    <row r="1064" spans="1:11" ht="42" customHeight="1">
      <c r="A1064" s="2" t="s">
        <v>2484</v>
      </c>
      <c r="B1064" s="2" t="s">
        <v>2484</v>
      </c>
      <c r="C1064" s="2" t="s">
        <v>66</v>
      </c>
      <c r="D1064" s="2" t="s">
        <v>36</v>
      </c>
      <c r="E1064" s="5">
        <v>-26425</v>
      </c>
      <c r="F1064" s="3" t="s">
        <v>546</v>
      </c>
      <c r="G1064" s="3" t="s">
        <v>42</v>
      </c>
      <c r="H1064" s="2" t="s">
        <v>21</v>
      </c>
      <c r="I1064" s="2" t="s">
        <v>2485</v>
      </c>
      <c r="J1064" s="3" t="str">
        <f>HYPERLINK("https://www.boe.es/gazeta/dias/1827/08/25/pdfs/GMD-1827-102.pdf#page=1","Abrir facsímil")</f>
        <v>Abrir facsímil</v>
      </c>
      <c r="K1064" s="3" t="s">
        <v>23</v>
      </c>
    </row>
    <row r="1065" spans="1:11" ht="42" customHeight="1">
      <c r="A1065" s="2" t="s">
        <v>2486</v>
      </c>
      <c r="B1065" s="2" t="s">
        <v>2486</v>
      </c>
      <c r="C1065" s="2" t="s">
        <v>46</v>
      </c>
      <c r="D1065" s="2" t="s">
        <v>27</v>
      </c>
      <c r="E1065" s="5">
        <v>-26392</v>
      </c>
      <c r="F1065" s="3" t="s">
        <v>1748</v>
      </c>
      <c r="G1065" s="3" t="s">
        <v>2137</v>
      </c>
      <c r="H1065" s="2" t="s">
        <v>21</v>
      </c>
      <c r="I1065" s="2" t="s">
        <v>2487</v>
      </c>
      <c r="J1065" s="3" t="str">
        <f>HYPERLINK("https://www.boe.es/gazeta/dias/1827/09/27/pdfs/GMD-1827-117.pdf#page=2","Abrir facsímil")</f>
        <v>Abrir facsímil</v>
      </c>
      <c r="K1065" s="3" t="s">
        <v>23</v>
      </c>
    </row>
    <row r="1066" spans="1:11" ht="42" customHeight="1">
      <c r="A1066" s="2" t="s">
        <v>2488</v>
      </c>
      <c r="B1066" s="2" t="s">
        <v>2488</v>
      </c>
      <c r="C1066" s="2" t="s">
        <v>17</v>
      </c>
      <c r="D1066" s="2" t="s">
        <v>18</v>
      </c>
      <c r="E1066" s="5">
        <v>-26420</v>
      </c>
      <c r="F1066" s="3" t="s">
        <v>221</v>
      </c>
      <c r="G1066" s="3" t="s">
        <v>59</v>
      </c>
      <c r="H1066" s="2" t="s">
        <v>21</v>
      </c>
      <c r="I1066" s="2" t="s">
        <v>2489</v>
      </c>
      <c r="J1066" s="3" t="str">
        <f>HYPERLINK("https://www.boe.es/gazeta/dias/1827/08/30/pdfs/GMD-1827-104.pdf#page=2","Abrir facsímil")</f>
        <v>Abrir facsímil</v>
      </c>
      <c r="K1066" s="3" t="s">
        <v>23</v>
      </c>
    </row>
    <row r="1067" spans="1:11" ht="42" customHeight="1">
      <c r="A1067" s="2" t="s">
        <v>2490</v>
      </c>
      <c r="B1067" s="2" t="s">
        <v>2490</v>
      </c>
      <c r="C1067" s="2" t="s">
        <v>46</v>
      </c>
      <c r="D1067" s="2" t="s">
        <v>27</v>
      </c>
      <c r="E1067" s="5">
        <v>-26485</v>
      </c>
      <c r="F1067" s="3" t="s">
        <v>1118</v>
      </c>
      <c r="G1067" s="3" t="s">
        <v>59</v>
      </c>
      <c r="H1067" s="2" t="s">
        <v>21</v>
      </c>
      <c r="I1067" s="2" t="s">
        <v>2491</v>
      </c>
      <c r="J1067" s="3" t="str">
        <f>HYPERLINK("https://www.boe.es/gazeta/dias/1827/06/26/pdfs/GMD-1827-76.pdf#page=2","Abrir facsímil")</f>
        <v>Abrir facsímil</v>
      </c>
      <c r="K1067" s="3" t="s">
        <v>23</v>
      </c>
    </row>
    <row r="1068" spans="1:11" ht="42" customHeight="1">
      <c r="A1068" s="2" t="s">
        <v>2492</v>
      </c>
      <c r="B1068" s="2" t="s">
        <v>2492</v>
      </c>
      <c r="C1068" s="2" t="s">
        <v>66</v>
      </c>
      <c r="D1068" s="2" t="s">
        <v>36</v>
      </c>
      <c r="E1068" s="5">
        <v>-26502</v>
      </c>
      <c r="F1068" s="3" t="s">
        <v>301</v>
      </c>
      <c r="G1068" s="3" t="s">
        <v>42</v>
      </c>
      <c r="H1068" s="2" t="s">
        <v>21</v>
      </c>
      <c r="I1068" s="2" t="s">
        <v>2493</v>
      </c>
      <c r="J1068" s="3" t="str">
        <f>HYPERLINK("https://www.boe.es/gazeta/dias/1827/06/09/pdfs/GMD-1827-69.pdf#page=1","Abrir facsímil")</f>
        <v>Abrir facsímil</v>
      </c>
      <c r="K1068" s="3" t="s">
        <v>23</v>
      </c>
    </row>
    <row r="1069" spans="1:11" ht="42" customHeight="1">
      <c r="A1069" s="2" t="s">
        <v>2494</v>
      </c>
      <c r="B1069" s="2" t="s">
        <v>2494</v>
      </c>
      <c r="C1069" s="2" t="s">
        <v>46</v>
      </c>
      <c r="D1069" s="2" t="s">
        <v>27</v>
      </c>
      <c r="E1069" s="5">
        <v>-26530</v>
      </c>
      <c r="F1069" s="3" t="s">
        <v>817</v>
      </c>
      <c r="G1069" s="3" t="s">
        <v>59</v>
      </c>
      <c r="H1069" s="2" t="s">
        <v>21</v>
      </c>
      <c r="I1069" s="2" t="s">
        <v>2495</v>
      </c>
      <c r="J1069" s="3" t="str">
        <f>HYPERLINK("https://www.boe.es/gazeta/dias/1827/05/12/pdfs/GMD-1827-57.pdf#page=2","Abrir facsímil")</f>
        <v>Abrir facsímil</v>
      </c>
      <c r="K1069" s="3" t="s">
        <v>23</v>
      </c>
    </row>
    <row r="1070" spans="1:11" ht="42" customHeight="1">
      <c r="A1070" s="2" t="s">
        <v>2494</v>
      </c>
      <c r="B1070" s="2" t="s">
        <v>2494</v>
      </c>
      <c r="C1070" s="2" t="s">
        <v>284</v>
      </c>
      <c r="D1070" s="2" t="s">
        <v>36</v>
      </c>
      <c r="E1070" s="5">
        <v>-26516</v>
      </c>
      <c r="F1070" s="3" t="s">
        <v>47</v>
      </c>
      <c r="G1070" s="3" t="s">
        <v>42</v>
      </c>
      <c r="H1070" s="2" t="s">
        <v>21</v>
      </c>
      <c r="I1070" s="2" t="s">
        <v>2496</v>
      </c>
      <c r="J1070" s="3" t="str">
        <f>HYPERLINK("https://www.boe.es/gazeta/dias/1827/05/26/pdfs/GMD-1827-63.pdf#page=1","Abrir facsímil")</f>
        <v>Abrir facsímil</v>
      </c>
      <c r="K1070" s="3" t="s">
        <v>23</v>
      </c>
    </row>
    <row r="1071" spans="1:11" ht="42" customHeight="1">
      <c r="A1071" s="2" t="s">
        <v>2494</v>
      </c>
      <c r="B1071" s="2" t="s">
        <v>2494</v>
      </c>
      <c r="C1071" s="2" t="s">
        <v>35</v>
      </c>
      <c r="D1071" s="2" t="s">
        <v>36</v>
      </c>
      <c r="E1071" s="5">
        <v>-26509</v>
      </c>
      <c r="F1071" s="3" t="s">
        <v>698</v>
      </c>
      <c r="G1071" s="3" t="s">
        <v>59</v>
      </c>
      <c r="H1071" s="2" t="s">
        <v>21</v>
      </c>
      <c r="I1071" s="2" t="s">
        <v>2497</v>
      </c>
      <c r="J1071" s="3" t="str">
        <f>HYPERLINK("https://www.boe.es/gazeta/dias/1827/06/02/pdfs/GMD-1827-66.pdf#page=2","Abrir facsímil")</f>
        <v>Abrir facsímil</v>
      </c>
      <c r="K1071" s="3" t="s">
        <v>23</v>
      </c>
    </row>
    <row r="1072" spans="1:11" ht="42" customHeight="1">
      <c r="A1072" s="2" t="s">
        <v>2494</v>
      </c>
      <c r="B1072" s="2" t="s">
        <v>2494</v>
      </c>
      <c r="C1072" s="2" t="s">
        <v>17</v>
      </c>
      <c r="D1072" s="2" t="s">
        <v>18</v>
      </c>
      <c r="E1072" s="5">
        <v>-26478</v>
      </c>
      <c r="F1072" s="3" t="s">
        <v>311</v>
      </c>
      <c r="G1072" s="3" t="s">
        <v>59</v>
      </c>
      <c r="H1072" s="2" t="s">
        <v>21</v>
      </c>
      <c r="I1072" s="2" t="s">
        <v>2498</v>
      </c>
      <c r="J1072" s="3" t="str">
        <f>HYPERLINK("https://www.boe.es/gazeta/dias/1827/07/03/pdfs/GMD-1827-79.pdf#page=2","Abrir facsímil")</f>
        <v>Abrir facsímil</v>
      </c>
      <c r="K1072" s="3" t="s">
        <v>23</v>
      </c>
    </row>
    <row r="1073" spans="1:11" ht="42" customHeight="1">
      <c r="A1073" s="2" t="s">
        <v>2494</v>
      </c>
      <c r="B1073" s="2" t="s">
        <v>2494</v>
      </c>
      <c r="C1073" s="2" t="s">
        <v>17</v>
      </c>
      <c r="D1073" s="2" t="s">
        <v>18</v>
      </c>
      <c r="E1073" s="5">
        <v>-26427</v>
      </c>
      <c r="F1073" s="3" t="s">
        <v>37</v>
      </c>
      <c r="G1073" s="3" t="s">
        <v>59</v>
      </c>
      <c r="H1073" s="2" t="s">
        <v>21</v>
      </c>
      <c r="I1073" s="2" t="s">
        <v>2499</v>
      </c>
      <c r="J1073" s="3" t="str">
        <f>HYPERLINK("https://www.boe.es/gazeta/dias/1827/08/23/pdfs/GMD-1827-101.pdf#page=2","Abrir facsímil")</f>
        <v>Abrir facsímil</v>
      </c>
      <c r="K1073" s="3" t="s">
        <v>23</v>
      </c>
    </row>
    <row r="1074" spans="1:11" ht="42" customHeight="1">
      <c r="A1074" s="2" t="s">
        <v>2494</v>
      </c>
      <c r="B1074" s="2" t="s">
        <v>2494</v>
      </c>
      <c r="C1074" s="2" t="s">
        <v>46</v>
      </c>
      <c r="D1074" s="2" t="s">
        <v>27</v>
      </c>
      <c r="E1074" s="5">
        <v>-26427</v>
      </c>
      <c r="F1074" s="3" t="s">
        <v>37</v>
      </c>
      <c r="G1074" s="3" t="s">
        <v>20</v>
      </c>
      <c r="H1074" s="2" t="s">
        <v>21</v>
      </c>
      <c r="I1074" s="2" t="s">
        <v>2500</v>
      </c>
      <c r="J1074" s="3" t="str">
        <f>HYPERLINK("https://www.boe.es/gazeta/dias/1827/08/23/pdfs/GMD-1827-101.pdf#page=3","Abrir facsímil")</f>
        <v>Abrir facsímil</v>
      </c>
      <c r="K1074" s="3" t="s">
        <v>23</v>
      </c>
    </row>
    <row r="1075" spans="1:11" ht="42" customHeight="1">
      <c r="A1075" s="2" t="s">
        <v>2494</v>
      </c>
      <c r="B1075" s="2" t="s">
        <v>2494</v>
      </c>
      <c r="C1075" s="2" t="s">
        <v>17</v>
      </c>
      <c r="D1075" s="2" t="s">
        <v>18</v>
      </c>
      <c r="E1075" s="5">
        <v>-26422</v>
      </c>
      <c r="F1075" s="3" t="s">
        <v>862</v>
      </c>
      <c r="G1075" s="3" t="s">
        <v>59</v>
      </c>
      <c r="H1075" s="2" t="s">
        <v>21</v>
      </c>
      <c r="I1075" s="2" t="s">
        <v>2501</v>
      </c>
      <c r="J1075" s="3" t="str">
        <f>HYPERLINK("https://www.boe.es/gazeta/dias/1827/08/28/pdfs/GMD-1827-103.pdf#page=2","Abrir facsímil")</f>
        <v>Abrir facsímil</v>
      </c>
      <c r="K1075" s="3" t="s">
        <v>23</v>
      </c>
    </row>
    <row r="1076" spans="1:11" ht="42" customHeight="1">
      <c r="A1076" s="2" t="s">
        <v>2494</v>
      </c>
      <c r="B1076" s="2" t="s">
        <v>2494</v>
      </c>
      <c r="C1076" s="2" t="s">
        <v>46</v>
      </c>
      <c r="D1076" s="2" t="s">
        <v>27</v>
      </c>
      <c r="E1076" s="5">
        <v>-26420</v>
      </c>
      <c r="F1076" s="3" t="s">
        <v>221</v>
      </c>
      <c r="G1076" s="3" t="s">
        <v>59</v>
      </c>
      <c r="H1076" s="2" t="s">
        <v>21</v>
      </c>
      <c r="I1076" s="2" t="s">
        <v>2502</v>
      </c>
      <c r="J1076" s="3" t="str">
        <f>HYPERLINK("https://www.boe.es/gazeta/dias/1827/08/30/pdfs/GMD-1827-104.pdf#page=2","Abrir facsímil")</f>
        <v>Abrir facsímil</v>
      </c>
      <c r="K1076" s="3" t="s">
        <v>23</v>
      </c>
    </row>
    <row r="1077" spans="1:11" ht="42" customHeight="1">
      <c r="A1077" s="2" t="s">
        <v>2494</v>
      </c>
      <c r="B1077" s="2" t="s">
        <v>2494</v>
      </c>
      <c r="C1077" s="2" t="s">
        <v>46</v>
      </c>
      <c r="D1077" s="2" t="s">
        <v>27</v>
      </c>
      <c r="E1077" s="5">
        <v>-26418</v>
      </c>
      <c r="F1077" s="3" t="s">
        <v>769</v>
      </c>
      <c r="G1077" s="3" t="s">
        <v>59</v>
      </c>
      <c r="H1077" s="2" t="s">
        <v>21</v>
      </c>
      <c r="I1077" s="2" t="s">
        <v>2503</v>
      </c>
      <c r="J1077" s="3" t="str">
        <f>HYPERLINK("https://www.boe.es/gazeta/dias/1827/09/01/pdfs/GMD-1827-105.pdf#page=2","Abrir facsímil")</f>
        <v>Abrir facsímil</v>
      </c>
      <c r="K1077" s="3" t="s">
        <v>23</v>
      </c>
    </row>
    <row r="1078" spans="1:11" ht="42" customHeight="1">
      <c r="A1078" s="2" t="s">
        <v>2494</v>
      </c>
      <c r="B1078" s="2" t="s">
        <v>2494</v>
      </c>
      <c r="C1078" s="2" t="s">
        <v>17</v>
      </c>
      <c r="D1078" s="2" t="s">
        <v>18</v>
      </c>
      <c r="E1078" s="5">
        <v>-26413</v>
      </c>
      <c r="F1078" s="3" t="s">
        <v>1105</v>
      </c>
      <c r="G1078" s="3" t="s">
        <v>42</v>
      </c>
      <c r="H1078" s="2" t="s">
        <v>21</v>
      </c>
      <c r="I1078" s="2" t="s">
        <v>2504</v>
      </c>
      <c r="J1078" s="3" t="str">
        <f>HYPERLINK("https://www.boe.es/gazeta/dias/1827/09/06/pdfs/GMD-1827-107.pdf#page=1","Abrir facsímil")</f>
        <v>Abrir facsímil</v>
      </c>
      <c r="K1078" s="3" t="s">
        <v>23</v>
      </c>
    </row>
    <row r="1079" spans="1:11" ht="42" customHeight="1">
      <c r="A1079" s="2" t="s">
        <v>2494</v>
      </c>
      <c r="B1079" s="2" t="s">
        <v>2494</v>
      </c>
      <c r="C1079" s="2" t="s">
        <v>35</v>
      </c>
      <c r="D1079" s="2" t="s">
        <v>36</v>
      </c>
      <c r="E1079" s="5">
        <v>-26399</v>
      </c>
      <c r="F1079" s="3" t="s">
        <v>977</v>
      </c>
      <c r="G1079" s="3" t="s">
        <v>20</v>
      </c>
      <c r="H1079" s="2" t="s">
        <v>21</v>
      </c>
      <c r="I1079" s="2" t="s">
        <v>2505</v>
      </c>
      <c r="J1079" s="3" t="str">
        <f>HYPERLINK("https://www.boe.es/gazeta/dias/1827/09/20/pdfs/GMD-1827-114.pdf#page=3","Abrir facsímil")</f>
        <v>Abrir facsímil</v>
      </c>
      <c r="K1079" s="3" t="s">
        <v>23</v>
      </c>
    </row>
    <row r="1080" spans="1:11" ht="42" customHeight="1">
      <c r="A1080" s="2" t="s">
        <v>2494</v>
      </c>
      <c r="B1080" s="2" t="s">
        <v>2494</v>
      </c>
      <c r="C1080" s="2" t="s">
        <v>55</v>
      </c>
      <c r="D1080" s="2" t="s">
        <v>36</v>
      </c>
      <c r="E1080" s="5">
        <v>-26322</v>
      </c>
      <c r="F1080" s="3" t="s">
        <v>217</v>
      </c>
      <c r="G1080" s="3" t="s">
        <v>59</v>
      </c>
      <c r="H1080" s="2" t="s">
        <v>21</v>
      </c>
      <c r="I1080" s="2" t="s">
        <v>2506</v>
      </c>
      <c r="J1080" s="3" t="str">
        <f>HYPERLINK("https://www.boe.es/gazeta/dias/1827/12/06/pdfs/GMD-1827-149.pdf#page=2","Abrir facsímil")</f>
        <v>Abrir facsímil</v>
      </c>
      <c r="K1080" s="3" t="s">
        <v>23</v>
      </c>
    </row>
    <row r="1081" spans="1:11" ht="42" customHeight="1">
      <c r="A1081" s="2" t="s">
        <v>2494</v>
      </c>
      <c r="B1081" s="2" t="s">
        <v>2494</v>
      </c>
      <c r="C1081" s="2" t="s">
        <v>35</v>
      </c>
      <c r="D1081" s="2" t="s">
        <v>36</v>
      </c>
      <c r="E1081" s="5">
        <v>-26315</v>
      </c>
      <c r="F1081" s="3" t="s">
        <v>346</v>
      </c>
      <c r="G1081" s="3" t="s">
        <v>20</v>
      </c>
      <c r="H1081" s="2" t="s">
        <v>21</v>
      </c>
      <c r="I1081" s="2" t="s">
        <v>2507</v>
      </c>
      <c r="J1081" s="3" t="str">
        <f>HYPERLINK("https://www.boe.es/gazeta/dias/1827/12/13/pdfs/GMD-1827-152.pdf#page=3","Abrir facsímil")</f>
        <v>Abrir facsímil</v>
      </c>
      <c r="K1081" s="3" t="s">
        <v>23</v>
      </c>
    </row>
    <row r="1082" spans="1:11" ht="42" customHeight="1">
      <c r="A1082" s="2" t="s">
        <v>2508</v>
      </c>
      <c r="B1082" s="2" t="s">
        <v>2508</v>
      </c>
      <c r="C1082" s="2" t="s">
        <v>66</v>
      </c>
      <c r="D1082" s="2" t="s">
        <v>36</v>
      </c>
      <c r="E1082" s="5">
        <v>-26303</v>
      </c>
      <c r="F1082" s="3" t="s">
        <v>1522</v>
      </c>
      <c r="G1082" s="3" t="s">
        <v>59</v>
      </c>
      <c r="H1082" s="2" t="s">
        <v>21</v>
      </c>
      <c r="I1082" s="2" t="s">
        <v>2509</v>
      </c>
      <c r="J1082" s="3" t="str">
        <f>HYPERLINK("https://www.boe.es/gazeta/dias/1827/12/25/pdfs/GMD-1827-157.pdf#page=2","Abrir facsímil")</f>
        <v>Abrir facsímil</v>
      </c>
      <c r="K1082" s="3" t="s">
        <v>23</v>
      </c>
    </row>
    <row r="1083" spans="1:11" ht="42" customHeight="1">
      <c r="A1083" s="2" t="s">
        <v>2510</v>
      </c>
      <c r="B1083" s="2" t="s">
        <v>2511</v>
      </c>
      <c r="C1083" s="2" t="s">
        <v>17</v>
      </c>
      <c r="D1083" s="2" t="s">
        <v>18</v>
      </c>
      <c r="E1083" s="5">
        <v>-26481</v>
      </c>
      <c r="F1083" s="3" t="s">
        <v>237</v>
      </c>
      <c r="G1083" s="3" t="s">
        <v>20</v>
      </c>
      <c r="H1083" s="2" t="s">
        <v>21</v>
      </c>
      <c r="I1083" s="2" t="s">
        <v>2512</v>
      </c>
      <c r="J1083" s="3" t="str">
        <f>HYPERLINK("https://www.boe.es/gazeta/dias/1827/06/30/pdfs/GMD-1827-78.pdf#page=3","Abrir facsímil")</f>
        <v>Abrir facsímil</v>
      </c>
      <c r="K1083" s="3" t="s">
        <v>23</v>
      </c>
    </row>
    <row r="1084" spans="1:11" ht="42" customHeight="1">
      <c r="A1084" s="2" t="s">
        <v>2513</v>
      </c>
      <c r="B1084" s="2" t="s">
        <v>2514</v>
      </c>
      <c r="C1084" s="2" t="s">
        <v>35</v>
      </c>
      <c r="D1084" s="2" t="s">
        <v>36</v>
      </c>
      <c r="E1084" s="5">
        <v>-26373</v>
      </c>
      <c r="F1084" s="3" t="s">
        <v>136</v>
      </c>
      <c r="G1084" s="3" t="s">
        <v>20</v>
      </c>
      <c r="H1084" s="2" t="s">
        <v>21</v>
      </c>
      <c r="I1084" s="2" t="s">
        <v>2515</v>
      </c>
      <c r="J1084" s="3" t="str">
        <f>HYPERLINK("https://www.boe.es/gazeta/dias/1827/10/16/pdfs/GMD-1827-127.pdf#page=3","Abrir facsímil")</f>
        <v>Abrir facsímil</v>
      </c>
      <c r="K1084" s="3" t="s">
        <v>23</v>
      </c>
    </row>
    <row r="1085" spans="1:11" ht="42" customHeight="1">
      <c r="A1085" s="2" t="s">
        <v>2516</v>
      </c>
      <c r="B1085" s="2" t="s">
        <v>2517</v>
      </c>
      <c r="C1085" s="2" t="s">
        <v>94</v>
      </c>
      <c r="D1085" s="2" t="s">
        <v>36</v>
      </c>
      <c r="E1085" s="5">
        <v>-26364</v>
      </c>
      <c r="F1085" s="3" t="s">
        <v>90</v>
      </c>
      <c r="G1085" s="3" t="s">
        <v>29</v>
      </c>
      <c r="H1085" s="2" t="s">
        <v>21</v>
      </c>
      <c r="I1085" s="2" t="s">
        <v>2518</v>
      </c>
      <c r="J1085" s="3" t="str">
        <f>HYPERLINK("https://www.boe.es/gazeta/dias/1827/10/25/pdfs/GMD-1827-131.pdf#page=4","Abrir facsímil")</f>
        <v>Abrir facsímil</v>
      </c>
      <c r="K1085" s="3" t="s">
        <v>23</v>
      </c>
    </row>
    <row r="1086" spans="1:11" ht="42" customHeight="1">
      <c r="A1086" s="2" t="s">
        <v>2519</v>
      </c>
      <c r="B1086" s="2" t="s">
        <v>2520</v>
      </c>
      <c r="C1086" s="2" t="s">
        <v>94</v>
      </c>
      <c r="D1086" s="2" t="s">
        <v>36</v>
      </c>
      <c r="E1086" s="5">
        <v>-26600</v>
      </c>
      <c r="F1086" s="3" t="s">
        <v>205</v>
      </c>
      <c r="G1086" s="3" t="s">
        <v>59</v>
      </c>
      <c r="H1086" s="2" t="s">
        <v>21</v>
      </c>
      <c r="I1086" s="2" t="s">
        <v>2521</v>
      </c>
      <c r="J1086" s="3" t="str">
        <f>HYPERLINK("https://www.boe.es/gazeta/dias/1827/03/03/pdfs/GMD-1827-27.pdf#page=2","Abrir facsímil")</f>
        <v>Abrir facsímil</v>
      </c>
      <c r="K1086" s="3" t="s">
        <v>23</v>
      </c>
    </row>
    <row r="1087" spans="1:11" ht="42" customHeight="1">
      <c r="A1087" s="2" t="s">
        <v>2522</v>
      </c>
      <c r="B1087" s="2" t="s">
        <v>2523</v>
      </c>
      <c r="C1087" s="2" t="s">
        <v>17</v>
      </c>
      <c r="D1087" s="2" t="s">
        <v>18</v>
      </c>
      <c r="E1087" s="5">
        <v>-26313</v>
      </c>
      <c r="F1087" s="3" t="s">
        <v>712</v>
      </c>
      <c r="G1087" s="3" t="s">
        <v>29</v>
      </c>
      <c r="H1087" s="2" t="s">
        <v>21</v>
      </c>
      <c r="I1087" s="2" t="s">
        <v>2524</v>
      </c>
      <c r="J1087" s="3" t="str">
        <f>HYPERLINK("https://www.boe.es/gazeta/dias/1827/12/15/pdfs/GMD-1827-153.pdf#page=4","Abrir facsímil")</f>
        <v>Abrir facsímil</v>
      </c>
      <c r="K1087" s="3" t="s">
        <v>23</v>
      </c>
    </row>
    <row r="1088" spans="1:11" ht="42" customHeight="1">
      <c r="A1088" s="2" t="s">
        <v>2525</v>
      </c>
      <c r="B1088" s="2" t="s">
        <v>2526</v>
      </c>
      <c r="C1088" s="2" t="s">
        <v>46</v>
      </c>
      <c r="D1088" s="2" t="s">
        <v>27</v>
      </c>
      <c r="E1088" s="5">
        <v>-26462</v>
      </c>
      <c r="F1088" s="3" t="s">
        <v>304</v>
      </c>
      <c r="G1088" s="3" t="s">
        <v>29</v>
      </c>
      <c r="H1088" s="2" t="s">
        <v>21</v>
      </c>
      <c r="I1088" s="2" t="s">
        <v>2527</v>
      </c>
      <c r="J1088" s="3" t="str">
        <f>HYPERLINK("https://www.boe.es/gazeta/dias/1827/07/19/pdfs/GMD-1827-86.pdf#page=4","Abrir facsímil")</f>
        <v>Abrir facsímil</v>
      </c>
      <c r="K1088" s="3" t="s">
        <v>23</v>
      </c>
    </row>
    <row r="1089" spans="1:11" ht="42" customHeight="1">
      <c r="A1089" s="2" t="s">
        <v>2528</v>
      </c>
      <c r="B1089" s="2" t="s">
        <v>2529</v>
      </c>
      <c r="C1089" s="2" t="s">
        <v>284</v>
      </c>
      <c r="D1089" s="2" t="s">
        <v>36</v>
      </c>
      <c r="E1089" s="5">
        <v>-26516</v>
      </c>
      <c r="F1089" s="3" t="s">
        <v>47</v>
      </c>
      <c r="G1089" s="3" t="s">
        <v>20</v>
      </c>
      <c r="H1089" s="2" t="s">
        <v>21</v>
      </c>
      <c r="I1089" s="2" t="s">
        <v>2530</v>
      </c>
      <c r="J1089" s="3" t="str">
        <f>HYPERLINK("https://www.boe.es/gazeta/dias/1827/05/26/pdfs/GMD-1827-63.pdf#page=3","Abrir facsímil")</f>
        <v>Abrir facsímil</v>
      </c>
      <c r="K1089" s="3" t="s">
        <v>23</v>
      </c>
    </row>
    <row r="1090" spans="1:11" ht="42" customHeight="1">
      <c r="A1090" s="2" t="s">
        <v>2531</v>
      </c>
      <c r="B1090" s="2" t="s">
        <v>2532</v>
      </c>
      <c r="C1090" s="2" t="s">
        <v>94</v>
      </c>
      <c r="D1090" s="2" t="s">
        <v>36</v>
      </c>
      <c r="E1090" s="5">
        <v>-26609</v>
      </c>
      <c r="F1090" s="3" t="s">
        <v>102</v>
      </c>
      <c r="G1090" s="3" t="s">
        <v>20</v>
      </c>
      <c r="H1090" s="2" t="s">
        <v>21</v>
      </c>
      <c r="I1090" s="2" t="s">
        <v>2533</v>
      </c>
      <c r="J1090" s="3" t="str">
        <f>HYPERLINK("https://www.boe.es/gazeta/dias/1827/02/22/pdfs/GMD-1827-23.pdf#page=3","Abrir facsímil")</f>
        <v>Abrir facsímil</v>
      </c>
      <c r="K1090" s="3" t="s">
        <v>23</v>
      </c>
    </row>
    <row r="1091" spans="1:11" ht="42" customHeight="1">
      <c r="A1091" s="2" t="s">
        <v>2534</v>
      </c>
      <c r="B1091" s="2" t="s">
        <v>2535</v>
      </c>
      <c r="C1091" s="2" t="s">
        <v>55</v>
      </c>
      <c r="D1091" s="2" t="s">
        <v>36</v>
      </c>
      <c r="E1091" s="5">
        <v>-26476</v>
      </c>
      <c r="F1091" s="3" t="s">
        <v>95</v>
      </c>
      <c r="G1091" s="3" t="s">
        <v>29</v>
      </c>
      <c r="H1091" s="2" t="s">
        <v>21</v>
      </c>
      <c r="I1091" s="2" t="s">
        <v>2536</v>
      </c>
      <c r="J1091" s="3" t="str">
        <f>HYPERLINK("https://www.boe.es/gazeta/dias/1827/07/05/pdfs/GMD-1827-80.pdf#page=4","Abrir facsímil")</f>
        <v>Abrir facsímil</v>
      </c>
      <c r="K1091" s="3" t="s">
        <v>23</v>
      </c>
    </row>
    <row r="1092" spans="1:11" ht="42" customHeight="1">
      <c r="A1092" s="2" t="s">
        <v>2537</v>
      </c>
      <c r="B1092" s="2" t="s">
        <v>2538</v>
      </c>
      <c r="C1092" s="2" t="s">
        <v>17</v>
      </c>
      <c r="D1092" s="2" t="s">
        <v>18</v>
      </c>
      <c r="E1092" s="5">
        <v>-26611</v>
      </c>
      <c r="F1092" s="3" t="s">
        <v>638</v>
      </c>
      <c r="G1092" s="3" t="s">
        <v>42</v>
      </c>
      <c r="H1092" s="2" t="s">
        <v>21</v>
      </c>
      <c r="I1092" s="2" t="s">
        <v>2539</v>
      </c>
      <c r="J1092" s="3" t="str">
        <f>HYPERLINK("https://www.boe.es/gazeta/dias/1827/02/20/pdfs/GMD-1827-22.pdf#page=1","Abrir facsímil")</f>
        <v>Abrir facsímil</v>
      </c>
      <c r="K1092" s="3" t="s">
        <v>23</v>
      </c>
    </row>
    <row r="1093" spans="1:11" ht="42" customHeight="1">
      <c r="A1093" s="2" t="s">
        <v>2540</v>
      </c>
      <c r="B1093" s="2" t="s">
        <v>2541</v>
      </c>
      <c r="C1093" s="2" t="s">
        <v>94</v>
      </c>
      <c r="D1093" s="2" t="s">
        <v>36</v>
      </c>
      <c r="E1093" s="5">
        <v>-26558</v>
      </c>
      <c r="F1093" s="3" t="s">
        <v>1973</v>
      </c>
      <c r="G1093" s="3" t="s">
        <v>29</v>
      </c>
      <c r="H1093" s="2" t="s">
        <v>21</v>
      </c>
      <c r="I1093" s="2" t="s">
        <v>2542</v>
      </c>
      <c r="J1093" s="3" t="str">
        <f>HYPERLINK("https://www.boe.es/gazeta/dias/1827/04/14/pdfs/GMD-1827-45.pdf#page=4","Abrir facsímil")</f>
        <v>Abrir facsímil</v>
      </c>
      <c r="K1093" s="3" t="s">
        <v>23</v>
      </c>
    </row>
    <row r="1094" spans="1:11" ht="42" customHeight="1">
      <c r="A1094" s="2" t="s">
        <v>2543</v>
      </c>
      <c r="B1094" s="2" t="s">
        <v>2544</v>
      </c>
      <c r="C1094" s="2" t="s">
        <v>55</v>
      </c>
      <c r="D1094" s="2" t="s">
        <v>36</v>
      </c>
      <c r="E1094" s="5">
        <v>-26555</v>
      </c>
      <c r="F1094" s="3" t="s">
        <v>553</v>
      </c>
      <c r="G1094" s="3" t="s">
        <v>29</v>
      </c>
      <c r="H1094" s="2" t="s">
        <v>21</v>
      </c>
      <c r="I1094" s="2" t="s">
        <v>2545</v>
      </c>
      <c r="J1094" s="3" t="str">
        <f>HYPERLINK("https://www.boe.es/gazeta/dias/1827/04/17/pdfs/GMD-1827-46.pdf#page=4","Abrir facsímil")</f>
        <v>Abrir facsímil</v>
      </c>
      <c r="K1094" s="3" t="s">
        <v>23</v>
      </c>
    </row>
    <row r="1095" spans="1:11" ht="42" customHeight="1">
      <c r="A1095" s="2" t="s">
        <v>2546</v>
      </c>
      <c r="B1095" s="2" t="s">
        <v>2547</v>
      </c>
      <c r="C1095" s="2" t="s">
        <v>17</v>
      </c>
      <c r="D1095" s="2" t="s">
        <v>18</v>
      </c>
      <c r="E1095" s="5">
        <v>-26450</v>
      </c>
      <c r="F1095" s="3" t="s">
        <v>518</v>
      </c>
      <c r="G1095" s="3" t="s">
        <v>29</v>
      </c>
      <c r="H1095" s="2" t="s">
        <v>21</v>
      </c>
      <c r="I1095" s="2" t="s">
        <v>2548</v>
      </c>
      <c r="J1095" s="3" t="str">
        <f>HYPERLINK("https://www.boe.es/gazeta/dias/1827/07/31/pdfs/GMD-1827-91.pdf#page=4","Abrir facsímil")</f>
        <v>Abrir facsímil</v>
      </c>
      <c r="K1095" s="3" t="s">
        <v>23</v>
      </c>
    </row>
    <row r="1096" spans="1:11" ht="42" customHeight="1">
      <c r="A1096" s="2" t="s">
        <v>2546</v>
      </c>
      <c r="B1096" s="2" t="s">
        <v>2547</v>
      </c>
      <c r="C1096" s="2" t="s">
        <v>35</v>
      </c>
      <c r="D1096" s="2" t="s">
        <v>36</v>
      </c>
      <c r="E1096" s="5">
        <v>-26408</v>
      </c>
      <c r="F1096" s="3" t="s">
        <v>226</v>
      </c>
      <c r="G1096" s="3" t="s">
        <v>29</v>
      </c>
      <c r="H1096" s="2" t="s">
        <v>21</v>
      </c>
      <c r="I1096" s="2" t="s">
        <v>2549</v>
      </c>
      <c r="J1096" s="3" t="str">
        <f>HYPERLINK("https://www.boe.es/gazeta/dias/1827/09/11/pdfs/GMD-1827-109.pdf#page=4","Abrir facsímil")</f>
        <v>Abrir facsímil</v>
      </c>
      <c r="K1096" s="3" t="s">
        <v>23</v>
      </c>
    </row>
    <row r="1097" spans="1:11" ht="42" customHeight="1">
      <c r="A1097" s="2" t="s">
        <v>2550</v>
      </c>
      <c r="B1097" s="2" t="s">
        <v>2551</v>
      </c>
      <c r="C1097" s="2" t="s">
        <v>46</v>
      </c>
      <c r="D1097" s="2" t="s">
        <v>27</v>
      </c>
      <c r="E1097" s="5">
        <v>-26362</v>
      </c>
      <c r="F1097" s="3" t="s">
        <v>158</v>
      </c>
      <c r="G1097" s="3" t="s">
        <v>29</v>
      </c>
      <c r="H1097" s="2" t="s">
        <v>21</v>
      </c>
      <c r="I1097" s="2" t="s">
        <v>2552</v>
      </c>
      <c r="J1097" s="3" t="str">
        <f>HYPERLINK("https://www.boe.es/gazeta/dias/1827/10/27/pdfs/GMD-1827-132.pdf#page=4","Abrir facsímil")</f>
        <v>Abrir facsímil</v>
      </c>
      <c r="K1097" s="3" t="s">
        <v>23</v>
      </c>
    </row>
    <row r="1098" spans="1:11" ht="42" customHeight="1">
      <c r="A1098" s="2" t="s">
        <v>2553</v>
      </c>
      <c r="B1098" s="2" t="s">
        <v>2553</v>
      </c>
      <c r="C1098" s="2" t="s">
        <v>35</v>
      </c>
      <c r="D1098" s="2" t="s">
        <v>36</v>
      </c>
      <c r="E1098" s="5">
        <v>-26427</v>
      </c>
      <c r="F1098" s="3" t="s">
        <v>37</v>
      </c>
      <c r="G1098" s="3" t="s">
        <v>20</v>
      </c>
      <c r="H1098" s="2" t="s">
        <v>21</v>
      </c>
      <c r="I1098" s="2" t="s">
        <v>2554</v>
      </c>
      <c r="J1098" s="3" t="str">
        <f>HYPERLINK("https://www.boe.es/gazeta/dias/1827/08/23/pdfs/GMD-1827-101.pdf#page=3","Abrir facsímil")</f>
        <v>Abrir facsímil</v>
      </c>
      <c r="K1098" s="3" t="s">
        <v>23</v>
      </c>
    </row>
    <row r="1099" spans="1:11" ht="42" customHeight="1">
      <c r="A1099" s="2" t="s">
        <v>2555</v>
      </c>
      <c r="B1099" s="2" t="s">
        <v>2555</v>
      </c>
      <c r="C1099" s="2" t="s">
        <v>46</v>
      </c>
      <c r="D1099" s="2" t="s">
        <v>27</v>
      </c>
      <c r="E1099" s="5">
        <v>-26418</v>
      </c>
      <c r="F1099" s="3" t="s">
        <v>769</v>
      </c>
      <c r="G1099" s="3" t="s">
        <v>42</v>
      </c>
      <c r="H1099" s="2" t="s">
        <v>21</v>
      </c>
      <c r="I1099" s="2" t="s">
        <v>2556</v>
      </c>
      <c r="J1099" s="3" t="str">
        <f>HYPERLINK("https://www.boe.es/gazeta/dias/1827/09/01/pdfs/GMD-1827-105.pdf#page=1","Abrir facsímil")</f>
        <v>Abrir facsímil</v>
      </c>
      <c r="K1099" s="3" t="s">
        <v>23</v>
      </c>
    </row>
    <row r="1100" spans="1:11" ht="42" customHeight="1">
      <c r="A1100" s="2" t="s">
        <v>2557</v>
      </c>
      <c r="B1100" s="2" t="s">
        <v>2557</v>
      </c>
      <c r="C1100" s="2" t="s">
        <v>35</v>
      </c>
      <c r="D1100" s="2" t="s">
        <v>36</v>
      </c>
      <c r="E1100" s="5">
        <v>-26572</v>
      </c>
      <c r="F1100" s="3" t="s">
        <v>1075</v>
      </c>
      <c r="G1100" s="3" t="s">
        <v>59</v>
      </c>
      <c r="H1100" s="2" t="s">
        <v>21</v>
      </c>
      <c r="I1100" s="2" t="s">
        <v>2558</v>
      </c>
      <c r="J1100" s="3" t="str">
        <f>HYPERLINK("https://www.boe.es/gazeta/dias/1827/03/31/pdfs/GMD-1827-39.pdf#page=2","Abrir facsímil")</f>
        <v>Abrir facsímil</v>
      </c>
      <c r="K1100" s="3" t="s">
        <v>23</v>
      </c>
    </row>
    <row r="1101" spans="1:11" ht="42" customHeight="1">
      <c r="A1101" s="2" t="s">
        <v>2559</v>
      </c>
      <c r="B1101" s="2" t="s">
        <v>2559</v>
      </c>
      <c r="C1101" s="2" t="s">
        <v>17</v>
      </c>
      <c r="D1101" s="2" t="s">
        <v>18</v>
      </c>
      <c r="E1101" s="5">
        <v>-26553</v>
      </c>
      <c r="F1101" s="3" t="s">
        <v>165</v>
      </c>
      <c r="G1101" s="3" t="s">
        <v>42</v>
      </c>
      <c r="H1101" s="2" t="s">
        <v>21</v>
      </c>
      <c r="I1101" s="2" t="s">
        <v>2560</v>
      </c>
      <c r="J1101" s="3" t="str">
        <f>HYPERLINK("https://www.boe.es/gazeta/dias/1827/04/19/pdfs/GMD-1827-47.pdf#page=1","Abrir facsímil")</f>
        <v>Abrir facsímil</v>
      </c>
      <c r="K1101" s="3" t="s">
        <v>23</v>
      </c>
    </row>
    <row r="1102" spans="1:11" ht="42" customHeight="1">
      <c r="A1102" s="2" t="s">
        <v>2559</v>
      </c>
      <c r="B1102" s="2" t="s">
        <v>2559</v>
      </c>
      <c r="C1102" s="2" t="s">
        <v>17</v>
      </c>
      <c r="D1102" s="2" t="s">
        <v>18</v>
      </c>
      <c r="E1102" s="5">
        <v>-26471</v>
      </c>
      <c r="F1102" s="3" t="s">
        <v>169</v>
      </c>
      <c r="G1102" s="3" t="s">
        <v>42</v>
      </c>
      <c r="H1102" s="2" t="s">
        <v>21</v>
      </c>
      <c r="I1102" s="2" t="s">
        <v>2561</v>
      </c>
      <c r="J1102" s="3" t="str">
        <f>HYPERLINK("https://www.boe.es/gazeta/dias/1827/07/10/pdfs/GMD-1827-82.pdf#page=1","Abrir facsímil")</f>
        <v>Abrir facsímil</v>
      </c>
      <c r="K1102" s="3" t="s">
        <v>23</v>
      </c>
    </row>
    <row r="1103" spans="1:11" ht="42" customHeight="1">
      <c r="A1103" s="2" t="s">
        <v>2562</v>
      </c>
      <c r="B1103" s="2" t="s">
        <v>2563</v>
      </c>
      <c r="C1103" s="2" t="s">
        <v>350</v>
      </c>
      <c r="D1103" s="2" t="s">
        <v>36</v>
      </c>
      <c r="E1103" s="5">
        <v>-26485</v>
      </c>
      <c r="F1103" s="3" t="s">
        <v>1118</v>
      </c>
      <c r="G1103" s="3" t="s">
        <v>20</v>
      </c>
      <c r="H1103" s="2" t="s">
        <v>21</v>
      </c>
      <c r="I1103" s="2" t="s">
        <v>2564</v>
      </c>
      <c r="J1103" s="3" t="str">
        <f>HYPERLINK("https://www.boe.es/gazeta/dias/1827/06/26/pdfs/GMD-1827-76.pdf#page=3","Abrir facsímil")</f>
        <v>Abrir facsímil</v>
      </c>
      <c r="K1103" s="3" t="s">
        <v>23</v>
      </c>
    </row>
    <row r="1104" spans="1:11" ht="42" customHeight="1">
      <c r="A1104" s="2" t="s">
        <v>2565</v>
      </c>
      <c r="B1104" s="2" t="s">
        <v>2565</v>
      </c>
      <c r="C1104" s="2" t="s">
        <v>17</v>
      </c>
      <c r="D1104" s="2" t="s">
        <v>18</v>
      </c>
      <c r="E1104" s="5">
        <v>-26588</v>
      </c>
      <c r="F1104" s="3" t="s">
        <v>484</v>
      </c>
      <c r="G1104" s="3" t="s">
        <v>59</v>
      </c>
      <c r="H1104" s="2" t="s">
        <v>21</v>
      </c>
      <c r="I1104" s="2" t="s">
        <v>2566</v>
      </c>
      <c r="J1104" s="3" t="str">
        <f>HYPERLINK("https://www.boe.es/gazeta/dias/1827/03/15/pdfs/GMD-1827-32.pdf#page=2","Abrir facsímil")</f>
        <v>Abrir facsímil</v>
      </c>
      <c r="K1104" s="3" t="s">
        <v>23</v>
      </c>
    </row>
    <row r="1105" spans="1:11" ht="42" customHeight="1">
      <c r="A1105" s="2" t="s">
        <v>2567</v>
      </c>
      <c r="B1105" s="2" t="s">
        <v>2568</v>
      </c>
      <c r="C1105" s="2" t="s">
        <v>17</v>
      </c>
      <c r="D1105" s="2" t="s">
        <v>18</v>
      </c>
      <c r="E1105" s="5">
        <v>-26320</v>
      </c>
      <c r="F1105" s="3" t="s">
        <v>2021</v>
      </c>
      <c r="G1105" s="3" t="s">
        <v>42</v>
      </c>
      <c r="H1105" s="2" t="s">
        <v>21</v>
      </c>
      <c r="I1105" s="2" t="s">
        <v>2569</v>
      </c>
      <c r="J1105" s="3" t="str">
        <f>HYPERLINK("https://www.boe.es/gazeta/dias/1827/12/08/pdfs/GMD-1827-150.pdf#page=1","Abrir facsímil")</f>
        <v>Abrir facsímil</v>
      </c>
      <c r="K1105" s="3" t="s">
        <v>23</v>
      </c>
    </row>
    <row r="1106" spans="1:11" ht="42" customHeight="1">
      <c r="A1106" s="2" t="s">
        <v>2570</v>
      </c>
      <c r="B1106" s="2" t="s">
        <v>2571</v>
      </c>
      <c r="C1106" s="2" t="s">
        <v>17</v>
      </c>
      <c r="D1106" s="2" t="s">
        <v>18</v>
      </c>
      <c r="E1106" s="5">
        <v>-26611</v>
      </c>
      <c r="F1106" s="3" t="s">
        <v>638</v>
      </c>
      <c r="G1106" s="3" t="s">
        <v>772</v>
      </c>
      <c r="H1106" s="2" t="s">
        <v>21</v>
      </c>
      <c r="I1106" s="2" t="s">
        <v>2572</v>
      </c>
      <c r="J1106" s="3" t="str">
        <f>HYPERLINK("https://www.boe.es/gazeta/dias/1827/02/20/pdfs/GMD-1827-22.pdf#page=4","Abrir facsímil")</f>
        <v>Abrir facsímil</v>
      </c>
      <c r="K1106" s="3" t="s">
        <v>23</v>
      </c>
    </row>
    <row r="1107" spans="1:11" ht="42" customHeight="1">
      <c r="A1107" s="2" t="s">
        <v>2573</v>
      </c>
      <c r="B1107" s="2" t="s">
        <v>2573</v>
      </c>
      <c r="C1107" s="2" t="s">
        <v>17</v>
      </c>
      <c r="D1107" s="2" t="s">
        <v>18</v>
      </c>
      <c r="E1107" s="5">
        <v>-26653</v>
      </c>
      <c r="F1107" s="3" t="s">
        <v>457</v>
      </c>
      <c r="G1107" s="3" t="s">
        <v>20</v>
      </c>
      <c r="H1107" s="2" t="s">
        <v>21</v>
      </c>
      <c r="I1107" s="2" t="s">
        <v>2574</v>
      </c>
      <c r="J1107" s="3" t="str">
        <f>HYPERLINK("https://www.boe.es/gazeta/dias/1827/01/09/pdfs/GMD-1827-4.pdf#page=3","Abrir facsímil")</f>
        <v>Abrir facsímil</v>
      </c>
      <c r="K1107" s="3" t="s">
        <v>23</v>
      </c>
    </row>
    <row r="1108" spans="1:11" ht="42" customHeight="1">
      <c r="A1108" s="2" t="s">
        <v>2575</v>
      </c>
      <c r="B1108" s="2" t="s">
        <v>2575</v>
      </c>
      <c r="C1108" s="2" t="s">
        <v>17</v>
      </c>
      <c r="D1108" s="2" t="s">
        <v>18</v>
      </c>
      <c r="E1108" s="5">
        <v>-26656</v>
      </c>
      <c r="F1108" s="3" t="s">
        <v>840</v>
      </c>
      <c r="G1108" s="3" t="s">
        <v>42</v>
      </c>
      <c r="H1108" s="2" t="s">
        <v>21</v>
      </c>
      <c r="I1108" s="2" t="s">
        <v>2576</v>
      </c>
      <c r="J1108" s="3" t="str">
        <f>HYPERLINK("https://www.boe.es/gazeta/dias/1827/01/06/pdfs/GMD-1827-3.pdf#page=1","Abrir facsímil")</f>
        <v>Abrir facsímil</v>
      </c>
      <c r="K1108" s="3" t="s">
        <v>23</v>
      </c>
    </row>
    <row r="1109" spans="1:11" ht="42" customHeight="1">
      <c r="A1109" s="2" t="s">
        <v>2577</v>
      </c>
      <c r="B1109" s="2" t="s">
        <v>2578</v>
      </c>
      <c r="C1109" s="2" t="s">
        <v>17</v>
      </c>
      <c r="D1109" s="2" t="s">
        <v>18</v>
      </c>
      <c r="E1109" s="5">
        <v>-26530</v>
      </c>
      <c r="F1109" s="3" t="s">
        <v>817</v>
      </c>
      <c r="G1109" s="3" t="s">
        <v>59</v>
      </c>
      <c r="H1109" s="2" t="s">
        <v>30</v>
      </c>
      <c r="I1109" s="2" t="s">
        <v>2579</v>
      </c>
      <c r="J1109" s="3" t="str">
        <f>HYPERLINK("https://www.boe.es/gazeta/dias/1827/05/12/pdfs/GMD-1827-57.pdf#page=2","Abrir facsímil")</f>
        <v>Abrir facsímil</v>
      </c>
      <c r="K1109" s="3" t="s">
        <v>32</v>
      </c>
    </row>
    <row r="1110" spans="1:11" ht="42" customHeight="1">
      <c r="A1110" s="2" t="s">
        <v>2580</v>
      </c>
      <c r="B1110" s="2" t="s">
        <v>2581</v>
      </c>
      <c r="C1110" s="2" t="s">
        <v>55</v>
      </c>
      <c r="D1110" s="2" t="s">
        <v>36</v>
      </c>
      <c r="E1110" s="5">
        <v>-26464</v>
      </c>
      <c r="F1110" s="3" t="s">
        <v>1467</v>
      </c>
      <c r="G1110" s="3" t="s">
        <v>29</v>
      </c>
      <c r="H1110" s="2" t="s">
        <v>21</v>
      </c>
      <c r="I1110" s="2" t="s">
        <v>2582</v>
      </c>
      <c r="J1110" s="3" t="str">
        <f>HYPERLINK("https://www.boe.es/gazeta/dias/1827/07/17/pdfs/GMD-1827-85.pdf#page=4","Abrir facsímil")</f>
        <v>Abrir facsímil</v>
      </c>
      <c r="K1110" s="3" t="s">
        <v>23</v>
      </c>
    </row>
    <row r="1111" spans="1:11" ht="42" customHeight="1">
      <c r="A1111" s="2" t="s">
        <v>2583</v>
      </c>
      <c r="B1111" s="2" t="s">
        <v>2584</v>
      </c>
      <c r="C1111" s="2" t="s">
        <v>35</v>
      </c>
      <c r="D1111" s="2" t="s">
        <v>36</v>
      </c>
      <c r="E1111" s="5">
        <v>-26469</v>
      </c>
      <c r="F1111" s="3" t="s">
        <v>327</v>
      </c>
      <c r="G1111" s="3" t="s">
        <v>29</v>
      </c>
      <c r="H1111" s="2" t="s">
        <v>21</v>
      </c>
      <c r="I1111" s="2" t="s">
        <v>2585</v>
      </c>
      <c r="J1111" s="3" t="str">
        <f>HYPERLINK("https://www.boe.es/gazeta/dias/1827/07/12/pdfs/GMD-1827-83.pdf#page=4","Abrir facsímil")</f>
        <v>Abrir facsímil</v>
      </c>
      <c r="K1111" s="3" t="s">
        <v>23</v>
      </c>
    </row>
    <row r="1112" spans="1:11" ht="42" customHeight="1">
      <c r="A1112" s="2" t="s">
        <v>2586</v>
      </c>
      <c r="B1112" s="2" t="s">
        <v>2587</v>
      </c>
      <c r="C1112" s="2" t="s">
        <v>35</v>
      </c>
      <c r="D1112" s="2" t="s">
        <v>36</v>
      </c>
      <c r="E1112" s="5">
        <v>-26518</v>
      </c>
      <c r="F1112" s="3" t="s">
        <v>79</v>
      </c>
      <c r="G1112" s="3" t="s">
        <v>20</v>
      </c>
      <c r="H1112" s="2" t="s">
        <v>21</v>
      </c>
      <c r="I1112" s="2" t="s">
        <v>2588</v>
      </c>
      <c r="J1112" s="3" t="str">
        <f>HYPERLINK("https://www.boe.es/gazeta/dias/1827/05/24/pdfs/GMD-1827-62.pdf#page=3","Abrir facsímil")</f>
        <v>Abrir facsímil</v>
      </c>
      <c r="K1112" s="3" t="s">
        <v>23</v>
      </c>
    </row>
    <row r="1113" spans="1:11" ht="42" customHeight="1">
      <c r="A1113" s="2" t="s">
        <v>2589</v>
      </c>
      <c r="B1113" s="2" t="s">
        <v>2590</v>
      </c>
      <c r="C1113" s="2" t="s">
        <v>35</v>
      </c>
      <c r="D1113" s="2" t="s">
        <v>36</v>
      </c>
      <c r="E1113" s="5">
        <v>-26341</v>
      </c>
      <c r="F1113" s="3" t="s">
        <v>596</v>
      </c>
      <c r="G1113" s="3" t="s">
        <v>29</v>
      </c>
      <c r="H1113" s="2" t="s">
        <v>21</v>
      </c>
      <c r="I1113" s="2" t="s">
        <v>2591</v>
      </c>
      <c r="J1113" s="3" t="str">
        <f>HYPERLINK("https://www.boe.es/gazeta/dias/1827/11/17/pdfs/GMD-1827-141.pdf#page=4","Abrir facsímil")</f>
        <v>Abrir facsímil</v>
      </c>
      <c r="K1113" s="3" t="s">
        <v>23</v>
      </c>
    </row>
    <row r="1114" spans="1:11" ht="42" customHeight="1">
      <c r="A1114" s="2" t="s">
        <v>2592</v>
      </c>
      <c r="B1114" s="2" t="s">
        <v>2593</v>
      </c>
      <c r="C1114" s="2" t="s">
        <v>17</v>
      </c>
      <c r="D1114" s="2" t="s">
        <v>18</v>
      </c>
      <c r="E1114" s="5">
        <v>-26492</v>
      </c>
      <c r="F1114" s="3" t="s">
        <v>140</v>
      </c>
      <c r="G1114" s="3" t="s">
        <v>20</v>
      </c>
      <c r="H1114" s="2" t="s">
        <v>21</v>
      </c>
      <c r="I1114" s="2" t="s">
        <v>2594</v>
      </c>
      <c r="J1114" s="3" t="str">
        <f>HYPERLINK("https://www.boe.es/gazeta/dias/1827/06/19/pdfs/GMD-1827-73.pdf#page=3","Abrir facsímil")</f>
        <v>Abrir facsímil</v>
      </c>
      <c r="K1114" s="3" t="s">
        <v>23</v>
      </c>
    </row>
    <row r="1115" spans="1:11" ht="42" customHeight="1">
      <c r="A1115" s="2" t="s">
        <v>2595</v>
      </c>
      <c r="B1115" s="2" t="s">
        <v>2596</v>
      </c>
      <c r="C1115" s="2" t="s">
        <v>55</v>
      </c>
      <c r="D1115" s="2" t="s">
        <v>36</v>
      </c>
      <c r="E1115" s="5">
        <v>-26504</v>
      </c>
      <c r="F1115" s="3" t="s">
        <v>566</v>
      </c>
      <c r="G1115" s="3" t="s">
        <v>29</v>
      </c>
      <c r="H1115" s="2" t="s">
        <v>21</v>
      </c>
      <c r="I1115" s="2" t="s">
        <v>2597</v>
      </c>
      <c r="J1115" s="3" t="str">
        <f>HYPERLINK("https://www.boe.es/gazeta/dias/1827/06/07/pdfs/GMD-1827-68.pdf#page=4","Abrir facsímil")</f>
        <v>Abrir facsímil</v>
      </c>
      <c r="K1115" s="3" t="s">
        <v>23</v>
      </c>
    </row>
    <row r="1116" spans="1:11" ht="42" customHeight="1">
      <c r="A1116" s="2" t="s">
        <v>2598</v>
      </c>
      <c r="B1116" s="2" t="s">
        <v>2598</v>
      </c>
      <c r="C1116" s="2" t="s">
        <v>35</v>
      </c>
      <c r="D1116" s="2" t="s">
        <v>36</v>
      </c>
      <c r="E1116" s="5">
        <v>-26418</v>
      </c>
      <c r="F1116" s="3" t="s">
        <v>769</v>
      </c>
      <c r="G1116" s="3" t="s">
        <v>59</v>
      </c>
      <c r="H1116" s="2" t="s">
        <v>21</v>
      </c>
      <c r="I1116" s="2" t="s">
        <v>2599</v>
      </c>
      <c r="J1116" s="3" t="str">
        <f>HYPERLINK("https://www.boe.es/gazeta/dias/1827/09/01/pdfs/GMD-1827-105.pdf#page=2","Abrir facsímil")</f>
        <v>Abrir facsímil</v>
      </c>
      <c r="K1116" s="3" t="s">
        <v>23</v>
      </c>
    </row>
    <row r="1117" spans="1:11" ht="42" customHeight="1">
      <c r="A1117" s="2" t="s">
        <v>2600</v>
      </c>
      <c r="B1117" s="2" t="s">
        <v>2600</v>
      </c>
      <c r="C1117" s="2" t="s">
        <v>35</v>
      </c>
      <c r="D1117" s="2" t="s">
        <v>36</v>
      </c>
      <c r="E1117" s="5">
        <v>-26597</v>
      </c>
      <c r="F1117" s="3" t="s">
        <v>891</v>
      </c>
      <c r="G1117" s="3" t="s">
        <v>42</v>
      </c>
      <c r="H1117" s="2" t="s">
        <v>21</v>
      </c>
      <c r="I1117" s="2" t="s">
        <v>2601</v>
      </c>
      <c r="J1117" s="3" t="str">
        <f>HYPERLINK("https://www.boe.es/gazeta/dias/1827/03/06/pdfs/GMD-1827-28.pdf#page=1","Abrir facsímil")</f>
        <v>Abrir facsímil</v>
      </c>
      <c r="K1117" s="3" t="s">
        <v>23</v>
      </c>
    </row>
    <row r="1118" spans="1:11" ht="42" customHeight="1">
      <c r="A1118" s="2" t="s">
        <v>2600</v>
      </c>
      <c r="B1118" s="2" t="s">
        <v>2600</v>
      </c>
      <c r="C1118" s="2" t="s">
        <v>17</v>
      </c>
      <c r="D1118" s="2" t="s">
        <v>18</v>
      </c>
      <c r="E1118" s="5">
        <v>-26593</v>
      </c>
      <c r="F1118" s="3" t="s">
        <v>1128</v>
      </c>
      <c r="G1118" s="3" t="s">
        <v>42</v>
      </c>
      <c r="H1118" s="2" t="s">
        <v>21</v>
      </c>
      <c r="I1118" s="2" t="s">
        <v>2602</v>
      </c>
      <c r="J1118" s="3" t="str">
        <f>HYPERLINK("https://www.boe.es/gazeta/dias/1827/03/10/pdfs/GMD-1827-30.pdf#page=1","Abrir facsímil")</f>
        <v>Abrir facsímil</v>
      </c>
      <c r="K1118" s="3" t="s">
        <v>23</v>
      </c>
    </row>
    <row r="1119" spans="1:11" ht="42" customHeight="1">
      <c r="A1119" s="2" t="s">
        <v>2600</v>
      </c>
      <c r="B1119" s="2" t="s">
        <v>2600</v>
      </c>
      <c r="C1119" s="2" t="s">
        <v>35</v>
      </c>
      <c r="D1119" s="2" t="s">
        <v>36</v>
      </c>
      <c r="E1119" s="5">
        <v>-26541</v>
      </c>
      <c r="F1119" s="3" t="s">
        <v>542</v>
      </c>
      <c r="G1119" s="3" t="s">
        <v>59</v>
      </c>
      <c r="H1119" s="2" t="s">
        <v>21</v>
      </c>
      <c r="I1119" s="2" t="s">
        <v>2603</v>
      </c>
      <c r="J1119" s="3" t="str">
        <f>HYPERLINK("https://www.boe.es/gazeta/dias/1827/05/01/pdfs/GMD-1827-52.pdf#page=2","Abrir facsímil")</f>
        <v>Abrir facsímil</v>
      </c>
      <c r="K1119" s="3" t="s">
        <v>23</v>
      </c>
    </row>
    <row r="1120" spans="1:11" ht="42" customHeight="1">
      <c r="A1120" s="2" t="s">
        <v>2600</v>
      </c>
      <c r="B1120" s="2" t="s">
        <v>2600</v>
      </c>
      <c r="C1120" s="2" t="s">
        <v>35</v>
      </c>
      <c r="D1120" s="2" t="s">
        <v>36</v>
      </c>
      <c r="E1120" s="5">
        <v>-26539</v>
      </c>
      <c r="F1120" s="3" t="s">
        <v>83</v>
      </c>
      <c r="G1120" s="3" t="s">
        <v>42</v>
      </c>
      <c r="H1120" s="2" t="s">
        <v>21</v>
      </c>
      <c r="I1120" s="2" t="s">
        <v>2604</v>
      </c>
      <c r="J1120" s="3" t="str">
        <f>HYPERLINK("https://www.boe.es/gazeta/dias/1827/05/03/pdfs/GMD-1827-53.pdf#page=1","Abrir facsímil")</f>
        <v>Abrir facsímil</v>
      </c>
      <c r="K1120" s="3" t="s">
        <v>23</v>
      </c>
    </row>
    <row r="1121" spans="1:11" ht="42" customHeight="1">
      <c r="A1121" s="2" t="s">
        <v>2600</v>
      </c>
      <c r="B1121" s="2" t="s">
        <v>2600</v>
      </c>
      <c r="C1121" s="2" t="s">
        <v>66</v>
      </c>
      <c r="D1121" s="2" t="s">
        <v>36</v>
      </c>
      <c r="E1121" s="5">
        <v>-26537</v>
      </c>
      <c r="F1121" s="3" t="s">
        <v>351</v>
      </c>
      <c r="G1121" s="3" t="s">
        <v>59</v>
      </c>
      <c r="H1121" s="2" t="s">
        <v>21</v>
      </c>
      <c r="I1121" s="2" t="s">
        <v>2605</v>
      </c>
      <c r="J1121" s="3" t="str">
        <f>HYPERLINK("https://www.boe.es/gazeta/dias/1827/05/05/pdfs/GMD-1827-54.pdf#page=2","Abrir facsímil")</f>
        <v>Abrir facsímil</v>
      </c>
      <c r="K1121" s="3" t="s">
        <v>23</v>
      </c>
    </row>
    <row r="1122" spans="1:11" ht="42" customHeight="1">
      <c r="A1122" s="2" t="s">
        <v>2600</v>
      </c>
      <c r="B1122" s="2" t="s">
        <v>2600</v>
      </c>
      <c r="C1122" s="2" t="s">
        <v>17</v>
      </c>
      <c r="D1122" s="2" t="s">
        <v>18</v>
      </c>
      <c r="E1122" s="5">
        <v>-26534</v>
      </c>
      <c r="F1122" s="3" t="s">
        <v>675</v>
      </c>
      <c r="G1122" s="3" t="s">
        <v>59</v>
      </c>
      <c r="H1122" s="2" t="s">
        <v>21</v>
      </c>
      <c r="I1122" s="2" t="s">
        <v>2606</v>
      </c>
      <c r="J1122" s="3" t="str">
        <f>HYPERLINK("https://www.boe.es/gazeta/dias/1827/05/08/pdfs/GMD-1827-55.pdf#page=2","Abrir facsímil")</f>
        <v>Abrir facsímil</v>
      </c>
      <c r="K1122" s="3" t="s">
        <v>23</v>
      </c>
    </row>
    <row r="1123" spans="1:11" ht="42" customHeight="1">
      <c r="A1123" s="2" t="s">
        <v>2600</v>
      </c>
      <c r="B1123" s="2" t="s">
        <v>2600</v>
      </c>
      <c r="C1123" s="2" t="s">
        <v>66</v>
      </c>
      <c r="D1123" s="2" t="s">
        <v>36</v>
      </c>
      <c r="E1123" s="5">
        <v>-26427</v>
      </c>
      <c r="F1123" s="3" t="s">
        <v>37</v>
      </c>
      <c r="G1123" s="3" t="s">
        <v>59</v>
      </c>
      <c r="H1123" s="2" t="s">
        <v>21</v>
      </c>
      <c r="I1123" s="2" t="s">
        <v>2607</v>
      </c>
      <c r="J1123" s="3" t="str">
        <f>HYPERLINK("https://www.boe.es/gazeta/dias/1827/08/23/pdfs/GMD-1827-101.pdf#page=2","Abrir facsímil")</f>
        <v>Abrir facsímil</v>
      </c>
      <c r="K1123" s="3" t="s">
        <v>23</v>
      </c>
    </row>
    <row r="1124" spans="1:11" ht="42" customHeight="1">
      <c r="A1124" s="2" t="s">
        <v>2608</v>
      </c>
      <c r="B1124" s="2" t="s">
        <v>2608</v>
      </c>
      <c r="C1124" s="2" t="s">
        <v>350</v>
      </c>
      <c r="D1124" s="2" t="s">
        <v>36</v>
      </c>
      <c r="E1124" s="5">
        <v>-26525</v>
      </c>
      <c r="F1124" s="3" t="s">
        <v>622</v>
      </c>
      <c r="G1124" s="3" t="s">
        <v>29</v>
      </c>
      <c r="H1124" s="2" t="s">
        <v>21</v>
      </c>
      <c r="I1124" s="2" t="s">
        <v>2609</v>
      </c>
      <c r="J1124" s="3" t="str">
        <f>HYPERLINK("https://www.boe.es/gazeta/dias/1827/05/17/pdfs/GMD-1827-59.pdf#page=4","Abrir facsímil")</f>
        <v>Abrir facsímil</v>
      </c>
      <c r="K1124" s="3" t="s">
        <v>23</v>
      </c>
    </row>
    <row r="1125" spans="1:11" ht="42" customHeight="1">
      <c r="A1125" s="2" t="s">
        <v>2610</v>
      </c>
      <c r="B1125" s="2" t="s">
        <v>2610</v>
      </c>
      <c r="C1125" s="2" t="s">
        <v>17</v>
      </c>
      <c r="D1125" s="2" t="s">
        <v>18</v>
      </c>
      <c r="E1125" s="5">
        <v>-26579</v>
      </c>
      <c r="F1125" s="3" t="s">
        <v>488</v>
      </c>
      <c r="G1125" s="3" t="s">
        <v>20</v>
      </c>
      <c r="H1125" s="2" t="s">
        <v>21</v>
      </c>
      <c r="I1125" s="2" t="s">
        <v>2611</v>
      </c>
      <c r="J1125" s="3" t="str">
        <f>HYPERLINK("https://www.boe.es/gazeta/dias/1827/03/24/pdfs/GMD-1827-36.pdf#page=3","Abrir facsímil")</f>
        <v>Abrir facsímil</v>
      </c>
      <c r="K1125" s="3" t="s">
        <v>23</v>
      </c>
    </row>
    <row r="1126" spans="1:11" ht="42" customHeight="1">
      <c r="A1126" s="2" t="s">
        <v>2612</v>
      </c>
      <c r="B1126" s="2" t="s">
        <v>2612</v>
      </c>
      <c r="C1126" s="2" t="s">
        <v>17</v>
      </c>
      <c r="D1126" s="2" t="s">
        <v>18</v>
      </c>
      <c r="E1126" s="5">
        <v>-26639</v>
      </c>
      <c r="F1126" s="3" t="s">
        <v>58</v>
      </c>
      <c r="G1126" s="3" t="s">
        <v>29</v>
      </c>
      <c r="H1126" s="2" t="s">
        <v>21</v>
      </c>
      <c r="I1126" s="2" t="s">
        <v>2613</v>
      </c>
      <c r="J1126" s="3" t="str">
        <f>HYPERLINK("https://www.boe.es/gazeta/dias/1827/01/23/pdfs/GMD-1827-10.pdf#page=4","Abrir facsímil")</f>
        <v>Abrir facsímil</v>
      </c>
      <c r="K1126" s="3" t="s">
        <v>23</v>
      </c>
    </row>
    <row r="1127" spans="1:11" ht="42" customHeight="1">
      <c r="A1127" s="2" t="s">
        <v>2612</v>
      </c>
      <c r="B1127" s="2" t="s">
        <v>2612</v>
      </c>
      <c r="C1127" s="2" t="s">
        <v>55</v>
      </c>
      <c r="D1127" s="2" t="s">
        <v>36</v>
      </c>
      <c r="E1127" s="5">
        <v>-26471</v>
      </c>
      <c r="F1127" s="3" t="s">
        <v>169</v>
      </c>
      <c r="G1127" s="3" t="s">
        <v>29</v>
      </c>
      <c r="H1127" s="2" t="s">
        <v>21</v>
      </c>
      <c r="I1127" s="2" t="s">
        <v>2614</v>
      </c>
      <c r="J1127" s="3" t="str">
        <f>HYPERLINK("https://www.boe.es/gazeta/dias/1827/07/10/pdfs/GMD-1827-82.pdf#page=4","Abrir facsímil")</f>
        <v>Abrir facsímil</v>
      </c>
      <c r="K1127" s="3" t="s">
        <v>23</v>
      </c>
    </row>
    <row r="1128" spans="1:11" ht="42" customHeight="1">
      <c r="A1128" s="2" t="s">
        <v>2615</v>
      </c>
      <c r="B1128" s="2" t="s">
        <v>2615</v>
      </c>
      <c r="C1128" s="2" t="s">
        <v>17</v>
      </c>
      <c r="D1128" s="2" t="s">
        <v>18</v>
      </c>
      <c r="E1128" s="5">
        <v>-26656</v>
      </c>
      <c r="F1128" s="3" t="s">
        <v>840</v>
      </c>
      <c r="G1128" s="3" t="s">
        <v>59</v>
      </c>
      <c r="H1128" s="2" t="s">
        <v>21</v>
      </c>
      <c r="I1128" s="2" t="s">
        <v>2616</v>
      </c>
      <c r="J1128" s="3" t="str">
        <f>HYPERLINK("https://www.boe.es/gazeta/dias/1827/01/06/pdfs/GMD-1827-3.pdf#page=2","Abrir facsímil")</f>
        <v>Abrir facsímil</v>
      </c>
      <c r="K1128" s="3" t="s">
        <v>23</v>
      </c>
    </row>
    <row r="1129" spans="1:11" ht="42" customHeight="1">
      <c r="A1129" s="2" t="s">
        <v>2617</v>
      </c>
      <c r="B1129" s="2" t="s">
        <v>2617</v>
      </c>
      <c r="C1129" s="2" t="s">
        <v>46</v>
      </c>
      <c r="D1129" s="2" t="s">
        <v>27</v>
      </c>
      <c r="E1129" s="5">
        <v>-26513</v>
      </c>
      <c r="F1129" s="3" t="s">
        <v>972</v>
      </c>
      <c r="G1129" s="3" t="s">
        <v>42</v>
      </c>
      <c r="H1129" s="2" t="s">
        <v>21</v>
      </c>
      <c r="I1129" s="2" t="s">
        <v>2618</v>
      </c>
      <c r="J1129" s="3" t="str">
        <f>HYPERLINK("https://www.boe.es/gazeta/dias/1827/05/29/pdfs/GMD-1827-64.pdf#page=1","Abrir facsímil")</f>
        <v>Abrir facsímil</v>
      </c>
      <c r="K1129" s="3" t="s">
        <v>23</v>
      </c>
    </row>
    <row r="1130" spans="1:11" ht="42" customHeight="1">
      <c r="A1130" s="2" t="s">
        <v>2617</v>
      </c>
      <c r="B1130" s="2" t="s">
        <v>2617</v>
      </c>
      <c r="C1130" s="2" t="s">
        <v>35</v>
      </c>
      <c r="D1130" s="2" t="s">
        <v>36</v>
      </c>
      <c r="E1130" s="5">
        <v>-26464</v>
      </c>
      <c r="F1130" s="3" t="s">
        <v>1467</v>
      </c>
      <c r="G1130" s="3" t="s">
        <v>59</v>
      </c>
      <c r="H1130" s="2" t="s">
        <v>21</v>
      </c>
      <c r="I1130" s="2" t="s">
        <v>2619</v>
      </c>
      <c r="J1130" s="3" t="str">
        <f>HYPERLINK("https://www.boe.es/gazeta/dias/1827/07/17/pdfs/GMD-1827-85.pdf#page=2","Abrir facsímil")</f>
        <v>Abrir facsímil</v>
      </c>
      <c r="K1130" s="3" t="s">
        <v>23</v>
      </c>
    </row>
    <row r="1131" spans="1:11" ht="42" customHeight="1">
      <c r="A1131" s="2" t="s">
        <v>2620</v>
      </c>
      <c r="B1131" s="2" t="s">
        <v>2621</v>
      </c>
      <c r="C1131" s="2" t="s">
        <v>350</v>
      </c>
      <c r="D1131" s="2" t="s">
        <v>36</v>
      </c>
      <c r="E1131" s="5">
        <v>-26366</v>
      </c>
      <c r="F1131" s="3" t="s">
        <v>110</v>
      </c>
      <c r="G1131" s="3" t="s">
        <v>29</v>
      </c>
      <c r="H1131" s="2" t="s">
        <v>21</v>
      </c>
      <c r="I1131" s="2" t="s">
        <v>2622</v>
      </c>
      <c r="J1131" s="3" t="str">
        <f>HYPERLINK("https://www.boe.es/gazeta/dias/1827/10/23/pdfs/GMD-1827-130.pdf#page=4","Abrir facsímil")</f>
        <v>Abrir facsímil</v>
      </c>
      <c r="K1131" s="3" t="s">
        <v>23</v>
      </c>
    </row>
    <row r="1132" spans="1:11" ht="42" customHeight="1">
      <c r="A1132" s="2" t="s">
        <v>2623</v>
      </c>
      <c r="B1132" s="2" t="s">
        <v>2623</v>
      </c>
      <c r="C1132" s="2" t="s">
        <v>46</v>
      </c>
      <c r="D1132" s="2" t="s">
        <v>27</v>
      </c>
      <c r="E1132" s="5">
        <v>-26385</v>
      </c>
      <c r="F1132" s="3" t="s">
        <v>374</v>
      </c>
      <c r="G1132" s="3" t="s">
        <v>59</v>
      </c>
      <c r="H1132" s="2" t="s">
        <v>21</v>
      </c>
      <c r="I1132" s="2" t="s">
        <v>2624</v>
      </c>
      <c r="J1132" s="3" t="str">
        <f>HYPERLINK("https://www.boe.es/gazeta/dias/1827/10/04/pdfs/GMD-1827-120.pdf#page=2","Abrir facsímil")</f>
        <v>Abrir facsímil</v>
      </c>
      <c r="K1132" s="3" t="s">
        <v>23</v>
      </c>
    </row>
    <row r="1133" spans="1:11" ht="42" customHeight="1">
      <c r="A1133" s="2" t="s">
        <v>2625</v>
      </c>
      <c r="B1133" s="2" t="s">
        <v>2625</v>
      </c>
      <c r="C1133" s="2" t="s">
        <v>46</v>
      </c>
      <c r="D1133" s="2" t="s">
        <v>27</v>
      </c>
      <c r="E1133" s="5">
        <v>-26513</v>
      </c>
      <c r="F1133" s="3" t="s">
        <v>972</v>
      </c>
      <c r="G1133" s="3" t="s">
        <v>59</v>
      </c>
      <c r="H1133" s="2" t="s">
        <v>21</v>
      </c>
      <c r="I1133" s="2" t="s">
        <v>2626</v>
      </c>
      <c r="J1133" s="3" t="str">
        <f>HYPERLINK("https://www.boe.es/gazeta/dias/1827/05/29/pdfs/GMD-1827-64.pdf#page=2","Abrir facsímil")</f>
        <v>Abrir facsímil</v>
      </c>
      <c r="K1133" s="3" t="s">
        <v>23</v>
      </c>
    </row>
    <row r="1134" spans="1:11" ht="42" customHeight="1">
      <c r="A1134" s="2" t="s">
        <v>2627</v>
      </c>
      <c r="B1134" s="2" t="s">
        <v>2627</v>
      </c>
      <c r="C1134" s="2" t="s">
        <v>46</v>
      </c>
      <c r="D1134" s="2" t="s">
        <v>27</v>
      </c>
      <c r="E1134" s="5">
        <v>-26523</v>
      </c>
      <c r="F1134" s="3" t="s">
        <v>531</v>
      </c>
      <c r="G1134" s="3" t="s">
        <v>42</v>
      </c>
      <c r="H1134" s="2" t="s">
        <v>21</v>
      </c>
      <c r="I1134" s="2" t="s">
        <v>2628</v>
      </c>
      <c r="J1134" s="3" t="str">
        <f>HYPERLINK("https://www.boe.es/gazeta/dias/1827/05/19/pdfs/GMD-1827-60.pdf#page=1","Abrir facsímil")</f>
        <v>Abrir facsímil</v>
      </c>
      <c r="K1134" s="3" t="s">
        <v>23</v>
      </c>
    </row>
    <row r="1135" spans="1:11" ht="42" customHeight="1">
      <c r="A1135" s="2" t="s">
        <v>2629</v>
      </c>
      <c r="B1135" s="2" t="s">
        <v>2630</v>
      </c>
      <c r="C1135" s="2" t="s">
        <v>46</v>
      </c>
      <c r="D1135" s="2" t="s">
        <v>27</v>
      </c>
      <c r="E1135" s="5">
        <v>-26574</v>
      </c>
      <c r="F1135" s="3" t="s">
        <v>106</v>
      </c>
      <c r="G1135" s="3" t="s">
        <v>20</v>
      </c>
      <c r="H1135" s="2" t="s">
        <v>21</v>
      </c>
      <c r="I1135" s="2" t="s">
        <v>2631</v>
      </c>
      <c r="J1135" s="3" t="str">
        <f>HYPERLINK("https://www.boe.es/gazeta/dias/1827/03/29/pdfs/GMD-1827-38.pdf#page=3","Abrir facsímil")</f>
        <v>Abrir facsímil</v>
      </c>
      <c r="K1135" s="3" t="s">
        <v>23</v>
      </c>
    </row>
    <row r="1136" spans="1:11" ht="42" customHeight="1">
      <c r="A1136" s="2" t="s">
        <v>2632</v>
      </c>
      <c r="B1136" s="2" t="s">
        <v>2633</v>
      </c>
      <c r="C1136" s="2" t="s">
        <v>55</v>
      </c>
      <c r="D1136" s="2" t="s">
        <v>36</v>
      </c>
      <c r="E1136" s="5">
        <v>-26595</v>
      </c>
      <c r="F1136" s="3" t="s">
        <v>128</v>
      </c>
      <c r="G1136" s="3" t="s">
        <v>29</v>
      </c>
      <c r="H1136" s="2" t="s">
        <v>21</v>
      </c>
      <c r="I1136" s="2" t="s">
        <v>2634</v>
      </c>
      <c r="J1136" s="3" t="str">
        <f>HYPERLINK("https://www.boe.es/gazeta/dias/1827/03/08/pdfs/GMD-1827-29.pdf#page=4","Abrir facsímil")</f>
        <v>Abrir facsímil</v>
      </c>
      <c r="K1136" s="3" t="s">
        <v>23</v>
      </c>
    </row>
    <row r="1137" spans="1:11" ht="42" customHeight="1">
      <c r="A1137" s="2" t="s">
        <v>2635</v>
      </c>
      <c r="B1137" s="2" t="s">
        <v>2636</v>
      </c>
      <c r="C1137" s="2" t="s">
        <v>46</v>
      </c>
      <c r="D1137" s="2" t="s">
        <v>27</v>
      </c>
      <c r="E1137" s="5">
        <v>-26341</v>
      </c>
      <c r="F1137" s="3" t="s">
        <v>596</v>
      </c>
      <c r="G1137" s="3" t="s">
        <v>29</v>
      </c>
      <c r="H1137" s="2" t="s">
        <v>21</v>
      </c>
      <c r="I1137" s="2" t="s">
        <v>2637</v>
      </c>
      <c r="J1137" s="3" t="str">
        <f>HYPERLINK("https://www.boe.es/gazeta/dias/1827/11/17/pdfs/GMD-1827-141.pdf#page=4","Abrir facsímil")</f>
        <v>Abrir facsímil</v>
      </c>
      <c r="K1137" s="3" t="s">
        <v>23</v>
      </c>
    </row>
    <row r="1138" spans="1:11" ht="42" customHeight="1">
      <c r="A1138" s="2" t="s">
        <v>2638</v>
      </c>
      <c r="B1138" s="2" t="s">
        <v>2639</v>
      </c>
      <c r="C1138" s="2" t="s">
        <v>17</v>
      </c>
      <c r="D1138" s="2" t="s">
        <v>18</v>
      </c>
      <c r="E1138" s="5">
        <v>-26362</v>
      </c>
      <c r="F1138" s="3" t="s">
        <v>158</v>
      </c>
      <c r="G1138" s="3" t="s">
        <v>231</v>
      </c>
      <c r="H1138" s="2" t="s">
        <v>21</v>
      </c>
      <c r="I1138" s="2" t="s">
        <v>2640</v>
      </c>
      <c r="J1138" s="3" t="str">
        <f>HYPERLINK("https://www.boe.es/gazeta/dias/1827/10/27/pdfs/GMD-1827-132.pdf#page=3","Abrir facsímil")</f>
        <v>Abrir facsímil</v>
      </c>
      <c r="K1138" s="3" t="s">
        <v>23</v>
      </c>
    </row>
    <row r="1139" spans="1:11" ht="42" customHeight="1">
      <c r="A1139" s="2" t="s">
        <v>2641</v>
      </c>
      <c r="B1139" s="2" t="s">
        <v>2642</v>
      </c>
      <c r="C1139" s="2" t="s">
        <v>35</v>
      </c>
      <c r="D1139" s="2" t="s">
        <v>36</v>
      </c>
      <c r="E1139" s="5">
        <v>-26460</v>
      </c>
      <c r="F1139" s="3" t="s">
        <v>920</v>
      </c>
      <c r="G1139" s="3" t="s">
        <v>59</v>
      </c>
      <c r="H1139" s="2" t="s">
        <v>21</v>
      </c>
      <c r="I1139" s="2" t="s">
        <v>2643</v>
      </c>
      <c r="J1139" s="3" t="str">
        <f>HYPERLINK("https://www.boe.es/gazeta/dias/1827/07/21/pdfs/GMD-1827-87.pdf#page=2","Abrir facsímil")</f>
        <v>Abrir facsímil</v>
      </c>
      <c r="K1139" s="3" t="s">
        <v>23</v>
      </c>
    </row>
    <row r="1140" spans="1:11" ht="42" customHeight="1">
      <c r="A1140" s="2" t="s">
        <v>2644</v>
      </c>
      <c r="B1140" s="2" t="s">
        <v>2645</v>
      </c>
      <c r="C1140" s="2" t="s">
        <v>284</v>
      </c>
      <c r="D1140" s="2" t="s">
        <v>36</v>
      </c>
      <c r="E1140" s="5">
        <v>-26471</v>
      </c>
      <c r="F1140" s="3" t="s">
        <v>169</v>
      </c>
      <c r="G1140" s="3" t="s">
        <v>29</v>
      </c>
      <c r="H1140" s="2" t="s">
        <v>30</v>
      </c>
      <c r="I1140" s="2" t="s">
        <v>2646</v>
      </c>
      <c r="J1140" s="3" t="str">
        <f>HYPERLINK("https://www.boe.es/gazeta/dias/1827/07/10/pdfs/GMD-1827-82.pdf#page=4","Abrir facsímil")</f>
        <v>Abrir facsímil</v>
      </c>
      <c r="K1140" s="3" t="s">
        <v>32</v>
      </c>
    </row>
    <row r="1141" spans="1:11" ht="42" customHeight="1">
      <c r="A1141" s="2" t="s">
        <v>2647</v>
      </c>
      <c r="B1141" s="2" t="s">
        <v>2648</v>
      </c>
      <c r="C1141" s="2" t="s">
        <v>17</v>
      </c>
      <c r="D1141" s="2" t="s">
        <v>18</v>
      </c>
      <c r="E1141" s="5">
        <v>-26380</v>
      </c>
      <c r="F1141" s="3" t="s">
        <v>71</v>
      </c>
      <c r="G1141" s="3" t="s">
        <v>29</v>
      </c>
      <c r="H1141" s="2" t="s">
        <v>21</v>
      </c>
      <c r="I1141" s="2" t="s">
        <v>2649</v>
      </c>
      <c r="J1141" s="3" t="str">
        <f>HYPERLINK("https://www.boe.es/gazeta/dias/1827/10/09/pdfs/GMD-1827-124.pdf#page=4","Abrir facsímil")</f>
        <v>Abrir facsímil</v>
      </c>
      <c r="K1141" s="3" t="s">
        <v>23</v>
      </c>
    </row>
    <row r="1142" spans="1:11" ht="42" customHeight="1">
      <c r="A1142" s="2" t="s">
        <v>2650</v>
      </c>
      <c r="B1142" s="2" t="s">
        <v>2651</v>
      </c>
      <c r="C1142" s="2" t="s">
        <v>17</v>
      </c>
      <c r="D1142" s="2" t="s">
        <v>18</v>
      </c>
      <c r="E1142" s="5">
        <v>-26427</v>
      </c>
      <c r="F1142" s="3" t="s">
        <v>37</v>
      </c>
      <c r="G1142" s="3" t="s">
        <v>20</v>
      </c>
      <c r="H1142" s="2" t="s">
        <v>21</v>
      </c>
      <c r="I1142" s="2" t="s">
        <v>2652</v>
      </c>
      <c r="J1142" s="3" t="str">
        <f>HYPERLINK("https://www.boe.es/gazeta/dias/1827/08/23/pdfs/GMD-1827-101.pdf#page=3","Abrir facsímil")</f>
        <v>Abrir facsímil</v>
      </c>
      <c r="K1142" s="3" t="s">
        <v>23</v>
      </c>
    </row>
    <row r="1143" spans="1:11" ht="42" customHeight="1">
      <c r="A1143" s="2" t="s">
        <v>2653</v>
      </c>
      <c r="B1143" s="2" t="s">
        <v>2654</v>
      </c>
      <c r="C1143" s="2" t="s">
        <v>17</v>
      </c>
      <c r="D1143" s="2" t="s">
        <v>18</v>
      </c>
      <c r="E1143" s="5">
        <v>-26506</v>
      </c>
      <c r="F1143" s="3" t="s">
        <v>832</v>
      </c>
      <c r="G1143" s="3" t="s">
        <v>20</v>
      </c>
      <c r="H1143" s="2" t="s">
        <v>21</v>
      </c>
      <c r="I1143" s="2" t="s">
        <v>2655</v>
      </c>
      <c r="J1143" s="3" t="str">
        <f>HYPERLINK("https://www.boe.es/gazeta/dias/1827/06/05/pdfs/GMD-1827-67.pdf#page=3","Abrir facsímil")</f>
        <v>Abrir facsímil</v>
      </c>
      <c r="K1143" s="3" t="s">
        <v>23</v>
      </c>
    </row>
    <row r="1144" spans="1:11" ht="42" customHeight="1">
      <c r="A1144" s="2" t="s">
        <v>2656</v>
      </c>
      <c r="B1144" s="2" t="s">
        <v>2656</v>
      </c>
      <c r="C1144" s="2" t="s">
        <v>17</v>
      </c>
      <c r="D1144" s="2" t="s">
        <v>18</v>
      </c>
      <c r="E1144" s="5">
        <v>-26362</v>
      </c>
      <c r="F1144" s="3" t="s">
        <v>158</v>
      </c>
      <c r="G1144" s="3" t="s">
        <v>59</v>
      </c>
      <c r="H1144" s="2" t="s">
        <v>21</v>
      </c>
      <c r="I1144" s="2" t="s">
        <v>2657</v>
      </c>
      <c r="J1144" s="3" t="str">
        <f>HYPERLINK("https://www.boe.es/gazeta/dias/1827/10/27/pdfs/GMD-1827-132.pdf#page=2","Abrir facsímil")</f>
        <v>Abrir facsímil</v>
      </c>
      <c r="K1144" s="3" t="s">
        <v>23</v>
      </c>
    </row>
    <row r="1145" spans="1:11" ht="42" customHeight="1">
      <c r="A1145" s="2" t="s">
        <v>2658</v>
      </c>
      <c r="B1145" s="2" t="s">
        <v>2658</v>
      </c>
      <c r="C1145" s="2" t="s">
        <v>17</v>
      </c>
      <c r="D1145" s="2" t="s">
        <v>18</v>
      </c>
      <c r="E1145" s="5">
        <v>-26621</v>
      </c>
      <c r="F1145" s="3" t="s">
        <v>277</v>
      </c>
      <c r="G1145" s="3" t="s">
        <v>59</v>
      </c>
      <c r="H1145" s="2" t="s">
        <v>21</v>
      </c>
      <c r="I1145" s="2" t="s">
        <v>2659</v>
      </c>
      <c r="J1145" s="3" t="str">
        <f>HYPERLINK("https://www.boe.es/gazeta/dias/1827/02/10/pdfs/GMD-1827-18.pdf#page=2","Abrir facsímil")</f>
        <v>Abrir facsímil</v>
      </c>
      <c r="K1145" s="3" t="s">
        <v>23</v>
      </c>
    </row>
    <row r="1146" spans="1:11" ht="42" customHeight="1">
      <c r="A1146" s="2" t="s">
        <v>2660</v>
      </c>
      <c r="B1146" s="2" t="s">
        <v>2661</v>
      </c>
      <c r="C1146" s="2" t="s">
        <v>17</v>
      </c>
      <c r="D1146" s="2" t="s">
        <v>18</v>
      </c>
      <c r="E1146" s="5">
        <v>-26411</v>
      </c>
      <c r="F1146" s="3" t="s">
        <v>496</v>
      </c>
      <c r="G1146" s="3" t="s">
        <v>29</v>
      </c>
      <c r="H1146" s="2" t="s">
        <v>21</v>
      </c>
      <c r="I1146" s="2" t="s">
        <v>2662</v>
      </c>
      <c r="J1146" s="3" t="str">
        <f>HYPERLINK("https://www.boe.es/gazeta/dias/1827/09/08/pdfs/GMD-1827-108.pdf#page=4","Abrir facsímil")</f>
        <v>Abrir facsímil</v>
      </c>
      <c r="K1146" s="3" t="s">
        <v>23</v>
      </c>
    </row>
    <row r="1147" spans="1:11" ht="42" customHeight="1">
      <c r="A1147" s="2" t="s">
        <v>2663</v>
      </c>
      <c r="B1147" s="2" t="s">
        <v>2663</v>
      </c>
      <c r="C1147" s="2" t="s">
        <v>17</v>
      </c>
      <c r="D1147" s="2" t="s">
        <v>18</v>
      </c>
      <c r="E1147" s="5">
        <v>-26551</v>
      </c>
      <c r="F1147" s="3" t="s">
        <v>19</v>
      </c>
      <c r="G1147" s="3" t="s">
        <v>42</v>
      </c>
      <c r="H1147" s="2" t="s">
        <v>21</v>
      </c>
      <c r="I1147" s="2" t="s">
        <v>2664</v>
      </c>
      <c r="J1147" s="3" t="str">
        <f>HYPERLINK("https://www.boe.es/gazeta/dias/1827/04/21/pdfs/GMD-1827-48.pdf#page=1","Abrir facsímil")</f>
        <v>Abrir facsímil</v>
      </c>
      <c r="K1147" s="3" t="s">
        <v>23</v>
      </c>
    </row>
    <row r="1148" spans="1:11" ht="42" customHeight="1">
      <c r="A1148" s="2" t="s">
        <v>2663</v>
      </c>
      <c r="B1148" s="2" t="s">
        <v>2663</v>
      </c>
      <c r="C1148" s="2" t="s">
        <v>66</v>
      </c>
      <c r="D1148" s="2" t="s">
        <v>36</v>
      </c>
      <c r="E1148" s="5">
        <v>-26548</v>
      </c>
      <c r="F1148" s="3" t="s">
        <v>507</v>
      </c>
      <c r="G1148" s="3" t="s">
        <v>42</v>
      </c>
      <c r="H1148" s="2" t="s">
        <v>21</v>
      </c>
      <c r="I1148" s="2" t="s">
        <v>2665</v>
      </c>
      <c r="J1148" s="3" t="str">
        <f>HYPERLINK("https://www.boe.es/gazeta/dias/1827/04/24/pdfs/GMD-1827-49.pdf#page=1","Abrir facsímil")</f>
        <v>Abrir facsímil</v>
      </c>
      <c r="K1148" s="3" t="s">
        <v>23</v>
      </c>
    </row>
    <row r="1149" spans="1:11" ht="42" customHeight="1">
      <c r="A1149" s="2" t="s">
        <v>2663</v>
      </c>
      <c r="B1149" s="2" t="s">
        <v>2663</v>
      </c>
      <c r="C1149" s="2" t="s">
        <v>55</v>
      </c>
      <c r="D1149" s="2" t="s">
        <v>36</v>
      </c>
      <c r="E1149" s="5">
        <v>-26401</v>
      </c>
      <c r="F1149" s="3" t="s">
        <v>1251</v>
      </c>
      <c r="G1149" s="3" t="s">
        <v>42</v>
      </c>
      <c r="H1149" s="2" t="s">
        <v>21</v>
      </c>
      <c r="I1149" s="2" t="s">
        <v>2666</v>
      </c>
      <c r="J1149" s="3" t="str">
        <f>HYPERLINK("https://www.boe.es/gazeta/dias/1827/09/18/pdfs/GMD-1827-112.pdf#page=1","Abrir facsímil")</f>
        <v>Abrir facsímil</v>
      </c>
      <c r="K1149" s="3" t="s">
        <v>23</v>
      </c>
    </row>
    <row r="1150" spans="1:11" ht="42" customHeight="1">
      <c r="A1150" s="2" t="s">
        <v>2663</v>
      </c>
      <c r="B1150" s="2" t="s">
        <v>2663</v>
      </c>
      <c r="C1150" s="2" t="s">
        <v>17</v>
      </c>
      <c r="D1150" s="2" t="s">
        <v>18</v>
      </c>
      <c r="E1150" s="5">
        <v>-26383</v>
      </c>
      <c r="F1150" s="3" t="s">
        <v>357</v>
      </c>
      <c r="G1150" s="3" t="s">
        <v>42</v>
      </c>
      <c r="H1150" s="2" t="s">
        <v>21</v>
      </c>
      <c r="I1150" s="2" t="s">
        <v>2667</v>
      </c>
      <c r="J1150" s="3" t="str">
        <f>HYPERLINK("https://www.boe.es/gazeta/dias/1827/10/06/pdfs/GMD-1827-122.pdf#page=1","Abrir facsímil")</f>
        <v>Abrir facsímil</v>
      </c>
      <c r="K1150" s="3" t="s">
        <v>23</v>
      </c>
    </row>
    <row r="1151" spans="1:11" ht="42" customHeight="1">
      <c r="A1151" s="2" t="s">
        <v>2663</v>
      </c>
      <c r="B1151" s="2" t="s">
        <v>2663</v>
      </c>
      <c r="C1151" s="2" t="s">
        <v>17</v>
      </c>
      <c r="D1151" s="2" t="s">
        <v>18</v>
      </c>
      <c r="E1151" s="5">
        <v>-26359</v>
      </c>
      <c r="F1151" s="3" t="s">
        <v>342</v>
      </c>
      <c r="G1151" s="3" t="s">
        <v>59</v>
      </c>
      <c r="H1151" s="2" t="s">
        <v>21</v>
      </c>
      <c r="I1151" s="2" t="s">
        <v>2668</v>
      </c>
      <c r="J1151" s="3" t="str">
        <f>HYPERLINK("https://www.boe.es/gazeta/dias/1827/10/30/pdfs/GMD-1827-133.pdf#page=2","Abrir facsímil")</f>
        <v>Abrir facsímil</v>
      </c>
      <c r="K1151" s="3" t="s">
        <v>23</v>
      </c>
    </row>
    <row r="1152" spans="1:11" ht="42" customHeight="1">
      <c r="A1152" s="2" t="s">
        <v>2663</v>
      </c>
      <c r="B1152" s="2" t="s">
        <v>2663</v>
      </c>
      <c r="C1152" s="2" t="s">
        <v>17</v>
      </c>
      <c r="D1152" s="2" t="s">
        <v>18</v>
      </c>
      <c r="E1152" s="5">
        <v>-26322</v>
      </c>
      <c r="F1152" s="3" t="s">
        <v>217</v>
      </c>
      <c r="G1152" s="3" t="s">
        <v>42</v>
      </c>
      <c r="H1152" s="2" t="s">
        <v>21</v>
      </c>
      <c r="I1152" s="2" t="s">
        <v>2669</v>
      </c>
      <c r="J1152" s="3" t="str">
        <f>HYPERLINK("https://www.boe.es/gazeta/dias/1827/12/06/pdfs/GMD-1827-149.pdf#page=1","Abrir facsímil")</f>
        <v>Abrir facsímil</v>
      </c>
      <c r="K1152" s="3" t="s">
        <v>23</v>
      </c>
    </row>
    <row r="1153" spans="1:11" ht="42" customHeight="1">
      <c r="A1153" s="2" t="s">
        <v>2663</v>
      </c>
      <c r="B1153" s="2" t="s">
        <v>2663</v>
      </c>
      <c r="C1153" s="2" t="s">
        <v>66</v>
      </c>
      <c r="D1153" s="2" t="s">
        <v>36</v>
      </c>
      <c r="E1153" s="5">
        <v>-26310</v>
      </c>
      <c r="F1153" s="3" t="s">
        <v>263</v>
      </c>
      <c r="G1153" s="3" t="s">
        <v>1513</v>
      </c>
      <c r="H1153" s="2" t="s">
        <v>21</v>
      </c>
      <c r="I1153" s="2" t="s">
        <v>2670</v>
      </c>
      <c r="J1153" s="3" t="str">
        <f>HYPERLINK("https://www.boe.es/gazeta/dias/1827/12/18/pdfs/GMD-1827-154.pdf#page=3","Abrir facsímil")</f>
        <v>Abrir facsímil</v>
      </c>
      <c r="K1153" s="3" t="s">
        <v>23</v>
      </c>
    </row>
    <row r="1154" spans="1:11" ht="42" customHeight="1">
      <c r="A1154" s="2" t="s">
        <v>2671</v>
      </c>
      <c r="B1154" s="2" t="s">
        <v>2672</v>
      </c>
      <c r="C1154" s="2" t="s">
        <v>94</v>
      </c>
      <c r="D1154" s="2" t="s">
        <v>36</v>
      </c>
      <c r="E1154" s="5">
        <v>-26497</v>
      </c>
      <c r="F1154" s="3" t="s">
        <v>338</v>
      </c>
      <c r="G1154" s="3" t="s">
        <v>29</v>
      </c>
      <c r="H1154" s="2" t="s">
        <v>30</v>
      </c>
      <c r="I1154" s="2" t="s">
        <v>2673</v>
      </c>
      <c r="J1154" s="3" t="str">
        <f>HYPERLINK("https://www.boe.es/gazeta/dias/1827/06/14/pdfs/GMD-1827-71.pdf#page=4","Abrir facsímil")</f>
        <v>Abrir facsímil</v>
      </c>
      <c r="K1154" s="3" t="s">
        <v>32</v>
      </c>
    </row>
    <row r="1155" spans="1:11" ht="42" customHeight="1">
      <c r="A1155" s="2" t="s">
        <v>2674</v>
      </c>
      <c r="B1155" s="2" t="s">
        <v>2675</v>
      </c>
      <c r="C1155" s="2" t="s">
        <v>46</v>
      </c>
      <c r="D1155" s="2" t="s">
        <v>27</v>
      </c>
      <c r="E1155" s="5">
        <v>-26453</v>
      </c>
      <c r="F1155" s="3" t="s">
        <v>148</v>
      </c>
      <c r="G1155" s="3" t="s">
        <v>29</v>
      </c>
      <c r="H1155" s="2" t="s">
        <v>21</v>
      </c>
      <c r="I1155" s="2" t="s">
        <v>2676</v>
      </c>
      <c r="J1155" s="3" t="str">
        <f>HYPERLINK("https://www.boe.es/gazeta/dias/1827/07/28/pdfs/GMD-1827-90.pdf#page=4","Abrir facsímil")</f>
        <v>Abrir facsímil</v>
      </c>
      <c r="K1155" s="3" t="s">
        <v>23</v>
      </c>
    </row>
    <row r="1156" spans="1:11" ht="42" customHeight="1">
      <c r="A1156" s="2" t="s">
        <v>2677</v>
      </c>
      <c r="B1156" s="2" t="s">
        <v>2677</v>
      </c>
      <c r="C1156" s="2" t="s">
        <v>35</v>
      </c>
      <c r="D1156" s="2" t="s">
        <v>36</v>
      </c>
      <c r="E1156" s="5">
        <v>-26553</v>
      </c>
      <c r="F1156" s="3" t="s">
        <v>165</v>
      </c>
      <c r="G1156" s="3" t="s">
        <v>42</v>
      </c>
      <c r="H1156" s="2" t="s">
        <v>21</v>
      </c>
      <c r="I1156" s="2" t="s">
        <v>2678</v>
      </c>
      <c r="J1156" s="3" t="str">
        <f>HYPERLINK("https://www.boe.es/gazeta/dias/1827/04/19/pdfs/GMD-1827-47.pdf#page=1","Abrir facsímil")</f>
        <v>Abrir facsímil</v>
      </c>
      <c r="K1156" s="3" t="s">
        <v>23</v>
      </c>
    </row>
    <row r="1157" spans="1:11" ht="42" customHeight="1">
      <c r="A1157" s="2" t="s">
        <v>2679</v>
      </c>
      <c r="B1157" s="2" t="s">
        <v>2679</v>
      </c>
      <c r="C1157" s="2" t="s">
        <v>17</v>
      </c>
      <c r="D1157" s="2" t="s">
        <v>18</v>
      </c>
      <c r="E1157" s="5">
        <v>-26331</v>
      </c>
      <c r="F1157" s="3" t="s">
        <v>667</v>
      </c>
      <c r="G1157" s="3" t="s">
        <v>20</v>
      </c>
      <c r="H1157" s="2" t="s">
        <v>21</v>
      </c>
      <c r="I1157" s="2" t="s">
        <v>2680</v>
      </c>
      <c r="J1157" s="3" t="str">
        <f>HYPERLINK("https://www.boe.es/gazeta/dias/1827/11/27/pdfs/GMD-1827-145.pdf#page=3","Abrir facsímil")</f>
        <v>Abrir facsímil</v>
      </c>
      <c r="K1157" s="3" t="s">
        <v>23</v>
      </c>
    </row>
    <row r="1158" spans="1:11" ht="42" customHeight="1">
      <c r="A1158" s="2" t="s">
        <v>2681</v>
      </c>
      <c r="B1158" s="2" t="s">
        <v>2682</v>
      </c>
      <c r="C1158" s="2" t="s">
        <v>94</v>
      </c>
      <c r="D1158" s="2" t="s">
        <v>36</v>
      </c>
      <c r="E1158" s="5">
        <v>-26595</v>
      </c>
      <c r="F1158" s="3" t="s">
        <v>128</v>
      </c>
      <c r="G1158" s="3" t="s">
        <v>29</v>
      </c>
      <c r="H1158" s="2" t="s">
        <v>21</v>
      </c>
      <c r="I1158" s="2" t="s">
        <v>2683</v>
      </c>
      <c r="J1158" s="3" t="str">
        <f>HYPERLINK("https://www.boe.es/gazeta/dias/1827/03/08/pdfs/GMD-1827-29.pdf#page=4","Abrir facsímil")</f>
        <v>Abrir facsímil</v>
      </c>
      <c r="K1158" s="3" t="s">
        <v>23</v>
      </c>
    </row>
    <row r="1159" spans="1:11" ht="42" customHeight="1">
      <c r="A1159" s="2" t="s">
        <v>2684</v>
      </c>
      <c r="B1159" s="2" t="s">
        <v>2685</v>
      </c>
      <c r="C1159" s="2" t="s">
        <v>46</v>
      </c>
      <c r="D1159" s="2" t="s">
        <v>27</v>
      </c>
      <c r="E1159" s="5">
        <v>-26369</v>
      </c>
      <c r="F1159" s="3" t="s">
        <v>239</v>
      </c>
      <c r="G1159" s="3" t="s">
        <v>29</v>
      </c>
      <c r="H1159" s="2" t="s">
        <v>21</v>
      </c>
      <c r="I1159" s="2" t="s">
        <v>2686</v>
      </c>
      <c r="J1159" s="3" t="str">
        <f>HYPERLINK("https://www.boe.es/gazeta/dias/1827/10/20/pdfs/GMD-1827-129.pdf#page=4","Abrir facsímil")</f>
        <v>Abrir facsímil</v>
      </c>
      <c r="K1159" s="3" t="s">
        <v>23</v>
      </c>
    </row>
    <row r="1160" spans="1:11" ht="42" customHeight="1">
      <c r="A1160" s="2" t="s">
        <v>2687</v>
      </c>
      <c r="B1160" s="2" t="s">
        <v>2688</v>
      </c>
      <c r="C1160" s="2" t="s">
        <v>17</v>
      </c>
      <c r="D1160" s="2" t="s">
        <v>18</v>
      </c>
      <c r="E1160" s="5">
        <v>-26611</v>
      </c>
      <c r="F1160" s="3" t="s">
        <v>638</v>
      </c>
      <c r="G1160" s="3" t="s">
        <v>42</v>
      </c>
      <c r="H1160" s="2" t="s">
        <v>21</v>
      </c>
      <c r="I1160" s="2" t="s">
        <v>2689</v>
      </c>
      <c r="J1160" s="3" t="str">
        <f>HYPERLINK("https://www.boe.es/gazeta/dias/1827/02/20/pdfs/GMD-1827-22.pdf#page=1","Abrir facsímil")</f>
        <v>Abrir facsímil</v>
      </c>
      <c r="K1160" s="3" t="s">
        <v>23</v>
      </c>
    </row>
    <row r="1161" spans="1:11" ht="42" customHeight="1">
      <c r="A1161" s="2" t="s">
        <v>2690</v>
      </c>
      <c r="B1161" s="2" t="s">
        <v>2691</v>
      </c>
      <c r="C1161" s="2" t="s">
        <v>350</v>
      </c>
      <c r="D1161" s="2" t="s">
        <v>36</v>
      </c>
      <c r="E1161" s="5">
        <v>-26408</v>
      </c>
      <c r="F1161" s="3" t="s">
        <v>226</v>
      </c>
      <c r="G1161" s="3" t="s">
        <v>29</v>
      </c>
      <c r="H1161" s="2" t="s">
        <v>21</v>
      </c>
      <c r="I1161" s="2" t="s">
        <v>2692</v>
      </c>
      <c r="J1161" s="3" t="str">
        <f>HYPERLINK("https://www.boe.es/gazeta/dias/1827/09/11/pdfs/GMD-1827-109.pdf#page=4","Abrir facsímil")</f>
        <v>Abrir facsímil</v>
      </c>
      <c r="K1161" s="3" t="s">
        <v>23</v>
      </c>
    </row>
    <row r="1162" spans="1:11" ht="42" customHeight="1">
      <c r="A1162" s="2" t="s">
        <v>2693</v>
      </c>
      <c r="B1162" s="2" t="s">
        <v>2694</v>
      </c>
      <c r="C1162" s="2" t="s">
        <v>17</v>
      </c>
      <c r="D1162" s="2" t="s">
        <v>18</v>
      </c>
      <c r="E1162" s="5">
        <v>-26455</v>
      </c>
      <c r="F1162" s="3" t="s">
        <v>75</v>
      </c>
      <c r="G1162" s="3" t="s">
        <v>20</v>
      </c>
      <c r="H1162" s="2" t="s">
        <v>21</v>
      </c>
      <c r="I1162" s="2" t="s">
        <v>2695</v>
      </c>
      <c r="J1162" s="3" t="str">
        <f>HYPERLINK("https://www.boe.es/gazeta/dias/1827/07/26/pdfs/GMD-1827-89.pdf#page=3","Abrir facsímil")</f>
        <v>Abrir facsímil</v>
      </c>
      <c r="K1162" s="3" t="s">
        <v>23</v>
      </c>
    </row>
    <row r="1163" spans="1:11" ht="42" customHeight="1">
      <c r="A1163" s="2" t="s">
        <v>2696</v>
      </c>
      <c r="B1163" s="2" t="s">
        <v>2697</v>
      </c>
      <c r="C1163" s="2" t="s">
        <v>35</v>
      </c>
      <c r="D1163" s="2" t="s">
        <v>36</v>
      </c>
      <c r="E1163" s="5">
        <v>-26581</v>
      </c>
      <c r="F1163" s="3" t="s">
        <v>510</v>
      </c>
      <c r="G1163" s="3" t="s">
        <v>59</v>
      </c>
      <c r="H1163" s="2" t="s">
        <v>21</v>
      </c>
      <c r="I1163" s="2" t="s">
        <v>2698</v>
      </c>
      <c r="J1163" s="3" t="str">
        <f>HYPERLINK("https://www.boe.es/gazeta/dias/1827/03/22/pdfs/GMD-1827-35.pdf#page=2","Abrir facsímil")</f>
        <v>Abrir facsímil</v>
      </c>
      <c r="K1163" s="3" t="s">
        <v>23</v>
      </c>
    </row>
    <row r="1164" spans="1:11" ht="42" customHeight="1">
      <c r="A1164" s="2" t="s">
        <v>2699</v>
      </c>
      <c r="B1164" s="2" t="s">
        <v>2700</v>
      </c>
      <c r="C1164" s="2" t="s">
        <v>46</v>
      </c>
      <c r="D1164" s="2" t="s">
        <v>27</v>
      </c>
      <c r="E1164" s="5">
        <v>-26621</v>
      </c>
      <c r="F1164" s="3" t="s">
        <v>277</v>
      </c>
      <c r="G1164" s="3" t="s">
        <v>42</v>
      </c>
      <c r="H1164" s="2" t="s">
        <v>21</v>
      </c>
      <c r="I1164" s="2" t="s">
        <v>2701</v>
      </c>
      <c r="J1164" s="3" t="str">
        <f>HYPERLINK("https://www.boe.es/gazeta/dias/1827/02/10/pdfs/GMD-1827-18.pdf#page=1","Abrir facsímil")</f>
        <v>Abrir facsímil</v>
      </c>
      <c r="K1164" s="3" t="s">
        <v>23</v>
      </c>
    </row>
    <row r="1165" spans="1:11" ht="42" customHeight="1">
      <c r="A1165" s="2" t="s">
        <v>2702</v>
      </c>
      <c r="B1165" s="2" t="s">
        <v>2702</v>
      </c>
      <c r="C1165" s="2" t="s">
        <v>94</v>
      </c>
      <c r="D1165" s="2" t="s">
        <v>36</v>
      </c>
      <c r="E1165" s="5">
        <v>-26411</v>
      </c>
      <c r="F1165" s="3" t="s">
        <v>496</v>
      </c>
      <c r="G1165" s="3" t="s">
        <v>29</v>
      </c>
      <c r="H1165" s="2" t="s">
        <v>21</v>
      </c>
      <c r="I1165" s="2" t="s">
        <v>2703</v>
      </c>
      <c r="J1165" s="3" t="str">
        <f>HYPERLINK("https://www.boe.es/gazeta/dias/1827/09/08/pdfs/GMD-1827-108.pdf#page=4","Abrir facsímil")</f>
        <v>Abrir facsímil</v>
      </c>
      <c r="K1165" s="3" t="s">
        <v>23</v>
      </c>
    </row>
    <row r="1166" spans="1:11" ht="42" customHeight="1">
      <c r="A1166" s="2" t="s">
        <v>2704</v>
      </c>
      <c r="B1166" s="2" t="s">
        <v>2704</v>
      </c>
      <c r="C1166" s="2" t="s">
        <v>17</v>
      </c>
      <c r="D1166" s="2" t="s">
        <v>18</v>
      </c>
      <c r="E1166" s="5">
        <v>-26331</v>
      </c>
      <c r="F1166" s="3" t="s">
        <v>667</v>
      </c>
      <c r="G1166" s="3" t="s">
        <v>29</v>
      </c>
      <c r="H1166" s="2" t="s">
        <v>21</v>
      </c>
      <c r="I1166" s="2" t="s">
        <v>2705</v>
      </c>
      <c r="J1166" s="3" t="str">
        <f>HYPERLINK("https://www.boe.es/gazeta/dias/1827/11/27/pdfs/GMD-1827-145.pdf#page=4","Abrir facsímil")</f>
        <v>Abrir facsímil</v>
      </c>
      <c r="K1166" s="3" t="s">
        <v>23</v>
      </c>
    </row>
    <row r="1167" spans="1:11" ht="42" customHeight="1">
      <c r="A1167" s="2" t="s">
        <v>2706</v>
      </c>
      <c r="B1167" s="2" t="s">
        <v>2707</v>
      </c>
      <c r="C1167" s="2" t="s">
        <v>46</v>
      </c>
      <c r="D1167" s="2" t="s">
        <v>27</v>
      </c>
      <c r="E1167" s="5">
        <v>-26558</v>
      </c>
      <c r="F1167" s="3" t="s">
        <v>1973</v>
      </c>
      <c r="G1167" s="3" t="s">
        <v>42</v>
      </c>
      <c r="H1167" s="2" t="s">
        <v>21</v>
      </c>
      <c r="I1167" s="2" t="s">
        <v>2708</v>
      </c>
      <c r="J1167" s="3" t="str">
        <f>HYPERLINK("https://www.boe.es/gazeta/dias/1827/04/14/pdfs/GMD-1827-45.pdf#page=1","Abrir facsímil")</f>
        <v>Abrir facsímil</v>
      </c>
      <c r="K1167" s="3" t="s">
        <v>23</v>
      </c>
    </row>
    <row r="1168" spans="1:11" ht="42" customHeight="1">
      <c r="A1168" s="2" t="s">
        <v>2709</v>
      </c>
      <c r="B1168" s="2" t="s">
        <v>2710</v>
      </c>
      <c r="C1168" s="2" t="s">
        <v>17</v>
      </c>
      <c r="D1168" s="2" t="s">
        <v>18</v>
      </c>
      <c r="E1168" s="5">
        <v>-26604</v>
      </c>
      <c r="F1168" s="3" t="s">
        <v>1072</v>
      </c>
      <c r="G1168" s="3" t="s">
        <v>42</v>
      </c>
      <c r="H1168" s="2" t="s">
        <v>21</v>
      </c>
      <c r="I1168" s="2" t="s">
        <v>2711</v>
      </c>
      <c r="J1168" s="3" t="str">
        <f>HYPERLINK("https://www.boe.es/gazeta/dias/1827/02/27/pdfs/GMD-1827-25.pdf#page=1","Abrir facsímil")</f>
        <v>Abrir facsímil</v>
      </c>
      <c r="K1168" s="3" t="s">
        <v>23</v>
      </c>
    </row>
    <row r="1169" spans="1:11" ht="42" customHeight="1">
      <c r="A1169" s="2" t="s">
        <v>2712</v>
      </c>
      <c r="B1169" s="2" t="s">
        <v>2713</v>
      </c>
      <c r="C1169" s="2" t="s">
        <v>17</v>
      </c>
      <c r="D1169" s="2" t="s">
        <v>18</v>
      </c>
      <c r="E1169" s="5">
        <v>-26642</v>
      </c>
      <c r="F1169" s="3" t="s">
        <v>289</v>
      </c>
      <c r="G1169" s="3" t="s">
        <v>42</v>
      </c>
      <c r="H1169" s="2" t="s">
        <v>21</v>
      </c>
      <c r="I1169" s="2" t="s">
        <v>2714</v>
      </c>
      <c r="J1169" s="3" t="str">
        <f>HYPERLINK("https://www.boe.es/gazeta/dias/1827/01/20/pdfs/GMD-1827-9.pdf#page=1","Abrir facsímil")</f>
        <v>Abrir facsímil</v>
      </c>
      <c r="K1169" s="3" t="s">
        <v>23</v>
      </c>
    </row>
    <row r="1170" spans="1:11" ht="42" customHeight="1">
      <c r="A1170" s="2" t="s">
        <v>2715</v>
      </c>
      <c r="B1170" s="2" t="s">
        <v>2716</v>
      </c>
      <c r="C1170" s="2" t="s">
        <v>46</v>
      </c>
      <c r="D1170" s="2" t="s">
        <v>27</v>
      </c>
      <c r="E1170" s="5">
        <v>-26560</v>
      </c>
      <c r="F1170" s="3" t="s">
        <v>386</v>
      </c>
      <c r="G1170" s="3" t="s">
        <v>42</v>
      </c>
      <c r="H1170" s="2" t="s">
        <v>21</v>
      </c>
      <c r="I1170" s="2" t="s">
        <v>2717</v>
      </c>
      <c r="J1170" s="3" t="str">
        <f>HYPERLINK("https://www.boe.es/gazeta/dias/1827/04/12/pdfs/GMD-1827-44.pdf#page=1","Abrir facsímil")</f>
        <v>Abrir facsímil</v>
      </c>
      <c r="K1170" s="3" t="s">
        <v>23</v>
      </c>
    </row>
    <row r="1171" spans="1:11" ht="42" customHeight="1">
      <c r="A1171" s="2" t="s">
        <v>2715</v>
      </c>
      <c r="B1171" s="2" t="s">
        <v>2716</v>
      </c>
      <c r="C1171" s="2" t="s">
        <v>46</v>
      </c>
      <c r="D1171" s="2" t="s">
        <v>27</v>
      </c>
      <c r="E1171" s="5">
        <v>-26457</v>
      </c>
      <c r="F1171" s="3" t="s">
        <v>178</v>
      </c>
      <c r="G1171" s="3" t="s">
        <v>29</v>
      </c>
      <c r="H1171" s="2" t="s">
        <v>21</v>
      </c>
      <c r="I1171" s="2" t="s">
        <v>2718</v>
      </c>
      <c r="J1171" s="3" t="str">
        <f>HYPERLINK("https://www.boe.es/gazeta/dias/1827/07/24/pdfs/GMD-1827-88.pdf#page=4","Abrir facsímil")</f>
        <v>Abrir facsímil</v>
      </c>
      <c r="K1171" s="3" t="s">
        <v>23</v>
      </c>
    </row>
    <row r="1172" spans="1:11" ht="42" customHeight="1">
      <c r="A1172" s="2" t="s">
        <v>2719</v>
      </c>
      <c r="B1172" s="2" t="s">
        <v>2719</v>
      </c>
      <c r="C1172" s="2" t="s">
        <v>35</v>
      </c>
      <c r="D1172" s="2" t="s">
        <v>36</v>
      </c>
      <c r="E1172" s="5">
        <v>-26511</v>
      </c>
      <c r="F1172" s="3" t="s">
        <v>388</v>
      </c>
      <c r="G1172" s="3" t="s">
        <v>20</v>
      </c>
      <c r="H1172" s="2" t="s">
        <v>21</v>
      </c>
      <c r="I1172" s="2" t="s">
        <v>2720</v>
      </c>
      <c r="J1172" s="3" t="str">
        <f>HYPERLINK("https://www.boe.es/gazeta/dias/1827/05/31/pdfs/GMD-1827-65.pdf#page=3","Abrir facsímil")</f>
        <v>Abrir facsímil</v>
      </c>
      <c r="K1172" s="3" t="s">
        <v>23</v>
      </c>
    </row>
    <row r="1173" spans="1:11" ht="42" customHeight="1">
      <c r="A1173" s="2" t="s">
        <v>2721</v>
      </c>
      <c r="B1173" s="2" t="s">
        <v>2722</v>
      </c>
      <c r="C1173" s="2" t="s">
        <v>55</v>
      </c>
      <c r="D1173" s="2" t="s">
        <v>36</v>
      </c>
      <c r="E1173" s="5">
        <v>-26516</v>
      </c>
      <c r="F1173" s="3" t="s">
        <v>47</v>
      </c>
      <c r="G1173" s="3" t="s">
        <v>29</v>
      </c>
      <c r="H1173" s="2" t="s">
        <v>21</v>
      </c>
      <c r="I1173" s="2" t="s">
        <v>2723</v>
      </c>
      <c r="J1173" s="3" t="str">
        <f>HYPERLINK("https://www.boe.es/gazeta/dias/1827/05/26/pdfs/GMD-1827-63.pdf#page=4","Abrir facsímil")</f>
        <v>Abrir facsímil</v>
      </c>
      <c r="K1173" s="3" t="s">
        <v>23</v>
      </c>
    </row>
    <row r="1174" spans="1:11" ht="42" customHeight="1">
      <c r="A1174" s="2" t="s">
        <v>2724</v>
      </c>
      <c r="B1174" s="2" t="s">
        <v>2724</v>
      </c>
      <c r="C1174" s="2" t="s">
        <v>46</v>
      </c>
      <c r="D1174" s="2" t="s">
        <v>27</v>
      </c>
      <c r="E1174" s="5">
        <v>-26539</v>
      </c>
      <c r="F1174" s="3" t="s">
        <v>83</v>
      </c>
      <c r="G1174" s="3" t="s">
        <v>42</v>
      </c>
      <c r="H1174" s="2" t="s">
        <v>21</v>
      </c>
      <c r="I1174" s="2" t="s">
        <v>2725</v>
      </c>
      <c r="J1174" s="3" t="str">
        <f>HYPERLINK("https://www.boe.es/gazeta/dias/1827/05/03/pdfs/GMD-1827-53.pdf#page=1","Abrir facsímil")</f>
        <v>Abrir facsímil</v>
      </c>
      <c r="K1174" s="3" t="s">
        <v>23</v>
      </c>
    </row>
    <row r="1175" spans="1:11" ht="42" customHeight="1">
      <c r="A1175" s="2" t="s">
        <v>2726</v>
      </c>
      <c r="B1175" s="2" t="s">
        <v>2726</v>
      </c>
      <c r="C1175" s="2" t="s">
        <v>46</v>
      </c>
      <c r="D1175" s="2" t="s">
        <v>27</v>
      </c>
      <c r="E1175" s="5">
        <v>-26539</v>
      </c>
      <c r="F1175" s="3" t="s">
        <v>83</v>
      </c>
      <c r="G1175" s="3" t="s">
        <v>42</v>
      </c>
      <c r="H1175" s="2" t="s">
        <v>21</v>
      </c>
      <c r="I1175" s="2" t="s">
        <v>2727</v>
      </c>
      <c r="J1175" s="3" t="str">
        <f>HYPERLINK("https://www.boe.es/gazeta/dias/1827/05/03/pdfs/GMD-1827-53.pdf#page=1","Abrir facsímil")</f>
        <v>Abrir facsímil</v>
      </c>
      <c r="K1175" s="3" t="s">
        <v>23</v>
      </c>
    </row>
    <row r="1176" spans="1:11" ht="42" customHeight="1">
      <c r="A1176" s="2" t="s">
        <v>2726</v>
      </c>
      <c r="B1176" s="2" t="s">
        <v>2726</v>
      </c>
      <c r="C1176" s="2" t="s">
        <v>46</v>
      </c>
      <c r="D1176" s="2" t="s">
        <v>27</v>
      </c>
      <c r="E1176" s="5">
        <v>-26485</v>
      </c>
      <c r="F1176" s="3" t="s">
        <v>1118</v>
      </c>
      <c r="G1176" s="3" t="s">
        <v>59</v>
      </c>
      <c r="H1176" s="2" t="s">
        <v>21</v>
      </c>
      <c r="I1176" s="2" t="s">
        <v>2728</v>
      </c>
      <c r="J1176" s="3" t="str">
        <f>HYPERLINK("https://www.boe.es/gazeta/dias/1827/06/26/pdfs/GMD-1827-76.pdf#page=2","Abrir facsímil")</f>
        <v>Abrir facsímil</v>
      </c>
      <c r="K1176" s="3" t="s">
        <v>23</v>
      </c>
    </row>
    <row r="1177" spans="1:11" ht="42" customHeight="1">
      <c r="A1177" s="2" t="s">
        <v>2729</v>
      </c>
      <c r="B1177" s="2" t="s">
        <v>2729</v>
      </c>
      <c r="C1177" s="2" t="s">
        <v>17</v>
      </c>
      <c r="D1177" s="2" t="s">
        <v>18</v>
      </c>
      <c r="E1177" s="5">
        <v>-26541</v>
      </c>
      <c r="F1177" s="3" t="s">
        <v>542</v>
      </c>
      <c r="G1177" s="3" t="s">
        <v>42</v>
      </c>
      <c r="H1177" s="2" t="s">
        <v>21</v>
      </c>
      <c r="I1177" s="2" t="s">
        <v>2730</v>
      </c>
      <c r="J1177" s="3" t="str">
        <f>HYPERLINK("https://www.boe.es/gazeta/dias/1827/05/01/pdfs/GMD-1827-52.pdf#page=1","Abrir facsímil")</f>
        <v>Abrir facsímil</v>
      </c>
      <c r="K1177" s="3" t="s">
        <v>23</v>
      </c>
    </row>
    <row r="1178" spans="1:11" ht="42" customHeight="1">
      <c r="A1178" s="2" t="s">
        <v>2731</v>
      </c>
      <c r="B1178" s="2" t="s">
        <v>2731</v>
      </c>
      <c r="C1178" s="2" t="s">
        <v>17</v>
      </c>
      <c r="D1178" s="2" t="s">
        <v>18</v>
      </c>
      <c r="E1178" s="5">
        <v>-26490</v>
      </c>
      <c r="F1178" s="3" t="s">
        <v>1154</v>
      </c>
      <c r="G1178" s="3" t="s">
        <v>42</v>
      </c>
      <c r="H1178" s="2" t="s">
        <v>21</v>
      </c>
      <c r="I1178" s="2" t="s">
        <v>2732</v>
      </c>
      <c r="J1178" s="3" t="str">
        <f>HYPERLINK("https://www.boe.es/gazeta/dias/1827/06/21/pdfs/GMD-1827-74.pdf#page=1","Abrir facsímil")</f>
        <v>Abrir facsímil</v>
      </c>
      <c r="K1178" s="3" t="s">
        <v>23</v>
      </c>
    </row>
    <row r="1179" spans="1:11" ht="42" customHeight="1">
      <c r="A1179" s="2" t="s">
        <v>2731</v>
      </c>
      <c r="B1179" s="2" t="s">
        <v>2731</v>
      </c>
      <c r="C1179" s="2" t="s">
        <v>17</v>
      </c>
      <c r="D1179" s="2" t="s">
        <v>18</v>
      </c>
      <c r="E1179" s="5">
        <v>-26467</v>
      </c>
      <c r="F1179" s="3" t="s">
        <v>930</v>
      </c>
      <c r="G1179" s="3" t="s">
        <v>59</v>
      </c>
      <c r="H1179" s="2" t="s">
        <v>21</v>
      </c>
      <c r="I1179" s="2" t="s">
        <v>2733</v>
      </c>
      <c r="J1179" s="3" t="str">
        <f>HYPERLINK("https://www.boe.es/gazeta/dias/1827/07/14/pdfs/GMD-1827-84.pdf#page=2","Abrir facsímil")</f>
        <v>Abrir facsímil</v>
      </c>
      <c r="K1179" s="3" t="s">
        <v>23</v>
      </c>
    </row>
    <row r="1180" spans="1:11" ht="42" customHeight="1">
      <c r="A1180" s="2" t="s">
        <v>2734</v>
      </c>
      <c r="B1180" s="2" t="s">
        <v>2735</v>
      </c>
      <c r="C1180" s="2" t="s">
        <v>35</v>
      </c>
      <c r="D1180" s="2" t="s">
        <v>36</v>
      </c>
      <c r="E1180" s="5">
        <v>-26518</v>
      </c>
      <c r="F1180" s="3" t="s">
        <v>79</v>
      </c>
      <c r="G1180" s="3" t="s">
        <v>29</v>
      </c>
      <c r="H1180" s="2" t="s">
        <v>21</v>
      </c>
      <c r="I1180" s="2" t="s">
        <v>2736</v>
      </c>
      <c r="J1180" s="3" t="str">
        <f>HYPERLINK("https://www.boe.es/gazeta/dias/1827/05/24/pdfs/GMD-1827-62.pdf#page=4","Abrir facsímil")</f>
        <v>Abrir facsímil</v>
      </c>
      <c r="K1180" s="3" t="s">
        <v>23</v>
      </c>
    </row>
    <row r="1181" spans="1:11" ht="42" customHeight="1">
      <c r="A1181" s="2" t="s">
        <v>2737</v>
      </c>
      <c r="B1181" s="2" t="s">
        <v>2737</v>
      </c>
      <c r="C1181" s="2" t="s">
        <v>17</v>
      </c>
      <c r="D1181" s="2" t="s">
        <v>18</v>
      </c>
      <c r="E1181" s="5">
        <v>-26411</v>
      </c>
      <c r="F1181" s="3" t="s">
        <v>496</v>
      </c>
      <c r="G1181" s="3" t="s">
        <v>42</v>
      </c>
      <c r="H1181" s="2" t="s">
        <v>21</v>
      </c>
      <c r="I1181" s="2" t="s">
        <v>2738</v>
      </c>
      <c r="J1181" s="3" t="str">
        <f>HYPERLINK("https://www.boe.es/gazeta/dias/1827/09/08/pdfs/GMD-1827-108.pdf#page=1","Abrir facsímil")</f>
        <v>Abrir facsímil</v>
      </c>
      <c r="K1181" s="3" t="s">
        <v>23</v>
      </c>
    </row>
    <row r="1182" spans="1:11" ht="42" customHeight="1">
      <c r="A1182" s="2" t="s">
        <v>2737</v>
      </c>
      <c r="B1182" s="2" t="s">
        <v>2737</v>
      </c>
      <c r="C1182" s="2" t="s">
        <v>17</v>
      </c>
      <c r="D1182" s="2" t="s">
        <v>18</v>
      </c>
      <c r="E1182" s="5">
        <v>-26336</v>
      </c>
      <c r="F1182" s="3" t="s">
        <v>1277</v>
      </c>
      <c r="G1182" s="3" t="s">
        <v>59</v>
      </c>
      <c r="H1182" s="2" t="s">
        <v>21</v>
      </c>
      <c r="I1182" s="2" t="s">
        <v>2739</v>
      </c>
      <c r="J1182" s="3" t="str">
        <f>HYPERLINK("https://www.boe.es/gazeta/dias/1827/11/22/pdfs/GMD-1827-143.pdf#page=2","Abrir facsímil")</f>
        <v>Abrir facsímil</v>
      </c>
      <c r="K1182" s="3" t="s">
        <v>23</v>
      </c>
    </row>
    <row r="1183" spans="1:11" ht="42" customHeight="1">
      <c r="A1183" s="2" t="s">
        <v>2740</v>
      </c>
      <c r="B1183" s="2" t="s">
        <v>2740</v>
      </c>
      <c r="C1183" s="2" t="s">
        <v>17</v>
      </c>
      <c r="D1183" s="2" t="s">
        <v>18</v>
      </c>
      <c r="E1183" s="5">
        <v>-26397</v>
      </c>
      <c r="F1183" s="3" t="s">
        <v>498</v>
      </c>
      <c r="G1183" s="3" t="s">
        <v>20</v>
      </c>
      <c r="H1183" s="2" t="s">
        <v>21</v>
      </c>
      <c r="I1183" s="2" t="s">
        <v>2741</v>
      </c>
      <c r="J1183" s="3" t="str">
        <f>HYPERLINK("https://www.boe.es/gazeta/dias/1827/09/22/pdfs/GMD-1827-115.pdf#page=3","Abrir facsímil")</f>
        <v>Abrir facsímil</v>
      </c>
      <c r="K1183" s="3" t="s">
        <v>23</v>
      </c>
    </row>
    <row r="1184" spans="1:11" ht="42" customHeight="1">
      <c r="A1184" s="2" t="s">
        <v>2742</v>
      </c>
      <c r="B1184" s="2" t="s">
        <v>2742</v>
      </c>
      <c r="C1184" s="2" t="s">
        <v>17</v>
      </c>
      <c r="D1184" s="2" t="s">
        <v>18</v>
      </c>
      <c r="E1184" s="5">
        <v>-26420</v>
      </c>
      <c r="F1184" s="3" t="s">
        <v>221</v>
      </c>
      <c r="G1184" s="3" t="s">
        <v>42</v>
      </c>
      <c r="H1184" s="2" t="s">
        <v>21</v>
      </c>
      <c r="I1184" s="2" t="s">
        <v>2743</v>
      </c>
      <c r="J1184" s="3" t="str">
        <f>HYPERLINK("https://www.boe.es/gazeta/dias/1827/08/30/pdfs/GMD-1827-104.pdf#page=1","Abrir facsímil")</f>
        <v>Abrir facsímil</v>
      </c>
      <c r="K1184" s="3" t="s">
        <v>23</v>
      </c>
    </row>
    <row r="1185" spans="1:11" ht="42" customHeight="1">
      <c r="A1185" s="2" t="s">
        <v>2744</v>
      </c>
      <c r="B1185" s="2" t="s">
        <v>2744</v>
      </c>
      <c r="C1185" s="2" t="s">
        <v>35</v>
      </c>
      <c r="D1185" s="2" t="s">
        <v>36</v>
      </c>
      <c r="E1185" s="5">
        <v>-26399</v>
      </c>
      <c r="F1185" s="3" t="s">
        <v>977</v>
      </c>
      <c r="G1185" s="3" t="s">
        <v>20</v>
      </c>
      <c r="H1185" s="2" t="s">
        <v>21</v>
      </c>
      <c r="I1185" s="2" t="s">
        <v>2745</v>
      </c>
      <c r="J1185" s="3" t="str">
        <f>HYPERLINK("https://www.boe.es/gazeta/dias/1827/09/20/pdfs/GMD-1827-114.pdf#page=3","Abrir facsímil")</f>
        <v>Abrir facsímil</v>
      </c>
      <c r="K1185" s="3" t="s">
        <v>23</v>
      </c>
    </row>
    <row r="1186" spans="1:11" ht="42" customHeight="1">
      <c r="A1186" s="2" t="s">
        <v>2746</v>
      </c>
      <c r="B1186" s="2" t="s">
        <v>2746</v>
      </c>
      <c r="C1186" s="2" t="s">
        <v>17</v>
      </c>
      <c r="D1186" s="2" t="s">
        <v>18</v>
      </c>
      <c r="E1186" s="5">
        <v>-26467</v>
      </c>
      <c r="F1186" s="3" t="s">
        <v>930</v>
      </c>
      <c r="G1186" s="3" t="s">
        <v>59</v>
      </c>
      <c r="H1186" s="2" t="s">
        <v>21</v>
      </c>
      <c r="I1186" s="2" t="s">
        <v>2747</v>
      </c>
      <c r="J1186" s="3" t="str">
        <f>HYPERLINK("https://www.boe.es/gazeta/dias/1827/07/14/pdfs/GMD-1827-84.pdf#page=2","Abrir facsímil")</f>
        <v>Abrir facsímil</v>
      </c>
      <c r="K1186" s="3" t="s">
        <v>23</v>
      </c>
    </row>
    <row r="1187" spans="1:11" ht="42" customHeight="1">
      <c r="A1187" s="2" t="s">
        <v>2748</v>
      </c>
      <c r="B1187" s="2" t="s">
        <v>2748</v>
      </c>
      <c r="C1187" s="2" t="s">
        <v>17</v>
      </c>
      <c r="D1187" s="2" t="s">
        <v>18</v>
      </c>
      <c r="E1187" s="5">
        <v>-26525</v>
      </c>
      <c r="F1187" s="3" t="s">
        <v>622</v>
      </c>
      <c r="G1187" s="3" t="s">
        <v>59</v>
      </c>
      <c r="H1187" s="2" t="s">
        <v>21</v>
      </c>
      <c r="I1187" s="2" t="s">
        <v>2749</v>
      </c>
      <c r="J1187" s="3" t="str">
        <f>HYPERLINK("https://www.boe.es/gazeta/dias/1827/05/17/pdfs/GMD-1827-59.pdf#page=2","Abrir facsímil")</f>
        <v>Abrir facsímil</v>
      </c>
      <c r="K1187" s="3" t="s">
        <v>23</v>
      </c>
    </row>
    <row r="1188" spans="1:11" ht="42" customHeight="1">
      <c r="A1188" s="2" t="s">
        <v>2748</v>
      </c>
      <c r="B1188" s="2" t="s">
        <v>2748</v>
      </c>
      <c r="C1188" s="2" t="s">
        <v>17</v>
      </c>
      <c r="D1188" s="2" t="s">
        <v>18</v>
      </c>
      <c r="E1188" s="5">
        <v>-26425</v>
      </c>
      <c r="F1188" s="3" t="s">
        <v>546</v>
      </c>
      <c r="G1188" s="3" t="s">
        <v>42</v>
      </c>
      <c r="H1188" s="2" t="s">
        <v>21</v>
      </c>
      <c r="I1188" s="2" t="s">
        <v>2750</v>
      </c>
      <c r="J1188" s="3" t="str">
        <f>HYPERLINK("https://www.boe.es/gazeta/dias/1827/08/25/pdfs/GMD-1827-102.pdf#page=1","Abrir facsímil")</f>
        <v>Abrir facsímil</v>
      </c>
      <c r="K1188" s="3" t="s">
        <v>23</v>
      </c>
    </row>
    <row r="1189" spans="1:11" ht="42" customHeight="1">
      <c r="A1189" s="2" t="s">
        <v>2751</v>
      </c>
      <c r="B1189" s="2" t="s">
        <v>2751</v>
      </c>
      <c r="C1189" s="2" t="s">
        <v>17</v>
      </c>
      <c r="D1189" s="2" t="s">
        <v>18</v>
      </c>
      <c r="E1189" s="5">
        <v>-26317</v>
      </c>
      <c r="F1189" s="3" t="s">
        <v>1415</v>
      </c>
      <c r="G1189" s="3" t="s">
        <v>59</v>
      </c>
      <c r="H1189" s="2" t="s">
        <v>21</v>
      </c>
      <c r="I1189" s="2" t="s">
        <v>2752</v>
      </c>
      <c r="J1189" s="3" t="str">
        <f>HYPERLINK("https://www.boe.es/gazeta/dias/1827/12/11/pdfs/GMD-1827-151.pdf#page=2","Abrir facsímil")</f>
        <v>Abrir facsímil</v>
      </c>
      <c r="K1189" s="3" t="s">
        <v>23</v>
      </c>
    </row>
    <row r="1190" spans="1:11" ht="42" customHeight="1">
      <c r="A1190" s="2" t="s">
        <v>2753</v>
      </c>
      <c r="B1190" s="2" t="s">
        <v>2754</v>
      </c>
      <c r="C1190" s="2" t="s">
        <v>55</v>
      </c>
      <c r="D1190" s="2" t="s">
        <v>36</v>
      </c>
      <c r="E1190" s="5">
        <v>-26327</v>
      </c>
      <c r="F1190" s="3" t="s">
        <v>191</v>
      </c>
      <c r="G1190" s="3" t="s">
        <v>29</v>
      </c>
      <c r="H1190" s="2" t="s">
        <v>21</v>
      </c>
      <c r="I1190" s="2" t="s">
        <v>2755</v>
      </c>
      <c r="J1190" s="3" t="str">
        <f>HYPERLINK("https://www.boe.es/gazeta/dias/1827/12/01/pdfs/GMD-1827-147.pdf#page=4","Abrir facsímil")</f>
        <v>Abrir facsímil</v>
      </c>
      <c r="K1190" s="3" t="s">
        <v>23</v>
      </c>
    </row>
    <row r="1191" spans="1:11" ht="42" customHeight="1">
      <c r="A1191" s="2" t="s">
        <v>2756</v>
      </c>
      <c r="B1191" s="2" t="s">
        <v>2757</v>
      </c>
      <c r="C1191" s="2" t="s">
        <v>94</v>
      </c>
      <c r="D1191" s="2" t="s">
        <v>36</v>
      </c>
      <c r="E1191" s="5">
        <v>-26460</v>
      </c>
      <c r="F1191" s="3" t="s">
        <v>920</v>
      </c>
      <c r="G1191" s="3" t="s">
        <v>29</v>
      </c>
      <c r="H1191" s="2" t="s">
        <v>21</v>
      </c>
      <c r="I1191" s="2" t="s">
        <v>2758</v>
      </c>
      <c r="J1191" s="3" t="str">
        <f>HYPERLINK("https://www.boe.es/gazeta/dias/1827/07/21/pdfs/GMD-1827-87.pdf#page=4","Abrir facsímil")</f>
        <v>Abrir facsímil</v>
      </c>
      <c r="K1191" s="3" t="s">
        <v>23</v>
      </c>
    </row>
    <row r="1192" spans="1:11" ht="42" customHeight="1">
      <c r="A1192" s="2" t="s">
        <v>2759</v>
      </c>
      <c r="B1192" s="2" t="s">
        <v>2759</v>
      </c>
      <c r="C1192" s="2" t="s">
        <v>46</v>
      </c>
      <c r="D1192" s="2" t="s">
        <v>27</v>
      </c>
      <c r="E1192" s="5">
        <v>-26518</v>
      </c>
      <c r="F1192" s="3" t="s">
        <v>79</v>
      </c>
      <c r="G1192" s="3" t="s">
        <v>572</v>
      </c>
      <c r="H1192" s="2" t="s">
        <v>21</v>
      </c>
      <c r="I1192" s="2" t="s">
        <v>2760</v>
      </c>
      <c r="J1192" s="3" t="str">
        <f>HYPERLINK("https://www.boe.es/gazeta/dias/1827/05/24/pdfs/GMD-1827-62.pdf#page=2","Abrir facsímil")</f>
        <v>Abrir facsímil</v>
      </c>
      <c r="K1192" s="3" t="s">
        <v>23</v>
      </c>
    </row>
    <row r="1193" spans="1:11" ht="42" customHeight="1">
      <c r="A1193" s="2" t="s">
        <v>2761</v>
      </c>
      <c r="B1193" s="2" t="s">
        <v>2762</v>
      </c>
      <c r="C1193" s="2" t="s">
        <v>46</v>
      </c>
      <c r="D1193" s="2" t="s">
        <v>27</v>
      </c>
      <c r="E1193" s="5">
        <v>-26338</v>
      </c>
      <c r="F1193" s="3" t="s">
        <v>525</v>
      </c>
      <c r="G1193" s="3" t="s">
        <v>29</v>
      </c>
      <c r="H1193" s="2" t="s">
        <v>21</v>
      </c>
      <c r="I1193" s="2" t="s">
        <v>2763</v>
      </c>
      <c r="J1193" s="3" t="str">
        <f>HYPERLINK("https://www.boe.es/gazeta/dias/1827/11/20/pdfs/GMD-1827-142.pdf#page=4","Abrir facsímil")</f>
        <v>Abrir facsímil</v>
      </c>
      <c r="K1193" s="3" t="s">
        <v>23</v>
      </c>
    </row>
    <row r="1194" spans="1:11" ht="42" customHeight="1">
      <c r="A1194" s="2" t="s">
        <v>2764</v>
      </c>
      <c r="B1194" s="2" t="s">
        <v>2765</v>
      </c>
      <c r="C1194" s="2" t="s">
        <v>55</v>
      </c>
      <c r="D1194" s="2" t="s">
        <v>36</v>
      </c>
      <c r="E1194" s="5">
        <v>-26334</v>
      </c>
      <c r="F1194" s="3" t="s">
        <v>885</v>
      </c>
      <c r="G1194" s="3" t="s">
        <v>29</v>
      </c>
      <c r="H1194" s="2" t="s">
        <v>21</v>
      </c>
      <c r="I1194" s="2" t="s">
        <v>2766</v>
      </c>
      <c r="J1194" s="3" t="str">
        <f>HYPERLINK("https://www.boe.es/gazeta/dias/1827/11/24/pdfs/GMD-1827-144.pdf#page=4","Abrir facsímil")</f>
        <v>Abrir facsímil</v>
      </c>
      <c r="K1194" s="3" t="s">
        <v>23</v>
      </c>
    </row>
    <row r="1195" spans="1:11" ht="42" customHeight="1">
      <c r="A1195" s="2" t="s">
        <v>2767</v>
      </c>
      <c r="B1195" s="2" t="s">
        <v>2768</v>
      </c>
      <c r="C1195" s="2" t="s">
        <v>55</v>
      </c>
      <c r="D1195" s="2" t="s">
        <v>36</v>
      </c>
      <c r="E1195" s="5">
        <v>-26628</v>
      </c>
      <c r="F1195" s="3" t="s">
        <v>970</v>
      </c>
      <c r="G1195" s="3" t="s">
        <v>29</v>
      </c>
      <c r="H1195" s="2" t="s">
        <v>21</v>
      </c>
      <c r="I1195" s="2" t="s">
        <v>2769</v>
      </c>
      <c r="J1195" s="3" t="str">
        <f>HYPERLINK("https://www.boe.es/gazeta/dias/1827/02/03/pdfs/GMD-1827-15.pdf#page=4","Abrir facsímil")</f>
        <v>Abrir facsímil</v>
      </c>
      <c r="K1195" s="3" t="s">
        <v>23</v>
      </c>
    </row>
    <row r="1196" spans="1:11" ht="42" customHeight="1">
      <c r="A1196" s="2" t="s">
        <v>2770</v>
      </c>
      <c r="B1196" s="2" t="s">
        <v>2771</v>
      </c>
      <c r="C1196" s="2" t="s">
        <v>35</v>
      </c>
      <c r="D1196" s="2" t="s">
        <v>36</v>
      </c>
      <c r="E1196" s="5">
        <v>-26518</v>
      </c>
      <c r="F1196" s="3" t="s">
        <v>79</v>
      </c>
      <c r="G1196" s="3" t="s">
        <v>29</v>
      </c>
      <c r="H1196" s="2" t="s">
        <v>21</v>
      </c>
      <c r="I1196" s="2" t="s">
        <v>2772</v>
      </c>
      <c r="J1196" s="3" t="str">
        <f>HYPERLINK("https://www.boe.es/gazeta/dias/1827/05/24/pdfs/GMD-1827-62.pdf#page=4","Abrir facsímil")</f>
        <v>Abrir facsímil</v>
      </c>
      <c r="K1196" s="3" t="s">
        <v>23</v>
      </c>
    </row>
    <row r="1197" spans="1:11" ht="42" customHeight="1">
      <c r="A1197" s="2" t="s">
        <v>2773</v>
      </c>
      <c r="B1197" s="2" t="s">
        <v>2774</v>
      </c>
      <c r="C1197" s="2" t="s">
        <v>35</v>
      </c>
      <c r="D1197" s="2" t="s">
        <v>36</v>
      </c>
      <c r="E1197" s="5">
        <v>-26460</v>
      </c>
      <c r="F1197" s="3" t="s">
        <v>920</v>
      </c>
      <c r="G1197" s="3" t="s">
        <v>29</v>
      </c>
      <c r="H1197" s="2" t="s">
        <v>21</v>
      </c>
      <c r="I1197" s="2" t="s">
        <v>2775</v>
      </c>
      <c r="J1197" s="3" t="str">
        <f>HYPERLINK("https://www.boe.es/gazeta/dias/1827/07/21/pdfs/GMD-1827-87.pdf#page=4","Abrir facsímil")</f>
        <v>Abrir facsímil</v>
      </c>
      <c r="K1197" s="3" t="s">
        <v>23</v>
      </c>
    </row>
    <row r="1198" spans="1:11" ht="42" customHeight="1">
      <c r="A1198" s="2" t="s">
        <v>2776</v>
      </c>
      <c r="B1198" s="2" t="s">
        <v>2777</v>
      </c>
      <c r="C1198" s="2" t="s">
        <v>46</v>
      </c>
      <c r="D1198" s="2" t="s">
        <v>27</v>
      </c>
      <c r="E1198" s="5">
        <v>-26574</v>
      </c>
      <c r="F1198" s="3" t="s">
        <v>106</v>
      </c>
      <c r="G1198" s="3" t="s">
        <v>29</v>
      </c>
      <c r="H1198" s="2" t="s">
        <v>30</v>
      </c>
      <c r="I1198" s="2" t="s">
        <v>2778</v>
      </c>
      <c r="J1198" s="3" t="str">
        <f>HYPERLINK("https://www.boe.es/gazeta/dias/1827/03/29/pdfs/GMD-1827-38.pdf#page=4","Abrir facsímil")</f>
        <v>Abrir facsímil</v>
      </c>
      <c r="K1198" s="3" t="s">
        <v>32</v>
      </c>
    </row>
    <row r="1199" spans="1:11" ht="42" customHeight="1">
      <c r="A1199" s="2" t="s">
        <v>2779</v>
      </c>
      <c r="B1199" s="2" t="s">
        <v>2779</v>
      </c>
      <c r="C1199" s="2" t="s">
        <v>17</v>
      </c>
      <c r="D1199" s="2" t="s">
        <v>18</v>
      </c>
      <c r="E1199" s="5">
        <v>-26628</v>
      </c>
      <c r="F1199" s="3" t="s">
        <v>970</v>
      </c>
      <c r="G1199" s="3" t="s">
        <v>20</v>
      </c>
      <c r="H1199" s="2" t="s">
        <v>21</v>
      </c>
      <c r="I1199" s="2" t="s">
        <v>2780</v>
      </c>
      <c r="J1199" s="3" t="str">
        <f>HYPERLINK("https://www.boe.es/gazeta/dias/1827/02/03/pdfs/GMD-1827-15.pdf#page=3","Abrir facsímil")</f>
        <v>Abrir facsímil</v>
      </c>
      <c r="K1199" s="3" t="s">
        <v>23</v>
      </c>
    </row>
    <row r="1200" spans="1:11" ht="42" customHeight="1">
      <c r="A1200" s="2" t="s">
        <v>2781</v>
      </c>
      <c r="B1200" s="2" t="s">
        <v>2782</v>
      </c>
      <c r="C1200" s="2" t="s">
        <v>35</v>
      </c>
      <c r="D1200" s="2" t="s">
        <v>36</v>
      </c>
      <c r="E1200" s="5">
        <v>-26478</v>
      </c>
      <c r="F1200" s="3" t="s">
        <v>311</v>
      </c>
      <c r="G1200" s="3" t="s">
        <v>42</v>
      </c>
      <c r="H1200" s="2" t="s">
        <v>21</v>
      </c>
      <c r="I1200" s="2" t="s">
        <v>2783</v>
      </c>
      <c r="J1200" s="3" t="str">
        <f>HYPERLINK("https://www.boe.es/gazeta/dias/1827/07/03/pdfs/GMD-1827-79.pdf#page=1","Abrir facsímil")</f>
        <v>Abrir facsímil</v>
      </c>
      <c r="K1200" s="3" t="s">
        <v>23</v>
      </c>
    </row>
    <row r="1201" spans="1:11" ht="42" customHeight="1">
      <c r="A1201" s="2" t="s">
        <v>2784</v>
      </c>
      <c r="B1201" s="2" t="s">
        <v>2785</v>
      </c>
      <c r="C1201" s="2" t="s">
        <v>46</v>
      </c>
      <c r="D1201" s="2" t="s">
        <v>27</v>
      </c>
      <c r="E1201" s="5">
        <v>-26555</v>
      </c>
      <c r="F1201" s="3" t="s">
        <v>553</v>
      </c>
      <c r="G1201" s="3" t="s">
        <v>29</v>
      </c>
      <c r="H1201" s="2" t="s">
        <v>21</v>
      </c>
      <c r="I1201" s="2" t="s">
        <v>2786</v>
      </c>
      <c r="J1201" s="3" t="str">
        <f>HYPERLINK("https://www.boe.es/gazeta/dias/1827/04/17/pdfs/GMD-1827-46.pdf#page=4","Abrir facsímil")</f>
        <v>Abrir facsímil</v>
      </c>
      <c r="K1201" s="3" t="s">
        <v>23</v>
      </c>
    </row>
    <row r="1202" spans="1:11" ht="42" customHeight="1">
      <c r="A1202" s="2" t="s">
        <v>2787</v>
      </c>
      <c r="B1202" s="2" t="s">
        <v>2788</v>
      </c>
      <c r="C1202" s="2" t="s">
        <v>46</v>
      </c>
      <c r="D1202" s="2" t="s">
        <v>27</v>
      </c>
      <c r="E1202" s="5">
        <v>-26341</v>
      </c>
      <c r="F1202" s="3" t="s">
        <v>596</v>
      </c>
      <c r="G1202" s="3" t="s">
        <v>597</v>
      </c>
      <c r="H1202" s="2" t="s">
        <v>21</v>
      </c>
      <c r="I1202" s="2" t="s">
        <v>2789</v>
      </c>
      <c r="J1202" s="3" t="str">
        <f>HYPERLINK("https://www.boe.es/gazeta/dias/1827/11/17/pdfs/GMD-1827-141.pdf#page=3","Abrir facsímil")</f>
        <v>Abrir facsímil</v>
      </c>
      <c r="K1202" s="3" t="s">
        <v>23</v>
      </c>
    </row>
    <row r="1203" spans="1:11" ht="42" customHeight="1">
      <c r="A1203" s="2" t="s">
        <v>2790</v>
      </c>
      <c r="B1203" s="2" t="s">
        <v>2791</v>
      </c>
      <c r="C1203" s="2" t="s">
        <v>35</v>
      </c>
      <c r="D1203" s="2" t="s">
        <v>36</v>
      </c>
      <c r="E1203" s="5">
        <v>-26401</v>
      </c>
      <c r="F1203" s="3" t="s">
        <v>1251</v>
      </c>
      <c r="G1203" s="3" t="s">
        <v>29</v>
      </c>
      <c r="H1203" s="2" t="s">
        <v>21</v>
      </c>
      <c r="I1203" s="2" t="s">
        <v>2792</v>
      </c>
      <c r="J1203" s="3" t="str">
        <f>HYPERLINK("https://www.boe.es/gazeta/dias/1827/09/18/pdfs/GMD-1827-112.pdf#page=4","Abrir facsímil")</f>
        <v>Abrir facsímil</v>
      </c>
      <c r="K1203" s="3" t="s">
        <v>23</v>
      </c>
    </row>
    <row r="1204" spans="1:11" ht="42" customHeight="1">
      <c r="A1204" s="2" t="s">
        <v>2793</v>
      </c>
      <c r="B1204" s="2" t="s">
        <v>2793</v>
      </c>
      <c r="C1204" s="2" t="s">
        <v>46</v>
      </c>
      <c r="D1204" s="2" t="s">
        <v>27</v>
      </c>
      <c r="E1204" s="5">
        <v>-26609</v>
      </c>
      <c r="F1204" s="3" t="s">
        <v>102</v>
      </c>
      <c r="G1204" s="3" t="s">
        <v>59</v>
      </c>
      <c r="H1204" s="2" t="s">
        <v>21</v>
      </c>
      <c r="I1204" s="2" t="s">
        <v>2794</v>
      </c>
      <c r="J1204" s="3" t="str">
        <f>HYPERLINK("https://www.boe.es/gazeta/dias/1827/02/22/pdfs/GMD-1827-23.pdf#page=2","Abrir facsímil")</f>
        <v>Abrir facsímil</v>
      </c>
      <c r="K1204" s="3" t="s">
        <v>23</v>
      </c>
    </row>
    <row r="1205" spans="1:11" ht="42" customHeight="1">
      <c r="A1205" s="2" t="s">
        <v>2795</v>
      </c>
      <c r="B1205" s="2" t="s">
        <v>2795</v>
      </c>
      <c r="C1205" s="2" t="s">
        <v>17</v>
      </c>
      <c r="D1205" s="2" t="s">
        <v>18</v>
      </c>
      <c r="E1205" s="5">
        <v>-26656</v>
      </c>
      <c r="F1205" s="3" t="s">
        <v>840</v>
      </c>
      <c r="G1205" s="3" t="s">
        <v>42</v>
      </c>
      <c r="H1205" s="2" t="s">
        <v>21</v>
      </c>
      <c r="I1205" s="2" t="s">
        <v>2796</v>
      </c>
      <c r="J1205" s="3" t="str">
        <f>HYPERLINK("https://www.boe.es/gazeta/dias/1827/01/06/pdfs/GMD-1827-3.pdf#page=1","Abrir facsímil")</f>
        <v>Abrir facsímil</v>
      </c>
      <c r="K1205" s="3" t="s">
        <v>23</v>
      </c>
    </row>
    <row r="1206" spans="1:11" ht="42" customHeight="1">
      <c r="A1206" s="2" t="s">
        <v>2797</v>
      </c>
      <c r="B1206" s="2" t="s">
        <v>2797</v>
      </c>
      <c r="C1206" s="2" t="s">
        <v>17</v>
      </c>
      <c r="D1206" s="2" t="s">
        <v>18</v>
      </c>
      <c r="E1206" s="5">
        <v>-26345</v>
      </c>
      <c r="F1206" s="3" t="s">
        <v>1213</v>
      </c>
      <c r="G1206" s="3" t="s">
        <v>42</v>
      </c>
      <c r="H1206" s="2" t="s">
        <v>21</v>
      </c>
      <c r="I1206" s="2" t="s">
        <v>2798</v>
      </c>
      <c r="J1206" s="3" t="str">
        <f>HYPERLINK("https://www.boe.es/gazeta/dias/1827/11/13/pdfs/GMD-1827-139.pdf#page=1","Abrir facsímil")</f>
        <v>Abrir facsímil</v>
      </c>
      <c r="K1206" s="3" t="s">
        <v>23</v>
      </c>
    </row>
    <row r="1207" spans="1:11" ht="42" customHeight="1">
      <c r="A1207" s="2" t="s">
        <v>2799</v>
      </c>
      <c r="B1207" s="2" t="s">
        <v>2800</v>
      </c>
      <c r="C1207" s="2" t="s">
        <v>55</v>
      </c>
      <c r="D1207" s="2" t="s">
        <v>36</v>
      </c>
      <c r="E1207" s="5">
        <v>-26478</v>
      </c>
      <c r="F1207" s="3" t="s">
        <v>311</v>
      </c>
      <c r="G1207" s="3" t="s">
        <v>42</v>
      </c>
      <c r="H1207" s="2" t="s">
        <v>21</v>
      </c>
      <c r="I1207" s="2" t="s">
        <v>2801</v>
      </c>
      <c r="J1207" s="3" t="str">
        <f>HYPERLINK("https://www.boe.es/gazeta/dias/1827/07/03/pdfs/GMD-1827-79.pdf#page=1","Abrir facsímil")</f>
        <v>Abrir facsímil</v>
      </c>
      <c r="K1207" s="3" t="s">
        <v>23</v>
      </c>
    </row>
    <row r="1208" spans="1:11" ht="42" customHeight="1">
      <c r="A1208" s="2" t="s">
        <v>2802</v>
      </c>
      <c r="B1208" s="2" t="s">
        <v>2802</v>
      </c>
      <c r="C1208" s="2" t="s">
        <v>17</v>
      </c>
      <c r="D1208" s="2" t="s">
        <v>18</v>
      </c>
      <c r="E1208" s="5">
        <v>-26609</v>
      </c>
      <c r="F1208" s="3" t="s">
        <v>102</v>
      </c>
      <c r="G1208" s="3" t="s">
        <v>42</v>
      </c>
      <c r="H1208" s="2" t="s">
        <v>21</v>
      </c>
      <c r="I1208" s="2" t="s">
        <v>2803</v>
      </c>
      <c r="J1208" s="3" t="str">
        <f>HYPERLINK("https://www.boe.es/gazeta/dias/1827/02/22/pdfs/GMD-1827-23.pdf#page=1","Abrir facsímil")</f>
        <v>Abrir facsímil</v>
      </c>
      <c r="K1208" s="3" t="s">
        <v>23</v>
      </c>
    </row>
    <row r="1209" spans="1:11" ht="42" customHeight="1">
      <c r="A1209" s="2" t="s">
        <v>2804</v>
      </c>
      <c r="B1209" s="2" t="s">
        <v>2804</v>
      </c>
      <c r="C1209" s="2" t="s">
        <v>17</v>
      </c>
      <c r="D1209" s="2" t="s">
        <v>18</v>
      </c>
      <c r="E1209" s="5">
        <v>-26446</v>
      </c>
      <c r="F1209" s="3" t="s">
        <v>577</v>
      </c>
      <c r="G1209" s="3" t="s">
        <v>20</v>
      </c>
      <c r="H1209" s="2" t="s">
        <v>21</v>
      </c>
      <c r="I1209" s="2" t="s">
        <v>2805</v>
      </c>
      <c r="J1209" s="3" t="str">
        <f>HYPERLINK("https://www.boe.es/gazeta/dias/1827/08/04/pdfs/GMD-1827-93.pdf#page=3","Abrir facsímil")</f>
        <v>Abrir facsímil</v>
      </c>
      <c r="K1209" s="3" t="s">
        <v>23</v>
      </c>
    </row>
    <row r="1210" spans="1:11" ht="42" customHeight="1">
      <c r="A1210" s="2" t="s">
        <v>2806</v>
      </c>
      <c r="B1210" s="2" t="s">
        <v>2807</v>
      </c>
      <c r="C1210" s="2" t="s">
        <v>35</v>
      </c>
      <c r="D1210" s="2" t="s">
        <v>36</v>
      </c>
      <c r="E1210" s="5">
        <v>-26338</v>
      </c>
      <c r="F1210" s="3" t="s">
        <v>525</v>
      </c>
      <c r="G1210" s="3" t="s">
        <v>59</v>
      </c>
      <c r="H1210" s="2" t="s">
        <v>21</v>
      </c>
      <c r="I1210" s="2" t="s">
        <v>2808</v>
      </c>
      <c r="J1210" s="3" t="str">
        <f>HYPERLINK("https://www.boe.es/gazeta/dias/1827/11/20/pdfs/GMD-1827-142.pdf#page=2","Abrir facsímil")</f>
        <v>Abrir facsímil</v>
      </c>
      <c r="K1210" s="3" t="s">
        <v>23</v>
      </c>
    </row>
    <row r="1211" spans="1:11" ht="42" customHeight="1">
      <c r="A1211" s="2" t="s">
        <v>2809</v>
      </c>
      <c r="B1211" s="2" t="s">
        <v>2809</v>
      </c>
      <c r="C1211" s="2" t="s">
        <v>17</v>
      </c>
      <c r="D1211" s="2" t="s">
        <v>18</v>
      </c>
      <c r="E1211" s="5">
        <v>-26525</v>
      </c>
      <c r="F1211" s="3" t="s">
        <v>622</v>
      </c>
      <c r="G1211" s="3" t="s">
        <v>59</v>
      </c>
      <c r="H1211" s="2" t="s">
        <v>21</v>
      </c>
      <c r="I1211" s="2" t="s">
        <v>2810</v>
      </c>
      <c r="J1211" s="3" t="str">
        <f>HYPERLINK("https://www.boe.es/gazeta/dias/1827/05/17/pdfs/GMD-1827-59.pdf#page=2","Abrir facsímil")</f>
        <v>Abrir facsímil</v>
      </c>
      <c r="K1211" s="3" t="s">
        <v>23</v>
      </c>
    </row>
    <row r="1212" spans="1:11" ht="42" customHeight="1">
      <c r="A1212" s="2" t="s">
        <v>2811</v>
      </c>
      <c r="B1212" s="2" t="s">
        <v>2811</v>
      </c>
      <c r="C1212" s="2" t="s">
        <v>55</v>
      </c>
      <c r="D1212" s="2" t="s">
        <v>36</v>
      </c>
      <c r="E1212" s="5">
        <v>-26600</v>
      </c>
      <c r="F1212" s="3" t="s">
        <v>205</v>
      </c>
      <c r="G1212" s="3" t="s">
        <v>42</v>
      </c>
      <c r="H1212" s="2" t="s">
        <v>21</v>
      </c>
      <c r="I1212" s="2" t="s">
        <v>2812</v>
      </c>
      <c r="J1212" s="3" t="str">
        <f>HYPERLINK("https://www.boe.es/gazeta/dias/1827/03/03/pdfs/GMD-1827-27.pdf#page=1","Abrir facsímil")</f>
        <v>Abrir facsímil</v>
      </c>
      <c r="K1212" s="3" t="s">
        <v>23</v>
      </c>
    </row>
    <row r="1213" spans="1:11" ht="42" customHeight="1">
      <c r="A1213" s="2" t="s">
        <v>2811</v>
      </c>
      <c r="B1213" s="2" t="s">
        <v>2811</v>
      </c>
      <c r="C1213" s="2" t="s">
        <v>46</v>
      </c>
      <c r="D1213" s="2" t="s">
        <v>27</v>
      </c>
      <c r="E1213" s="5">
        <v>-26523</v>
      </c>
      <c r="F1213" s="3" t="s">
        <v>531</v>
      </c>
      <c r="G1213" s="3" t="s">
        <v>42</v>
      </c>
      <c r="H1213" s="2" t="s">
        <v>21</v>
      </c>
      <c r="I1213" s="2" t="s">
        <v>2813</v>
      </c>
      <c r="J1213" s="3" t="str">
        <f>HYPERLINK("https://www.boe.es/gazeta/dias/1827/05/19/pdfs/GMD-1827-60.pdf#page=1","Abrir facsímil")</f>
        <v>Abrir facsímil</v>
      </c>
      <c r="K1213" s="3" t="s">
        <v>23</v>
      </c>
    </row>
    <row r="1214" spans="1:11" ht="42" customHeight="1">
      <c r="A1214" s="2" t="s">
        <v>2811</v>
      </c>
      <c r="B1214" s="2" t="s">
        <v>2811</v>
      </c>
      <c r="C1214" s="2" t="s">
        <v>46</v>
      </c>
      <c r="D1214" s="2" t="s">
        <v>27</v>
      </c>
      <c r="E1214" s="5">
        <v>-26427</v>
      </c>
      <c r="F1214" s="3" t="s">
        <v>37</v>
      </c>
      <c r="G1214" s="3" t="s">
        <v>59</v>
      </c>
      <c r="H1214" s="2" t="s">
        <v>21</v>
      </c>
      <c r="I1214" s="2" t="s">
        <v>2814</v>
      </c>
      <c r="J1214" s="3" t="str">
        <f>HYPERLINK("https://www.boe.es/gazeta/dias/1827/08/23/pdfs/GMD-1827-101.pdf#page=2","Abrir facsímil")</f>
        <v>Abrir facsímil</v>
      </c>
      <c r="K1214" s="3" t="s">
        <v>23</v>
      </c>
    </row>
    <row r="1215" spans="1:11" ht="42" customHeight="1">
      <c r="A1215" s="2" t="s">
        <v>2811</v>
      </c>
      <c r="B1215" s="2" t="s">
        <v>2811</v>
      </c>
      <c r="C1215" s="2" t="s">
        <v>94</v>
      </c>
      <c r="D1215" s="2" t="s">
        <v>36</v>
      </c>
      <c r="E1215" s="5">
        <v>-26422</v>
      </c>
      <c r="F1215" s="3" t="s">
        <v>862</v>
      </c>
      <c r="G1215" s="3" t="s">
        <v>59</v>
      </c>
      <c r="H1215" s="2" t="s">
        <v>21</v>
      </c>
      <c r="I1215" s="2" t="s">
        <v>2815</v>
      </c>
      <c r="J1215" s="3" t="str">
        <f>HYPERLINK("https://www.boe.es/gazeta/dias/1827/08/28/pdfs/GMD-1827-103.pdf#page=2","Abrir facsímil")</f>
        <v>Abrir facsímil</v>
      </c>
      <c r="K1215" s="3" t="s">
        <v>23</v>
      </c>
    </row>
    <row r="1216" spans="1:11" ht="42" customHeight="1">
      <c r="A1216" s="2" t="s">
        <v>2811</v>
      </c>
      <c r="B1216" s="2" t="s">
        <v>2811</v>
      </c>
      <c r="C1216" s="2" t="s">
        <v>46</v>
      </c>
      <c r="D1216" s="2" t="s">
        <v>27</v>
      </c>
      <c r="E1216" s="5">
        <v>-26399</v>
      </c>
      <c r="F1216" s="3" t="s">
        <v>977</v>
      </c>
      <c r="G1216" s="3" t="s">
        <v>20</v>
      </c>
      <c r="H1216" s="2" t="s">
        <v>21</v>
      </c>
      <c r="I1216" s="2" t="s">
        <v>2816</v>
      </c>
      <c r="J1216" s="3" t="str">
        <f>HYPERLINK("https://www.boe.es/gazeta/dias/1827/09/20/pdfs/GMD-1827-114.pdf#page=3","Abrir facsímil")</f>
        <v>Abrir facsímil</v>
      </c>
      <c r="K1216" s="3" t="s">
        <v>23</v>
      </c>
    </row>
    <row r="1217" spans="1:11" ht="42" customHeight="1">
      <c r="A1217" s="2" t="s">
        <v>2811</v>
      </c>
      <c r="B1217" s="2" t="s">
        <v>2811</v>
      </c>
      <c r="C1217" s="2" t="s">
        <v>46</v>
      </c>
      <c r="D1217" s="2" t="s">
        <v>27</v>
      </c>
      <c r="E1217" s="5">
        <v>-26397</v>
      </c>
      <c r="F1217" s="3" t="s">
        <v>498</v>
      </c>
      <c r="G1217" s="3" t="s">
        <v>59</v>
      </c>
      <c r="H1217" s="2" t="s">
        <v>21</v>
      </c>
      <c r="I1217" s="2" t="s">
        <v>2817</v>
      </c>
      <c r="J1217" s="3" t="str">
        <f>HYPERLINK("https://www.boe.es/gazeta/dias/1827/09/22/pdfs/GMD-1827-115.pdf#page=2","Abrir facsímil")</f>
        <v>Abrir facsímil</v>
      </c>
      <c r="K1217" s="3" t="s">
        <v>23</v>
      </c>
    </row>
    <row r="1218" spans="1:11" ht="42" customHeight="1">
      <c r="A1218" s="2" t="s">
        <v>2818</v>
      </c>
      <c r="B1218" s="2" t="s">
        <v>2818</v>
      </c>
      <c r="C1218" s="2" t="s">
        <v>17</v>
      </c>
      <c r="D1218" s="2" t="s">
        <v>18</v>
      </c>
      <c r="E1218" s="5">
        <v>-26446</v>
      </c>
      <c r="F1218" s="3" t="s">
        <v>577</v>
      </c>
      <c r="G1218" s="3" t="s">
        <v>20</v>
      </c>
      <c r="H1218" s="2" t="s">
        <v>21</v>
      </c>
      <c r="I1218" s="2" t="s">
        <v>2819</v>
      </c>
      <c r="J1218" s="3" t="str">
        <f>HYPERLINK("https://www.boe.es/gazeta/dias/1827/08/04/pdfs/GMD-1827-93.pdf#page=3","Abrir facsímil")</f>
        <v>Abrir facsímil</v>
      </c>
      <c r="K1218" s="3" t="s">
        <v>23</v>
      </c>
    </row>
    <row r="1219" spans="1:11" ht="42" customHeight="1">
      <c r="A1219" s="2" t="s">
        <v>2820</v>
      </c>
      <c r="B1219" s="2" t="s">
        <v>2820</v>
      </c>
      <c r="C1219" s="2" t="s">
        <v>17</v>
      </c>
      <c r="D1219" s="2" t="s">
        <v>18</v>
      </c>
      <c r="E1219" s="5">
        <v>-26320</v>
      </c>
      <c r="F1219" s="3" t="s">
        <v>2021</v>
      </c>
      <c r="G1219" s="3" t="s">
        <v>59</v>
      </c>
      <c r="H1219" s="2" t="s">
        <v>21</v>
      </c>
      <c r="I1219" s="2" t="s">
        <v>2821</v>
      </c>
      <c r="J1219" s="3" t="str">
        <f>HYPERLINK("https://www.boe.es/gazeta/dias/1827/12/08/pdfs/GMD-1827-150.pdf#page=2","Abrir facsímil")</f>
        <v>Abrir facsímil</v>
      </c>
      <c r="K1219" s="3" t="s">
        <v>23</v>
      </c>
    </row>
    <row r="1220" spans="1:11" ht="42" customHeight="1">
      <c r="A1220" s="2" t="s">
        <v>2822</v>
      </c>
      <c r="B1220" s="2" t="s">
        <v>2823</v>
      </c>
      <c r="C1220" s="2" t="s">
        <v>17</v>
      </c>
      <c r="D1220" s="2" t="s">
        <v>18</v>
      </c>
      <c r="E1220" s="5">
        <v>-26581</v>
      </c>
      <c r="F1220" s="3" t="s">
        <v>510</v>
      </c>
      <c r="G1220" s="3" t="s">
        <v>20</v>
      </c>
      <c r="H1220" s="2" t="s">
        <v>21</v>
      </c>
      <c r="I1220" s="2" t="s">
        <v>2824</v>
      </c>
      <c r="J1220" s="3" t="str">
        <f>HYPERLINK("https://www.boe.es/gazeta/dias/1827/03/22/pdfs/GMD-1827-35.pdf#page=3","Abrir facsímil")</f>
        <v>Abrir facsímil</v>
      </c>
      <c r="K1220" s="3" t="s">
        <v>23</v>
      </c>
    </row>
    <row r="1221" spans="1:11" ht="42" customHeight="1">
      <c r="A1221" s="2" t="s">
        <v>2825</v>
      </c>
      <c r="B1221" s="2" t="s">
        <v>2825</v>
      </c>
      <c r="C1221" s="2" t="s">
        <v>46</v>
      </c>
      <c r="D1221" s="2" t="s">
        <v>27</v>
      </c>
      <c r="E1221" s="5">
        <v>-26418</v>
      </c>
      <c r="F1221" s="3" t="s">
        <v>769</v>
      </c>
      <c r="G1221" s="3" t="s">
        <v>59</v>
      </c>
      <c r="H1221" s="2" t="s">
        <v>21</v>
      </c>
      <c r="I1221" s="2" t="s">
        <v>2826</v>
      </c>
      <c r="J1221" s="3" t="str">
        <f>HYPERLINK("https://www.boe.es/gazeta/dias/1827/09/01/pdfs/GMD-1827-105.pdf#page=2","Abrir facsímil")</f>
        <v>Abrir facsímil</v>
      </c>
      <c r="K1221" s="3" t="s">
        <v>23</v>
      </c>
    </row>
    <row r="1222" spans="1:11" ht="42" customHeight="1">
      <c r="A1222" s="2" t="s">
        <v>2827</v>
      </c>
      <c r="B1222" s="2" t="s">
        <v>2828</v>
      </c>
      <c r="C1222" s="2" t="s">
        <v>94</v>
      </c>
      <c r="D1222" s="2" t="s">
        <v>36</v>
      </c>
      <c r="E1222" s="5">
        <v>-26460</v>
      </c>
      <c r="F1222" s="3" t="s">
        <v>920</v>
      </c>
      <c r="G1222" s="3" t="s">
        <v>29</v>
      </c>
      <c r="H1222" s="2" t="s">
        <v>21</v>
      </c>
      <c r="I1222" s="2" t="s">
        <v>2829</v>
      </c>
      <c r="J1222" s="3" t="str">
        <f>HYPERLINK("https://www.boe.es/gazeta/dias/1827/07/21/pdfs/GMD-1827-87.pdf#page=4","Abrir facsímil")</f>
        <v>Abrir facsímil</v>
      </c>
      <c r="K1222" s="3" t="s">
        <v>23</v>
      </c>
    </row>
    <row r="1223" spans="1:11" ht="42" customHeight="1">
      <c r="A1223" s="2" t="s">
        <v>2830</v>
      </c>
      <c r="B1223" s="2" t="s">
        <v>2831</v>
      </c>
      <c r="C1223" s="2" t="s">
        <v>35</v>
      </c>
      <c r="D1223" s="2" t="s">
        <v>36</v>
      </c>
      <c r="E1223" s="5">
        <v>-26630</v>
      </c>
      <c r="F1223" s="3" t="s">
        <v>363</v>
      </c>
      <c r="G1223" s="3" t="s">
        <v>59</v>
      </c>
      <c r="H1223" s="2" t="s">
        <v>21</v>
      </c>
      <c r="I1223" s="2" t="s">
        <v>2832</v>
      </c>
      <c r="J1223" s="3" t="str">
        <f>HYPERLINK("https://www.boe.es/gazeta/dias/1827/02/01/pdfs/GMD-1827-14.pdf#page=2","Abrir facsímil")</f>
        <v>Abrir facsímil</v>
      </c>
      <c r="K1223" s="3" t="s">
        <v>23</v>
      </c>
    </row>
    <row r="1224" spans="1:11" ht="42" customHeight="1">
      <c r="A1224" s="2" t="s">
        <v>2833</v>
      </c>
      <c r="B1224" s="2" t="s">
        <v>2834</v>
      </c>
      <c r="C1224" s="2" t="s">
        <v>35</v>
      </c>
      <c r="D1224" s="2" t="s">
        <v>36</v>
      </c>
      <c r="E1224" s="5">
        <v>-26469</v>
      </c>
      <c r="F1224" s="3" t="s">
        <v>327</v>
      </c>
      <c r="G1224" s="3" t="s">
        <v>29</v>
      </c>
      <c r="H1224" s="2" t="s">
        <v>21</v>
      </c>
      <c r="I1224" s="2" t="s">
        <v>2835</v>
      </c>
      <c r="J1224" s="3" t="str">
        <f>HYPERLINK("https://www.boe.es/gazeta/dias/1827/07/12/pdfs/GMD-1827-83.pdf#page=4","Abrir facsímil")</f>
        <v>Abrir facsímil</v>
      </c>
      <c r="K1224" s="3" t="s">
        <v>23</v>
      </c>
    </row>
    <row r="1225" spans="1:11" ht="42" customHeight="1">
      <c r="A1225" s="2" t="s">
        <v>2836</v>
      </c>
      <c r="B1225" s="2" t="s">
        <v>2837</v>
      </c>
      <c r="C1225" s="2" t="s">
        <v>46</v>
      </c>
      <c r="D1225" s="2" t="s">
        <v>27</v>
      </c>
      <c r="E1225" s="5">
        <v>-26656</v>
      </c>
      <c r="F1225" s="3" t="s">
        <v>840</v>
      </c>
      <c r="G1225" s="3" t="s">
        <v>59</v>
      </c>
      <c r="H1225" s="2" t="s">
        <v>21</v>
      </c>
      <c r="I1225" s="2" t="s">
        <v>2838</v>
      </c>
      <c r="J1225" s="3" t="str">
        <f>HYPERLINK("https://www.boe.es/gazeta/dias/1827/01/06/pdfs/GMD-1827-3.pdf#page=2","Abrir facsímil")</f>
        <v>Abrir facsímil</v>
      </c>
      <c r="K1225" s="3" t="s">
        <v>23</v>
      </c>
    </row>
    <row r="1226" spans="1:11" ht="42" customHeight="1">
      <c r="A1226" s="2" t="s">
        <v>2839</v>
      </c>
      <c r="B1226" s="2" t="s">
        <v>2839</v>
      </c>
      <c r="C1226" s="2" t="s">
        <v>66</v>
      </c>
      <c r="D1226" s="2" t="s">
        <v>36</v>
      </c>
      <c r="E1226" s="5">
        <v>-26408</v>
      </c>
      <c r="F1226" s="3" t="s">
        <v>226</v>
      </c>
      <c r="G1226" s="3" t="s">
        <v>59</v>
      </c>
      <c r="H1226" s="2" t="s">
        <v>21</v>
      </c>
      <c r="I1226" s="2" t="s">
        <v>2840</v>
      </c>
      <c r="J1226" s="3" t="str">
        <f>HYPERLINK("https://www.boe.es/gazeta/dias/1827/09/11/pdfs/GMD-1827-109.pdf#page=2","Abrir facsímil")</f>
        <v>Abrir facsímil</v>
      </c>
      <c r="K1226" s="3" t="s">
        <v>23</v>
      </c>
    </row>
    <row r="1227" spans="1:11" ht="42" customHeight="1">
      <c r="A1227" s="2" t="s">
        <v>2841</v>
      </c>
      <c r="B1227" s="2" t="s">
        <v>2842</v>
      </c>
      <c r="C1227" s="2" t="s">
        <v>55</v>
      </c>
      <c r="D1227" s="2" t="s">
        <v>36</v>
      </c>
      <c r="E1227" s="5">
        <v>-26471</v>
      </c>
      <c r="F1227" s="3" t="s">
        <v>169</v>
      </c>
      <c r="G1227" s="3" t="s">
        <v>29</v>
      </c>
      <c r="H1227" s="2" t="s">
        <v>21</v>
      </c>
      <c r="I1227" s="2" t="s">
        <v>2843</v>
      </c>
      <c r="J1227" s="3" t="str">
        <f>HYPERLINK("https://www.boe.es/gazeta/dias/1827/07/10/pdfs/GMD-1827-82.pdf#page=4","Abrir facsímil")</f>
        <v>Abrir facsímil</v>
      </c>
      <c r="K1227" s="3" t="s">
        <v>23</v>
      </c>
    </row>
    <row r="1228" spans="1:11" ht="42" customHeight="1">
      <c r="A1228" s="2" t="s">
        <v>2844</v>
      </c>
      <c r="B1228" s="2" t="s">
        <v>2845</v>
      </c>
      <c r="C1228" s="2" t="s">
        <v>17</v>
      </c>
      <c r="D1228" s="2" t="s">
        <v>18</v>
      </c>
      <c r="E1228" s="5">
        <v>-26343</v>
      </c>
      <c r="F1228" s="3" t="s">
        <v>378</v>
      </c>
      <c r="G1228" s="3" t="s">
        <v>59</v>
      </c>
      <c r="H1228" s="2" t="s">
        <v>30</v>
      </c>
      <c r="I1228" s="2" t="s">
        <v>2846</v>
      </c>
      <c r="J1228" s="3" t="str">
        <f>HYPERLINK("https://www.boe.es/gazeta/dias/1827/11/15/pdfs/GMD-1827-140.pdf#page=2","Abrir facsímil")</f>
        <v>Abrir facsímil</v>
      </c>
      <c r="K1228" s="3" t="s">
        <v>32</v>
      </c>
    </row>
    <row r="1229" spans="1:11" ht="42" customHeight="1">
      <c r="A1229" s="2" t="s">
        <v>2847</v>
      </c>
      <c r="B1229" s="2" t="s">
        <v>2847</v>
      </c>
      <c r="C1229" s="2" t="s">
        <v>46</v>
      </c>
      <c r="D1229" s="2" t="s">
        <v>27</v>
      </c>
      <c r="E1229" s="5">
        <v>-26579</v>
      </c>
      <c r="F1229" s="3" t="s">
        <v>488</v>
      </c>
      <c r="G1229" s="3" t="s">
        <v>20</v>
      </c>
      <c r="H1229" s="2" t="s">
        <v>21</v>
      </c>
      <c r="I1229" s="2" t="s">
        <v>2848</v>
      </c>
      <c r="J1229" s="3" t="str">
        <f>HYPERLINK("https://www.boe.es/gazeta/dias/1827/03/24/pdfs/GMD-1827-36.pdf#page=3","Abrir facsímil")</f>
        <v>Abrir facsímil</v>
      </c>
      <c r="K1229" s="3" t="s">
        <v>23</v>
      </c>
    </row>
    <row r="1230" spans="1:11" ht="42" customHeight="1">
      <c r="A1230" s="2" t="s">
        <v>2849</v>
      </c>
      <c r="B1230" s="2" t="s">
        <v>2850</v>
      </c>
      <c r="C1230" s="2" t="s">
        <v>55</v>
      </c>
      <c r="D1230" s="2" t="s">
        <v>36</v>
      </c>
      <c r="E1230" s="5">
        <v>-26490</v>
      </c>
      <c r="F1230" s="3" t="s">
        <v>1154</v>
      </c>
      <c r="G1230" s="3" t="s">
        <v>20</v>
      </c>
      <c r="H1230" s="2" t="s">
        <v>21</v>
      </c>
      <c r="I1230" s="2" t="s">
        <v>2851</v>
      </c>
      <c r="J1230" s="3" t="str">
        <f>HYPERLINK("https://www.boe.es/gazeta/dias/1827/06/21/pdfs/GMD-1827-74.pdf#page=3","Abrir facsímil")</f>
        <v>Abrir facsímil</v>
      </c>
      <c r="K1230" s="3" t="s">
        <v>23</v>
      </c>
    </row>
    <row r="1231" spans="1:11" ht="42" customHeight="1">
      <c r="A1231" s="2" t="s">
        <v>2852</v>
      </c>
      <c r="B1231" s="2" t="s">
        <v>2853</v>
      </c>
      <c r="C1231" s="2" t="s">
        <v>17</v>
      </c>
      <c r="D1231" s="2" t="s">
        <v>18</v>
      </c>
      <c r="E1231" s="5">
        <v>-26453</v>
      </c>
      <c r="F1231" s="3" t="s">
        <v>148</v>
      </c>
      <c r="G1231" s="3" t="s">
        <v>29</v>
      </c>
      <c r="H1231" s="2" t="s">
        <v>21</v>
      </c>
      <c r="I1231" s="2" t="s">
        <v>2854</v>
      </c>
      <c r="J1231" s="3" t="str">
        <f>HYPERLINK("https://www.boe.es/gazeta/dias/1827/07/28/pdfs/GMD-1827-90.pdf#page=4","Abrir facsímil")</f>
        <v>Abrir facsímil</v>
      </c>
      <c r="K1231" s="3" t="s">
        <v>23</v>
      </c>
    </row>
    <row r="1232" spans="1:11" ht="42" customHeight="1">
      <c r="A1232" s="2" t="s">
        <v>2855</v>
      </c>
      <c r="B1232" s="2" t="s">
        <v>2856</v>
      </c>
      <c r="C1232" s="2" t="s">
        <v>17</v>
      </c>
      <c r="D1232" s="2" t="s">
        <v>18</v>
      </c>
      <c r="E1232" s="5">
        <v>-26616</v>
      </c>
      <c r="F1232" s="3" t="s">
        <v>2857</v>
      </c>
      <c r="G1232" s="3" t="s">
        <v>59</v>
      </c>
      <c r="H1232" s="2" t="s">
        <v>21</v>
      </c>
      <c r="I1232" s="2" t="s">
        <v>2858</v>
      </c>
      <c r="J1232" s="3" t="str">
        <f>HYPERLINK("https://www.boe.es/gazeta/dias/1827/02/15/pdfs/GMD-1827-20.pdf#page=2","Abrir facsímil")</f>
        <v>Abrir facsímil</v>
      </c>
      <c r="K1232" s="3" t="s">
        <v>23</v>
      </c>
    </row>
    <row r="1233" spans="1:11" ht="42" customHeight="1">
      <c r="A1233" s="2" t="s">
        <v>2859</v>
      </c>
      <c r="B1233" s="2" t="s">
        <v>2859</v>
      </c>
      <c r="C1233" s="2" t="s">
        <v>35</v>
      </c>
      <c r="D1233" s="2" t="s">
        <v>36</v>
      </c>
      <c r="E1233" s="5">
        <v>-26338</v>
      </c>
      <c r="F1233" s="3" t="s">
        <v>525</v>
      </c>
      <c r="G1233" s="3" t="s">
        <v>29</v>
      </c>
      <c r="H1233" s="2" t="s">
        <v>21</v>
      </c>
      <c r="I1233" s="2" t="s">
        <v>2860</v>
      </c>
      <c r="J1233" s="3" t="str">
        <f>HYPERLINK("https://www.boe.es/gazeta/dias/1827/11/20/pdfs/GMD-1827-142.pdf#page=4","Abrir facsímil")</f>
        <v>Abrir facsímil</v>
      </c>
      <c r="K1233" s="3" t="s">
        <v>23</v>
      </c>
    </row>
    <row r="1234" spans="1:11" ht="42" customHeight="1">
      <c r="A1234" s="2" t="s">
        <v>2861</v>
      </c>
      <c r="B1234" s="2" t="s">
        <v>2862</v>
      </c>
      <c r="C1234" s="2" t="s">
        <v>35</v>
      </c>
      <c r="D1234" s="2" t="s">
        <v>36</v>
      </c>
      <c r="E1234" s="5">
        <v>-26373</v>
      </c>
      <c r="F1234" s="3" t="s">
        <v>136</v>
      </c>
      <c r="G1234" s="3" t="s">
        <v>20</v>
      </c>
      <c r="H1234" s="2" t="s">
        <v>21</v>
      </c>
      <c r="I1234" s="2" t="s">
        <v>2863</v>
      </c>
      <c r="J1234" s="3" t="str">
        <f>HYPERLINK("https://www.boe.es/gazeta/dias/1827/10/16/pdfs/GMD-1827-127.pdf#page=3","Abrir facsímil")</f>
        <v>Abrir facsímil</v>
      </c>
      <c r="K1234" s="3" t="s">
        <v>23</v>
      </c>
    </row>
    <row r="1235" spans="1:11" ht="42" customHeight="1">
      <c r="A1235" s="2" t="s">
        <v>2864</v>
      </c>
      <c r="B1235" s="2" t="s">
        <v>2864</v>
      </c>
      <c r="C1235" s="2" t="s">
        <v>46</v>
      </c>
      <c r="D1235" s="2" t="s">
        <v>27</v>
      </c>
      <c r="E1235" s="5">
        <v>-26548</v>
      </c>
      <c r="F1235" s="3" t="s">
        <v>507</v>
      </c>
      <c r="G1235" s="3" t="s">
        <v>42</v>
      </c>
      <c r="H1235" s="2" t="s">
        <v>21</v>
      </c>
      <c r="I1235" s="2" t="s">
        <v>2865</v>
      </c>
      <c r="J1235" s="3" t="str">
        <f>HYPERLINK("https://www.boe.es/gazeta/dias/1827/04/24/pdfs/GMD-1827-49.pdf#page=1","Abrir facsímil")</f>
        <v>Abrir facsímil</v>
      </c>
      <c r="K1235" s="3" t="s">
        <v>23</v>
      </c>
    </row>
    <row r="1236" spans="1:11" ht="42" customHeight="1">
      <c r="A1236" s="2" t="s">
        <v>2866</v>
      </c>
      <c r="B1236" s="2" t="s">
        <v>2867</v>
      </c>
      <c r="C1236" s="2" t="s">
        <v>94</v>
      </c>
      <c r="D1236" s="2" t="s">
        <v>36</v>
      </c>
      <c r="E1236" s="5">
        <v>-26401</v>
      </c>
      <c r="F1236" s="3" t="s">
        <v>1251</v>
      </c>
      <c r="G1236" s="3" t="s">
        <v>20</v>
      </c>
      <c r="H1236" s="2" t="s">
        <v>21</v>
      </c>
      <c r="I1236" s="2" t="s">
        <v>2868</v>
      </c>
      <c r="J1236" s="3" t="str">
        <f>HYPERLINK("https://www.boe.es/gazeta/dias/1827/09/18/pdfs/GMD-1827-112.pdf#page=3","Abrir facsímil")</f>
        <v>Abrir facsímil</v>
      </c>
      <c r="K1236" s="3" t="s">
        <v>23</v>
      </c>
    </row>
    <row r="1237" spans="1:11" ht="42" customHeight="1">
      <c r="A1237" s="2" t="s">
        <v>2869</v>
      </c>
      <c r="B1237" s="2" t="s">
        <v>2869</v>
      </c>
      <c r="C1237" s="2" t="s">
        <v>94</v>
      </c>
      <c r="D1237" s="2" t="s">
        <v>36</v>
      </c>
      <c r="E1237" s="5">
        <v>-26369</v>
      </c>
      <c r="F1237" s="3" t="s">
        <v>239</v>
      </c>
      <c r="G1237" s="3" t="s">
        <v>29</v>
      </c>
      <c r="H1237" s="2" t="s">
        <v>21</v>
      </c>
      <c r="I1237" s="2" t="s">
        <v>2870</v>
      </c>
      <c r="J1237" s="3" t="str">
        <f>HYPERLINK("https://www.boe.es/gazeta/dias/1827/10/20/pdfs/GMD-1827-129.pdf#page=4","Abrir facsímil")</f>
        <v>Abrir facsímil</v>
      </c>
      <c r="K1237" s="3" t="s">
        <v>23</v>
      </c>
    </row>
    <row r="1238" spans="1:11" ht="42" customHeight="1">
      <c r="A1238" s="2" t="s">
        <v>2871</v>
      </c>
      <c r="B1238" s="2" t="s">
        <v>2871</v>
      </c>
      <c r="C1238" s="2" t="s">
        <v>55</v>
      </c>
      <c r="D1238" s="2" t="s">
        <v>36</v>
      </c>
      <c r="E1238" s="5">
        <v>-26516</v>
      </c>
      <c r="F1238" s="3" t="s">
        <v>47</v>
      </c>
      <c r="G1238" s="3" t="s">
        <v>29</v>
      </c>
      <c r="H1238" s="2" t="s">
        <v>21</v>
      </c>
      <c r="I1238" s="2" t="s">
        <v>2872</v>
      </c>
      <c r="J1238" s="3" t="str">
        <f>HYPERLINK("https://www.boe.es/gazeta/dias/1827/05/26/pdfs/GMD-1827-63.pdf#page=4","Abrir facsímil")</f>
        <v>Abrir facsímil</v>
      </c>
      <c r="K1238" s="3" t="s">
        <v>23</v>
      </c>
    </row>
    <row r="1239" spans="1:11" ht="42" customHeight="1">
      <c r="A1239" s="2" t="s">
        <v>2873</v>
      </c>
      <c r="B1239" s="2" t="s">
        <v>2874</v>
      </c>
      <c r="C1239" s="2" t="s">
        <v>94</v>
      </c>
      <c r="D1239" s="2" t="s">
        <v>36</v>
      </c>
      <c r="E1239" s="5">
        <v>-26369</v>
      </c>
      <c r="F1239" s="3" t="s">
        <v>239</v>
      </c>
      <c r="G1239" s="3" t="s">
        <v>29</v>
      </c>
      <c r="H1239" s="2" t="s">
        <v>21</v>
      </c>
      <c r="I1239" s="2" t="s">
        <v>2875</v>
      </c>
      <c r="J1239" s="3" t="str">
        <f>HYPERLINK("https://www.boe.es/gazeta/dias/1827/10/20/pdfs/GMD-1827-129.pdf#page=4","Abrir facsímil")</f>
        <v>Abrir facsímil</v>
      </c>
      <c r="K1239" s="3" t="s">
        <v>23</v>
      </c>
    </row>
    <row r="1240" spans="1:11" ht="42" customHeight="1">
      <c r="A1240" s="2" t="s">
        <v>2876</v>
      </c>
      <c r="B1240" s="2" t="s">
        <v>2877</v>
      </c>
      <c r="C1240" s="2" t="s">
        <v>46</v>
      </c>
      <c r="D1240" s="2" t="s">
        <v>27</v>
      </c>
      <c r="E1240" s="5">
        <v>-26453</v>
      </c>
      <c r="F1240" s="3" t="s">
        <v>148</v>
      </c>
      <c r="G1240" s="3" t="s">
        <v>29</v>
      </c>
      <c r="H1240" s="2" t="s">
        <v>30</v>
      </c>
      <c r="I1240" s="2" t="s">
        <v>2878</v>
      </c>
      <c r="J1240" s="3" t="str">
        <f>HYPERLINK("https://www.boe.es/gazeta/dias/1827/07/28/pdfs/GMD-1827-90.pdf#page=4","Abrir facsímil")</f>
        <v>Abrir facsímil</v>
      </c>
      <c r="K1240" s="3" t="s">
        <v>32</v>
      </c>
    </row>
    <row r="1241" spans="1:11" ht="42" customHeight="1">
      <c r="A1241" s="2" t="s">
        <v>2879</v>
      </c>
      <c r="B1241" s="2" t="s">
        <v>2879</v>
      </c>
      <c r="C1241" s="2" t="s">
        <v>17</v>
      </c>
      <c r="D1241" s="2" t="s">
        <v>18</v>
      </c>
      <c r="E1241" s="5">
        <v>-26537</v>
      </c>
      <c r="F1241" s="3" t="s">
        <v>351</v>
      </c>
      <c r="G1241" s="3" t="s">
        <v>42</v>
      </c>
      <c r="H1241" s="2" t="s">
        <v>21</v>
      </c>
      <c r="I1241" s="2" t="s">
        <v>2880</v>
      </c>
      <c r="J1241" s="3" t="str">
        <f>HYPERLINK("https://www.boe.es/gazeta/dias/1827/05/05/pdfs/GMD-1827-54.pdf#page=1","Abrir facsímil")</f>
        <v>Abrir facsímil</v>
      </c>
      <c r="K1241" s="3" t="s">
        <v>23</v>
      </c>
    </row>
    <row r="1242" spans="1:11" ht="42" customHeight="1">
      <c r="A1242" s="2" t="s">
        <v>2881</v>
      </c>
      <c r="B1242" s="2" t="s">
        <v>2881</v>
      </c>
      <c r="C1242" s="2" t="s">
        <v>17</v>
      </c>
      <c r="D1242" s="2" t="s">
        <v>18</v>
      </c>
      <c r="E1242" s="5">
        <v>-26457</v>
      </c>
      <c r="F1242" s="3" t="s">
        <v>178</v>
      </c>
      <c r="G1242" s="3" t="s">
        <v>20</v>
      </c>
      <c r="H1242" s="2" t="s">
        <v>21</v>
      </c>
      <c r="I1242" s="2" t="s">
        <v>2882</v>
      </c>
      <c r="J1242" s="3" t="str">
        <f>HYPERLINK("https://www.boe.es/gazeta/dias/1827/07/24/pdfs/GMD-1827-88.pdf#page=3","Abrir facsímil")</f>
        <v>Abrir facsímil</v>
      </c>
      <c r="K1242" s="3" t="s">
        <v>23</v>
      </c>
    </row>
    <row r="1243" spans="1:11" ht="42" customHeight="1">
      <c r="A1243" s="2" t="s">
        <v>2881</v>
      </c>
      <c r="B1243" s="2" t="s">
        <v>2881</v>
      </c>
      <c r="C1243" s="2" t="s">
        <v>55</v>
      </c>
      <c r="D1243" s="2" t="s">
        <v>36</v>
      </c>
      <c r="E1243" s="5">
        <v>-26457</v>
      </c>
      <c r="F1243" s="3" t="s">
        <v>178</v>
      </c>
      <c r="G1243" s="3" t="s">
        <v>29</v>
      </c>
      <c r="H1243" s="2" t="s">
        <v>21</v>
      </c>
      <c r="I1243" s="2" t="s">
        <v>2883</v>
      </c>
      <c r="J1243" s="3" t="str">
        <f>HYPERLINK("https://www.boe.es/gazeta/dias/1827/07/24/pdfs/GMD-1827-88.pdf#page=4","Abrir facsímil")</f>
        <v>Abrir facsímil</v>
      </c>
      <c r="K1243" s="3" t="s">
        <v>23</v>
      </c>
    </row>
    <row r="1244" spans="1:11" ht="42" customHeight="1">
      <c r="A1244" s="2" t="s">
        <v>2884</v>
      </c>
      <c r="B1244" s="2" t="s">
        <v>2885</v>
      </c>
      <c r="C1244" s="2" t="s">
        <v>35</v>
      </c>
      <c r="D1244" s="2" t="s">
        <v>36</v>
      </c>
      <c r="E1244" s="5">
        <v>-26478</v>
      </c>
      <c r="F1244" s="3" t="s">
        <v>311</v>
      </c>
      <c r="G1244" s="3" t="s">
        <v>42</v>
      </c>
      <c r="H1244" s="2" t="s">
        <v>21</v>
      </c>
      <c r="I1244" s="2" t="s">
        <v>2886</v>
      </c>
      <c r="J1244" s="3" t="str">
        <f>HYPERLINK("https://www.boe.es/gazeta/dias/1827/07/03/pdfs/GMD-1827-79.pdf#page=1","Abrir facsímil")</f>
        <v>Abrir facsímil</v>
      </c>
      <c r="K1244" s="3" t="s">
        <v>23</v>
      </c>
    </row>
    <row r="1245" spans="1:11" ht="42" customHeight="1">
      <c r="A1245" s="2" t="s">
        <v>2887</v>
      </c>
      <c r="B1245" s="2" t="s">
        <v>2887</v>
      </c>
      <c r="C1245" s="2" t="s">
        <v>350</v>
      </c>
      <c r="D1245" s="2" t="s">
        <v>36</v>
      </c>
      <c r="E1245" s="5">
        <v>-26644</v>
      </c>
      <c r="F1245" s="3" t="s">
        <v>319</v>
      </c>
      <c r="G1245" s="3" t="s">
        <v>20</v>
      </c>
      <c r="H1245" s="2" t="s">
        <v>21</v>
      </c>
      <c r="I1245" s="2" t="s">
        <v>2888</v>
      </c>
      <c r="J1245" s="3" t="str">
        <f>HYPERLINK("https://www.boe.es/gazeta/dias/1827/01/18/pdfs/GMD-1827-8.pdf#page=3","Abrir facsímil")</f>
        <v>Abrir facsímil</v>
      </c>
      <c r="K1245" s="3" t="s">
        <v>23</v>
      </c>
    </row>
    <row r="1246" spans="1:11" ht="42" customHeight="1">
      <c r="A1246" s="2" t="s">
        <v>2887</v>
      </c>
      <c r="B1246" s="2" t="s">
        <v>2887</v>
      </c>
      <c r="C1246" s="2" t="s">
        <v>17</v>
      </c>
      <c r="D1246" s="2" t="s">
        <v>18</v>
      </c>
      <c r="E1246" s="5">
        <v>-26642</v>
      </c>
      <c r="F1246" s="3" t="s">
        <v>289</v>
      </c>
      <c r="G1246" s="3" t="s">
        <v>20</v>
      </c>
      <c r="H1246" s="2" t="s">
        <v>21</v>
      </c>
      <c r="I1246" s="2" t="s">
        <v>2889</v>
      </c>
      <c r="J1246" s="3" t="str">
        <f>HYPERLINK("https://www.boe.es/gazeta/dias/1827/01/20/pdfs/GMD-1827-9.pdf#page=3","Abrir facsímil")</f>
        <v>Abrir facsímil</v>
      </c>
      <c r="K1246" s="3" t="s">
        <v>23</v>
      </c>
    </row>
    <row r="1247" spans="1:11" ht="42" customHeight="1">
      <c r="A1247" s="2" t="s">
        <v>2887</v>
      </c>
      <c r="B1247" s="2" t="s">
        <v>2887</v>
      </c>
      <c r="C1247" s="2" t="s">
        <v>17</v>
      </c>
      <c r="D1247" s="2" t="s">
        <v>18</v>
      </c>
      <c r="E1247" s="5">
        <v>-26639</v>
      </c>
      <c r="F1247" s="3" t="s">
        <v>58</v>
      </c>
      <c r="G1247" s="3" t="s">
        <v>59</v>
      </c>
      <c r="H1247" s="2" t="s">
        <v>21</v>
      </c>
      <c r="I1247" s="2" t="s">
        <v>2890</v>
      </c>
      <c r="J1247" s="3" t="str">
        <f>HYPERLINK("https://www.boe.es/gazeta/dias/1827/01/23/pdfs/GMD-1827-10.pdf#page=2","Abrir facsímil")</f>
        <v>Abrir facsímil</v>
      </c>
      <c r="K1247" s="3" t="s">
        <v>23</v>
      </c>
    </row>
    <row r="1248" spans="1:11" ht="42" customHeight="1">
      <c r="A1248" s="2" t="s">
        <v>2887</v>
      </c>
      <c r="B1248" s="2" t="s">
        <v>2887</v>
      </c>
      <c r="C1248" s="2" t="s">
        <v>55</v>
      </c>
      <c r="D1248" s="2" t="s">
        <v>36</v>
      </c>
      <c r="E1248" s="5">
        <v>-26637</v>
      </c>
      <c r="F1248" s="3" t="s">
        <v>559</v>
      </c>
      <c r="G1248" s="3" t="s">
        <v>29</v>
      </c>
      <c r="H1248" s="2" t="s">
        <v>21</v>
      </c>
      <c r="I1248" s="2" t="s">
        <v>2891</v>
      </c>
      <c r="J1248" s="3" t="str">
        <f>HYPERLINK("https://www.boe.es/gazeta/dias/1827/01/25/pdfs/GMD-1827-11.pdf#page=4","Abrir facsímil")</f>
        <v>Abrir facsímil</v>
      </c>
      <c r="K1248" s="3" t="s">
        <v>23</v>
      </c>
    </row>
    <row r="1249" spans="1:11" ht="42" customHeight="1">
      <c r="A1249" s="2" t="s">
        <v>2887</v>
      </c>
      <c r="B1249" s="2" t="s">
        <v>2887</v>
      </c>
      <c r="C1249" s="2" t="s">
        <v>66</v>
      </c>
      <c r="D1249" s="2" t="s">
        <v>36</v>
      </c>
      <c r="E1249" s="5">
        <v>-26635</v>
      </c>
      <c r="F1249" s="3" t="s">
        <v>785</v>
      </c>
      <c r="G1249" s="3" t="s">
        <v>29</v>
      </c>
      <c r="H1249" s="2" t="s">
        <v>21</v>
      </c>
      <c r="I1249" s="2" t="s">
        <v>2892</v>
      </c>
      <c r="J1249" s="3" t="str">
        <f>HYPERLINK("https://www.boe.es/gazeta/dias/1827/01/27/pdfs/GMD-1827-12.pdf#page=4","Abrir facsímil")</f>
        <v>Abrir facsímil</v>
      </c>
      <c r="K1249" s="3" t="s">
        <v>23</v>
      </c>
    </row>
    <row r="1250" spans="1:11" ht="42" customHeight="1">
      <c r="A1250" s="2" t="s">
        <v>2887</v>
      </c>
      <c r="B1250" s="2" t="s">
        <v>2887</v>
      </c>
      <c r="C1250" s="2" t="s">
        <v>46</v>
      </c>
      <c r="D1250" s="2" t="s">
        <v>27</v>
      </c>
      <c r="E1250" s="5">
        <v>-26602</v>
      </c>
      <c r="F1250" s="3" t="s">
        <v>1145</v>
      </c>
      <c r="G1250" s="3" t="s">
        <v>42</v>
      </c>
      <c r="H1250" s="2" t="s">
        <v>21</v>
      </c>
      <c r="I1250" s="2" t="s">
        <v>2893</v>
      </c>
      <c r="J1250" s="3" t="str">
        <f>HYPERLINK("https://www.boe.es/gazeta/dias/1827/03/01/pdfs/GMD-1827-26.pdf#page=1","Abrir facsímil")</f>
        <v>Abrir facsímil</v>
      </c>
      <c r="K1250" s="3" t="s">
        <v>23</v>
      </c>
    </row>
    <row r="1251" spans="1:11" ht="42" customHeight="1">
      <c r="A1251" s="2" t="s">
        <v>2887</v>
      </c>
      <c r="B1251" s="2" t="s">
        <v>2887</v>
      </c>
      <c r="C1251" s="2" t="s">
        <v>17</v>
      </c>
      <c r="D1251" s="2" t="s">
        <v>18</v>
      </c>
      <c r="E1251" s="5">
        <v>-26600</v>
      </c>
      <c r="F1251" s="3" t="s">
        <v>205</v>
      </c>
      <c r="G1251" s="3" t="s">
        <v>59</v>
      </c>
      <c r="H1251" s="2" t="s">
        <v>21</v>
      </c>
      <c r="I1251" s="2" t="s">
        <v>2894</v>
      </c>
      <c r="J1251" s="3" t="str">
        <f>HYPERLINK("https://www.boe.es/gazeta/dias/1827/03/03/pdfs/GMD-1827-27.pdf#page=2","Abrir facsímil")</f>
        <v>Abrir facsímil</v>
      </c>
      <c r="K1251" s="3" t="s">
        <v>23</v>
      </c>
    </row>
    <row r="1252" spans="1:11" ht="42" customHeight="1">
      <c r="A1252" s="2" t="s">
        <v>2887</v>
      </c>
      <c r="B1252" s="2" t="s">
        <v>2887</v>
      </c>
      <c r="C1252" s="2" t="s">
        <v>35</v>
      </c>
      <c r="D1252" s="2" t="s">
        <v>36</v>
      </c>
      <c r="E1252" s="5">
        <v>-26565</v>
      </c>
      <c r="F1252" s="3" t="s">
        <v>334</v>
      </c>
      <c r="G1252" s="3" t="s">
        <v>335</v>
      </c>
      <c r="H1252" s="2" t="s">
        <v>21</v>
      </c>
      <c r="I1252" s="2" t="s">
        <v>2895</v>
      </c>
      <c r="J1252" s="3" t="str">
        <f>HYPERLINK("https://www.boe.es/gazeta/dias/1827/04/07/pdfs/GMD-1827-42.pdf#page=3","Abrir facsímil")</f>
        <v>Abrir facsímil</v>
      </c>
      <c r="K1252" s="3" t="s">
        <v>23</v>
      </c>
    </row>
    <row r="1253" spans="1:11" ht="42" customHeight="1">
      <c r="A1253" s="2" t="s">
        <v>2887</v>
      </c>
      <c r="B1253" s="2" t="s">
        <v>2887</v>
      </c>
      <c r="C1253" s="2" t="s">
        <v>55</v>
      </c>
      <c r="D1253" s="2" t="s">
        <v>36</v>
      </c>
      <c r="E1253" s="5">
        <v>-26537</v>
      </c>
      <c r="F1253" s="3" t="s">
        <v>351</v>
      </c>
      <c r="G1253" s="3" t="s">
        <v>29</v>
      </c>
      <c r="H1253" s="2" t="s">
        <v>21</v>
      </c>
      <c r="I1253" s="2" t="s">
        <v>2896</v>
      </c>
      <c r="J1253" s="3" t="str">
        <f>HYPERLINK("https://www.boe.es/gazeta/dias/1827/05/05/pdfs/GMD-1827-54.pdf#page=4","Abrir facsímil")</f>
        <v>Abrir facsímil</v>
      </c>
      <c r="K1253" s="3" t="s">
        <v>23</v>
      </c>
    </row>
    <row r="1254" spans="1:11" ht="42" customHeight="1">
      <c r="A1254" s="2" t="s">
        <v>2887</v>
      </c>
      <c r="B1254" s="2" t="s">
        <v>2887</v>
      </c>
      <c r="C1254" s="2" t="s">
        <v>35</v>
      </c>
      <c r="D1254" s="2" t="s">
        <v>36</v>
      </c>
      <c r="E1254" s="5">
        <v>-26525</v>
      </c>
      <c r="F1254" s="3" t="s">
        <v>622</v>
      </c>
      <c r="G1254" s="3" t="s">
        <v>29</v>
      </c>
      <c r="H1254" s="2" t="s">
        <v>21</v>
      </c>
      <c r="I1254" s="2" t="s">
        <v>2897</v>
      </c>
      <c r="J1254" s="3" t="str">
        <f>HYPERLINK("https://www.boe.es/gazeta/dias/1827/05/17/pdfs/GMD-1827-59.pdf#page=4","Abrir facsímil")</f>
        <v>Abrir facsímil</v>
      </c>
      <c r="K1254" s="3" t="s">
        <v>23</v>
      </c>
    </row>
    <row r="1255" spans="1:11" ht="42" customHeight="1">
      <c r="A1255" s="2" t="s">
        <v>2887</v>
      </c>
      <c r="B1255" s="2" t="s">
        <v>2887</v>
      </c>
      <c r="C1255" s="2" t="s">
        <v>35</v>
      </c>
      <c r="D1255" s="2" t="s">
        <v>36</v>
      </c>
      <c r="E1255" s="5">
        <v>-26457</v>
      </c>
      <c r="F1255" s="3" t="s">
        <v>178</v>
      </c>
      <c r="G1255" s="3" t="s">
        <v>29</v>
      </c>
      <c r="H1255" s="2" t="s">
        <v>21</v>
      </c>
      <c r="I1255" s="2" t="s">
        <v>2898</v>
      </c>
      <c r="J1255" s="3" t="str">
        <f>HYPERLINK("https://www.boe.es/gazeta/dias/1827/07/24/pdfs/GMD-1827-88.pdf#page=4","Abrir facsímil")</f>
        <v>Abrir facsímil</v>
      </c>
      <c r="K1255" s="3" t="s">
        <v>23</v>
      </c>
    </row>
    <row r="1256" spans="1:11" ht="42" customHeight="1">
      <c r="A1256" s="2" t="s">
        <v>2887</v>
      </c>
      <c r="B1256" s="2" t="s">
        <v>2887</v>
      </c>
      <c r="C1256" s="2" t="s">
        <v>17</v>
      </c>
      <c r="D1256" s="2" t="s">
        <v>18</v>
      </c>
      <c r="E1256" s="5">
        <v>-26441</v>
      </c>
      <c r="F1256" s="3" t="s">
        <v>144</v>
      </c>
      <c r="G1256" s="3" t="s">
        <v>20</v>
      </c>
      <c r="H1256" s="2" t="s">
        <v>21</v>
      </c>
      <c r="I1256" s="2" t="s">
        <v>2899</v>
      </c>
      <c r="J1256" s="3" t="str">
        <f>HYPERLINK("https://www.boe.es/gazeta/dias/1827/08/09/pdfs/GMD-1827-95.pdf#page=3","Abrir facsímil")</f>
        <v>Abrir facsímil</v>
      </c>
      <c r="K1256" s="3" t="s">
        <v>23</v>
      </c>
    </row>
    <row r="1257" spans="1:11" ht="42" customHeight="1">
      <c r="A1257" s="2" t="s">
        <v>2887</v>
      </c>
      <c r="B1257" s="2" t="s">
        <v>2887</v>
      </c>
      <c r="C1257" s="2" t="s">
        <v>55</v>
      </c>
      <c r="D1257" s="2" t="s">
        <v>36</v>
      </c>
      <c r="E1257" s="5">
        <v>-26380</v>
      </c>
      <c r="F1257" s="3" t="s">
        <v>71</v>
      </c>
      <c r="G1257" s="3" t="s">
        <v>59</v>
      </c>
      <c r="H1257" s="2" t="s">
        <v>21</v>
      </c>
      <c r="I1257" s="2" t="s">
        <v>2900</v>
      </c>
      <c r="J1257" s="3" t="str">
        <f>HYPERLINK("https://www.boe.es/gazeta/dias/1827/10/09/pdfs/GMD-1827-124.pdf#page=2","Abrir facsímil")</f>
        <v>Abrir facsímil</v>
      </c>
      <c r="K1257" s="3" t="s">
        <v>23</v>
      </c>
    </row>
    <row r="1258" spans="1:11" ht="42" customHeight="1">
      <c r="A1258" s="2" t="s">
        <v>2887</v>
      </c>
      <c r="B1258" s="2" t="s">
        <v>2887</v>
      </c>
      <c r="C1258" s="2" t="s">
        <v>350</v>
      </c>
      <c r="D1258" s="2" t="s">
        <v>36</v>
      </c>
      <c r="E1258" s="5">
        <v>-26378</v>
      </c>
      <c r="F1258" s="3" t="s">
        <v>1336</v>
      </c>
      <c r="G1258" s="3" t="s">
        <v>29</v>
      </c>
      <c r="H1258" s="2" t="s">
        <v>21</v>
      </c>
      <c r="I1258" s="2" t="s">
        <v>2901</v>
      </c>
      <c r="J1258" s="3" t="str">
        <f>HYPERLINK("https://www.boe.es/gazeta/dias/1827/10/11/pdfs/GMD-1827-125.pdf#page=4","Abrir facsímil")</f>
        <v>Abrir facsímil</v>
      </c>
      <c r="K1258" s="3" t="s">
        <v>23</v>
      </c>
    </row>
    <row r="1259" spans="1:11" ht="42" customHeight="1">
      <c r="A1259" s="2" t="s">
        <v>2887</v>
      </c>
      <c r="B1259" s="2" t="s">
        <v>2887</v>
      </c>
      <c r="C1259" s="2" t="s">
        <v>17</v>
      </c>
      <c r="D1259" s="2" t="s">
        <v>18</v>
      </c>
      <c r="E1259" s="5">
        <v>-26376</v>
      </c>
      <c r="F1259" s="3" t="s">
        <v>1333</v>
      </c>
      <c r="G1259" s="3" t="s">
        <v>2902</v>
      </c>
      <c r="H1259" s="2" t="s">
        <v>21</v>
      </c>
      <c r="I1259" s="2" t="s">
        <v>2903</v>
      </c>
      <c r="J1259" s="3" t="str">
        <f>HYPERLINK("https://www.boe.es/gazeta/dias/1827/10/13/pdfs/GMD-1827-126.pdf#page=3","Abrir facsímil")</f>
        <v>Abrir facsímil</v>
      </c>
      <c r="K1259" s="3" t="s">
        <v>23</v>
      </c>
    </row>
    <row r="1260" spans="1:11" ht="42" customHeight="1">
      <c r="A1260" s="2" t="s">
        <v>2887</v>
      </c>
      <c r="B1260" s="2" t="s">
        <v>2887</v>
      </c>
      <c r="C1260" s="2" t="s">
        <v>35</v>
      </c>
      <c r="D1260" s="2" t="s">
        <v>36</v>
      </c>
      <c r="E1260" s="5">
        <v>-26371</v>
      </c>
      <c r="F1260" s="3" t="s">
        <v>41</v>
      </c>
      <c r="G1260" s="3" t="s">
        <v>59</v>
      </c>
      <c r="H1260" s="2" t="s">
        <v>21</v>
      </c>
      <c r="I1260" s="2" t="s">
        <v>2904</v>
      </c>
      <c r="J1260" s="3" t="str">
        <f>HYPERLINK("https://www.boe.es/gazeta/dias/1827/10/18/pdfs/GMD-1827-128.pdf#page=2","Abrir facsímil")</f>
        <v>Abrir facsímil</v>
      </c>
      <c r="K1260" s="3" t="s">
        <v>23</v>
      </c>
    </row>
    <row r="1261" spans="1:11" ht="42" customHeight="1">
      <c r="A1261" s="2" t="s">
        <v>2905</v>
      </c>
      <c r="B1261" s="2" t="s">
        <v>2906</v>
      </c>
      <c r="C1261" s="2" t="s">
        <v>350</v>
      </c>
      <c r="D1261" s="2" t="s">
        <v>36</v>
      </c>
      <c r="E1261" s="5">
        <v>-26635</v>
      </c>
      <c r="F1261" s="3" t="s">
        <v>785</v>
      </c>
      <c r="G1261" s="3" t="s">
        <v>59</v>
      </c>
      <c r="H1261" s="2" t="s">
        <v>21</v>
      </c>
      <c r="I1261" s="2" t="s">
        <v>2907</v>
      </c>
      <c r="J1261" s="3" t="str">
        <f>HYPERLINK("https://www.boe.es/gazeta/dias/1827/01/27/pdfs/GMD-1827-12.pdf#page=2","Abrir facsímil")</f>
        <v>Abrir facsímil</v>
      </c>
      <c r="K1261" s="3" t="s">
        <v>23</v>
      </c>
    </row>
    <row r="1262" spans="1:11" ht="42" customHeight="1">
      <c r="A1262" s="2" t="s">
        <v>2908</v>
      </c>
      <c r="B1262" s="2" t="s">
        <v>2909</v>
      </c>
      <c r="C1262" s="2" t="s">
        <v>35</v>
      </c>
      <c r="D1262" s="2" t="s">
        <v>36</v>
      </c>
      <c r="E1262" s="5">
        <v>-26600</v>
      </c>
      <c r="F1262" s="3" t="s">
        <v>205</v>
      </c>
      <c r="G1262" s="3" t="s">
        <v>59</v>
      </c>
      <c r="H1262" s="2" t="s">
        <v>21</v>
      </c>
      <c r="I1262" s="2" t="s">
        <v>2910</v>
      </c>
      <c r="J1262" s="3" t="str">
        <f>HYPERLINK("https://www.boe.es/gazeta/dias/1827/03/03/pdfs/GMD-1827-27.pdf#page=2","Abrir facsímil")</f>
        <v>Abrir facsímil</v>
      </c>
      <c r="K1262" s="3" t="s">
        <v>23</v>
      </c>
    </row>
    <row r="1263" spans="1:11" ht="42" customHeight="1">
      <c r="A1263" s="2" t="s">
        <v>2911</v>
      </c>
      <c r="B1263" s="2" t="s">
        <v>2911</v>
      </c>
      <c r="C1263" s="2" t="s">
        <v>17</v>
      </c>
      <c r="D1263" s="2" t="s">
        <v>18</v>
      </c>
      <c r="E1263" s="5">
        <v>-26320</v>
      </c>
      <c r="F1263" s="3" t="s">
        <v>2021</v>
      </c>
      <c r="G1263" s="3" t="s">
        <v>20</v>
      </c>
      <c r="H1263" s="2" t="s">
        <v>21</v>
      </c>
      <c r="I1263" s="2" t="s">
        <v>2912</v>
      </c>
      <c r="J1263" s="3" t="str">
        <f>HYPERLINK("https://www.boe.es/gazeta/dias/1827/12/08/pdfs/GMD-1827-150.pdf#page=3","Abrir facsímil")</f>
        <v>Abrir facsímil</v>
      </c>
      <c r="K1263" s="3" t="s">
        <v>23</v>
      </c>
    </row>
    <row r="1264" spans="1:11" ht="42" customHeight="1">
      <c r="A1264" s="2" t="s">
        <v>2913</v>
      </c>
      <c r="B1264" s="2" t="s">
        <v>2914</v>
      </c>
      <c r="C1264" s="2" t="s">
        <v>94</v>
      </c>
      <c r="D1264" s="2" t="s">
        <v>36</v>
      </c>
      <c r="E1264" s="5">
        <v>-26467</v>
      </c>
      <c r="F1264" s="3" t="s">
        <v>930</v>
      </c>
      <c r="G1264" s="3" t="s">
        <v>29</v>
      </c>
      <c r="H1264" s="2" t="s">
        <v>21</v>
      </c>
      <c r="I1264" s="2" t="s">
        <v>2915</v>
      </c>
      <c r="J1264" s="3" t="str">
        <f>HYPERLINK("https://www.boe.es/gazeta/dias/1827/07/14/pdfs/GMD-1827-84.pdf#page=4","Abrir facsímil")</f>
        <v>Abrir facsímil</v>
      </c>
      <c r="K1264" s="3" t="s">
        <v>23</v>
      </c>
    </row>
    <row r="1265" spans="1:11" ht="42" customHeight="1">
      <c r="A1265" s="2" t="s">
        <v>2916</v>
      </c>
      <c r="B1265" s="2" t="s">
        <v>2916</v>
      </c>
      <c r="C1265" s="2" t="s">
        <v>17</v>
      </c>
      <c r="D1265" s="2" t="s">
        <v>18</v>
      </c>
      <c r="E1265" s="5">
        <v>-26649</v>
      </c>
      <c r="F1265" s="3" t="s">
        <v>1180</v>
      </c>
      <c r="G1265" s="3" t="s">
        <v>20</v>
      </c>
      <c r="H1265" s="2" t="s">
        <v>21</v>
      </c>
      <c r="I1265" s="2" t="s">
        <v>2917</v>
      </c>
      <c r="J1265" s="3" t="str">
        <f>HYPERLINK("https://www.boe.es/gazeta/dias/1827/01/13/pdfs/GMD-1827-6.pdf#page=3","Abrir facsímil")</f>
        <v>Abrir facsímil</v>
      </c>
      <c r="K1265" s="3" t="s">
        <v>23</v>
      </c>
    </row>
    <row r="1266" spans="1:11" ht="42" customHeight="1">
      <c r="A1266" s="2" t="s">
        <v>2918</v>
      </c>
      <c r="B1266" s="2" t="s">
        <v>2919</v>
      </c>
      <c r="C1266" s="2" t="s">
        <v>46</v>
      </c>
      <c r="D1266" s="2" t="s">
        <v>27</v>
      </c>
      <c r="E1266" s="5">
        <v>-26448</v>
      </c>
      <c r="F1266" s="3" t="s">
        <v>679</v>
      </c>
      <c r="G1266" s="3" t="s">
        <v>59</v>
      </c>
      <c r="H1266" s="2" t="s">
        <v>21</v>
      </c>
      <c r="I1266" s="2" t="s">
        <v>2920</v>
      </c>
      <c r="J1266" s="3" t="str">
        <f>HYPERLINK("https://www.boe.es/gazeta/dias/1827/08/02/pdfs/GMD-1827-92.pdf#page=2","Abrir facsímil")</f>
        <v>Abrir facsímil</v>
      </c>
      <c r="K1266" s="3" t="s">
        <v>23</v>
      </c>
    </row>
    <row r="1267" spans="1:11" ht="42" customHeight="1">
      <c r="A1267" s="2" t="s">
        <v>2921</v>
      </c>
      <c r="B1267" s="2" t="s">
        <v>2921</v>
      </c>
      <c r="C1267" s="2" t="s">
        <v>17</v>
      </c>
      <c r="D1267" s="2" t="s">
        <v>18</v>
      </c>
      <c r="E1267" s="5">
        <v>-26600</v>
      </c>
      <c r="F1267" s="3" t="s">
        <v>205</v>
      </c>
      <c r="G1267" s="3" t="s">
        <v>59</v>
      </c>
      <c r="H1267" s="2" t="s">
        <v>21</v>
      </c>
      <c r="I1267" s="2" t="s">
        <v>2922</v>
      </c>
      <c r="J1267" s="3" t="str">
        <f>HYPERLINK("https://www.boe.es/gazeta/dias/1827/03/03/pdfs/GMD-1827-27.pdf#page=2","Abrir facsímil")</f>
        <v>Abrir facsímil</v>
      </c>
      <c r="K1267" s="3" t="s">
        <v>23</v>
      </c>
    </row>
    <row r="1268" spans="1:11" ht="42" customHeight="1">
      <c r="A1268" s="2" t="s">
        <v>2921</v>
      </c>
      <c r="B1268" s="2" t="s">
        <v>2921</v>
      </c>
      <c r="C1268" s="2" t="s">
        <v>17</v>
      </c>
      <c r="D1268" s="2" t="s">
        <v>18</v>
      </c>
      <c r="E1268" s="5">
        <v>-26579</v>
      </c>
      <c r="F1268" s="3" t="s">
        <v>488</v>
      </c>
      <c r="G1268" s="3" t="s">
        <v>20</v>
      </c>
      <c r="H1268" s="2" t="s">
        <v>21</v>
      </c>
      <c r="I1268" s="2" t="s">
        <v>2923</v>
      </c>
      <c r="J1268" s="3" t="str">
        <f>HYPERLINK("https://www.boe.es/gazeta/dias/1827/03/24/pdfs/GMD-1827-36.pdf#page=3","Abrir facsímil")</f>
        <v>Abrir facsímil</v>
      </c>
      <c r="K1268" s="3" t="s">
        <v>23</v>
      </c>
    </row>
    <row r="1269" spans="1:11" ht="42" customHeight="1">
      <c r="A1269" s="2" t="s">
        <v>2921</v>
      </c>
      <c r="B1269" s="2" t="s">
        <v>2921</v>
      </c>
      <c r="C1269" s="2" t="s">
        <v>55</v>
      </c>
      <c r="D1269" s="2" t="s">
        <v>36</v>
      </c>
      <c r="E1269" s="5">
        <v>-26383</v>
      </c>
      <c r="F1269" s="3" t="s">
        <v>357</v>
      </c>
      <c r="G1269" s="3" t="s">
        <v>29</v>
      </c>
      <c r="H1269" s="2" t="s">
        <v>21</v>
      </c>
      <c r="I1269" s="2" t="s">
        <v>2924</v>
      </c>
      <c r="J1269" s="3" t="str">
        <f>HYPERLINK("https://www.boe.es/gazeta/dias/1827/10/06/pdfs/GMD-1827-122.pdf#page=4","Abrir facsímil")</f>
        <v>Abrir facsímil</v>
      </c>
      <c r="K1269" s="3" t="s">
        <v>23</v>
      </c>
    </row>
    <row r="1270" spans="1:11" ht="42" customHeight="1">
      <c r="A1270" s="2" t="s">
        <v>2925</v>
      </c>
      <c r="B1270" s="2" t="s">
        <v>2925</v>
      </c>
      <c r="C1270" s="2" t="s">
        <v>17</v>
      </c>
      <c r="D1270" s="2" t="s">
        <v>18</v>
      </c>
      <c r="E1270" s="5">
        <v>-26497</v>
      </c>
      <c r="F1270" s="3" t="s">
        <v>338</v>
      </c>
      <c r="G1270" s="3" t="s">
        <v>20</v>
      </c>
      <c r="H1270" s="2" t="s">
        <v>21</v>
      </c>
      <c r="I1270" s="2" t="s">
        <v>2926</v>
      </c>
      <c r="J1270" s="3" t="str">
        <f>HYPERLINK("https://www.boe.es/gazeta/dias/1827/06/14/pdfs/GMD-1827-71.pdf#page=3","Abrir facsímil")</f>
        <v>Abrir facsímil</v>
      </c>
      <c r="K1270" s="3" t="s">
        <v>23</v>
      </c>
    </row>
    <row r="1271" spans="1:11" ht="42" customHeight="1">
      <c r="A1271" s="2" t="s">
        <v>2925</v>
      </c>
      <c r="B1271" s="2" t="s">
        <v>2925</v>
      </c>
      <c r="C1271" s="2" t="s">
        <v>17</v>
      </c>
      <c r="D1271" s="2" t="s">
        <v>18</v>
      </c>
      <c r="E1271" s="5">
        <v>-26457</v>
      </c>
      <c r="F1271" s="3" t="s">
        <v>178</v>
      </c>
      <c r="G1271" s="3" t="s">
        <v>20</v>
      </c>
      <c r="H1271" s="2" t="s">
        <v>21</v>
      </c>
      <c r="I1271" s="2" t="s">
        <v>2927</v>
      </c>
      <c r="J1271" s="3" t="str">
        <f>HYPERLINK("https://www.boe.es/gazeta/dias/1827/07/24/pdfs/GMD-1827-88.pdf#page=3","Abrir facsímil")</f>
        <v>Abrir facsímil</v>
      </c>
      <c r="K1271" s="3" t="s">
        <v>23</v>
      </c>
    </row>
    <row r="1272" spans="1:11" ht="42" customHeight="1">
      <c r="A1272" s="2" t="s">
        <v>2925</v>
      </c>
      <c r="B1272" s="2" t="s">
        <v>2925</v>
      </c>
      <c r="C1272" s="2" t="s">
        <v>17</v>
      </c>
      <c r="D1272" s="2" t="s">
        <v>18</v>
      </c>
      <c r="E1272" s="5">
        <v>-26411</v>
      </c>
      <c r="F1272" s="3" t="s">
        <v>496</v>
      </c>
      <c r="G1272" s="3" t="s">
        <v>29</v>
      </c>
      <c r="H1272" s="2" t="s">
        <v>21</v>
      </c>
      <c r="I1272" s="2" t="s">
        <v>2928</v>
      </c>
      <c r="J1272" s="3" t="str">
        <f>HYPERLINK("https://www.boe.es/gazeta/dias/1827/09/08/pdfs/GMD-1827-108.pdf#page=4","Abrir facsímil")</f>
        <v>Abrir facsímil</v>
      </c>
      <c r="K1272" s="3" t="s">
        <v>23</v>
      </c>
    </row>
    <row r="1273" spans="1:11" ht="42" customHeight="1">
      <c r="A1273" s="2" t="s">
        <v>2929</v>
      </c>
      <c r="B1273" s="2" t="s">
        <v>2929</v>
      </c>
      <c r="C1273" s="2" t="s">
        <v>94</v>
      </c>
      <c r="D1273" s="2" t="s">
        <v>36</v>
      </c>
      <c r="E1273" s="5">
        <v>-26574</v>
      </c>
      <c r="F1273" s="3" t="s">
        <v>106</v>
      </c>
      <c r="G1273" s="3" t="s">
        <v>29</v>
      </c>
      <c r="H1273" s="2" t="s">
        <v>21</v>
      </c>
      <c r="I1273" s="2" t="s">
        <v>2930</v>
      </c>
      <c r="J1273" s="3" t="str">
        <f>HYPERLINK("https://www.boe.es/gazeta/dias/1827/03/29/pdfs/GMD-1827-38.pdf#page=4","Abrir facsímil")</f>
        <v>Abrir facsímil</v>
      </c>
      <c r="K1273" s="3" t="s">
        <v>23</v>
      </c>
    </row>
    <row r="1274" spans="1:11" ht="42" customHeight="1">
      <c r="A1274" s="2" t="s">
        <v>2929</v>
      </c>
      <c r="B1274" s="2" t="s">
        <v>2929</v>
      </c>
      <c r="C1274" s="2" t="s">
        <v>17</v>
      </c>
      <c r="D1274" s="2" t="s">
        <v>18</v>
      </c>
      <c r="E1274" s="5">
        <v>-26464</v>
      </c>
      <c r="F1274" s="3" t="s">
        <v>1467</v>
      </c>
      <c r="G1274" s="3" t="s">
        <v>29</v>
      </c>
      <c r="H1274" s="2" t="s">
        <v>21</v>
      </c>
      <c r="I1274" s="2" t="s">
        <v>2931</v>
      </c>
      <c r="J1274" s="3" t="str">
        <f>HYPERLINK("https://www.boe.es/gazeta/dias/1827/07/17/pdfs/GMD-1827-85.pdf#page=4","Abrir facsímil")</f>
        <v>Abrir facsímil</v>
      </c>
      <c r="K1274" s="3" t="s">
        <v>23</v>
      </c>
    </row>
    <row r="1275" spans="1:11" ht="42" customHeight="1">
      <c r="A1275" s="2" t="s">
        <v>2932</v>
      </c>
      <c r="B1275" s="2" t="s">
        <v>2933</v>
      </c>
      <c r="C1275" s="2" t="s">
        <v>35</v>
      </c>
      <c r="D1275" s="2" t="s">
        <v>36</v>
      </c>
      <c r="E1275" s="5">
        <v>-26516</v>
      </c>
      <c r="F1275" s="3" t="s">
        <v>47</v>
      </c>
      <c r="G1275" s="3" t="s">
        <v>20</v>
      </c>
      <c r="H1275" s="2" t="s">
        <v>21</v>
      </c>
      <c r="I1275" s="2" t="s">
        <v>2934</v>
      </c>
      <c r="J1275" s="3" t="str">
        <f>HYPERLINK("https://www.boe.es/gazeta/dias/1827/05/26/pdfs/GMD-1827-63.pdf#page=3","Abrir facsímil")</f>
        <v>Abrir facsímil</v>
      </c>
      <c r="K1275" s="3" t="s">
        <v>23</v>
      </c>
    </row>
    <row r="1276" spans="1:11" ht="42" customHeight="1">
      <c r="A1276" s="2" t="s">
        <v>2935</v>
      </c>
      <c r="B1276" s="2" t="s">
        <v>2935</v>
      </c>
      <c r="C1276" s="2" t="s">
        <v>35</v>
      </c>
      <c r="D1276" s="2" t="s">
        <v>36</v>
      </c>
      <c r="E1276" s="5">
        <v>-26523</v>
      </c>
      <c r="F1276" s="3" t="s">
        <v>531</v>
      </c>
      <c r="G1276" s="3" t="s">
        <v>42</v>
      </c>
      <c r="H1276" s="2" t="s">
        <v>21</v>
      </c>
      <c r="I1276" s="2" t="s">
        <v>2936</v>
      </c>
      <c r="J1276" s="3" t="str">
        <f>HYPERLINK("https://www.boe.es/gazeta/dias/1827/05/19/pdfs/GMD-1827-60.pdf#page=1","Abrir facsímil")</f>
        <v>Abrir facsímil</v>
      </c>
      <c r="K1276" s="3" t="s">
        <v>23</v>
      </c>
    </row>
    <row r="1277" spans="1:11" ht="42" customHeight="1">
      <c r="A1277" s="2" t="s">
        <v>2937</v>
      </c>
      <c r="B1277" s="2" t="s">
        <v>2938</v>
      </c>
      <c r="C1277" s="2" t="s">
        <v>94</v>
      </c>
      <c r="D1277" s="2" t="s">
        <v>36</v>
      </c>
      <c r="E1277" s="5">
        <v>-26516</v>
      </c>
      <c r="F1277" s="3" t="s">
        <v>47</v>
      </c>
      <c r="G1277" s="3" t="s">
        <v>20</v>
      </c>
      <c r="H1277" s="2" t="s">
        <v>21</v>
      </c>
      <c r="I1277" s="2" t="s">
        <v>2939</v>
      </c>
      <c r="J1277" s="3" t="str">
        <f>HYPERLINK("https://www.boe.es/gazeta/dias/1827/05/26/pdfs/GMD-1827-63.pdf#page=3","Abrir facsímil")</f>
        <v>Abrir facsímil</v>
      </c>
      <c r="K1277" s="3" t="s">
        <v>23</v>
      </c>
    </row>
    <row r="1278" spans="1:11" ht="42" customHeight="1">
      <c r="A1278" s="2" t="s">
        <v>2940</v>
      </c>
      <c r="B1278" s="2" t="s">
        <v>2941</v>
      </c>
      <c r="C1278" s="2" t="s">
        <v>46</v>
      </c>
      <c r="D1278" s="2" t="s">
        <v>27</v>
      </c>
      <c r="E1278" s="5">
        <v>-26530</v>
      </c>
      <c r="F1278" s="3" t="s">
        <v>817</v>
      </c>
      <c r="G1278" s="3" t="s">
        <v>59</v>
      </c>
      <c r="H1278" s="2" t="s">
        <v>21</v>
      </c>
      <c r="I1278" s="2" t="s">
        <v>2942</v>
      </c>
      <c r="J1278" s="3" t="str">
        <f>HYPERLINK("https://www.boe.es/gazeta/dias/1827/05/12/pdfs/GMD-1827-57.pdf#page=2","Abrir facsímil")</f>
        <v>Abrir facsímil</v>
      </c>
      <c r="K1278" s="3" t="s">
        <v>23</v>
      </c>
    </row>
    <row r="1279" spans="1:11" ht="42" customHeight="1">
      <c r="A1279" s="2" t="s">
        <v>2943</v>
      </c>
      <c r="B1279" s="2" t="s">
        <v>2944</v>
      </c>
      <c r="C1279" s="2" t="s">
        <v>46</v>
      </c>
      <c r="D1279" s="2" t="s">
        <v>27</v>
      </c>
      <c r="E1279" s="5">
        <v>-26369</v>
      </c>
      <c r="F1279" s="3" t="s">
        <v>239</v>
      </c>
      <c r="G1279" s="3" t="s">
        <v>29</v>
      </c>
      <c r="H1279" s="2" t="s">
        <v>21</v>
      </c>
      <c r="I1279" s="2" t="s">
        <v>2945</v>
      </c>
      <c r="J1279" s="3" t="str">
        <f>HYPERLINK("https://www.boe.es/gazeta/dias/1827/10/20/pdfs/GMD-1827-129.pdf#page=4","Abrir facsímil")</f>
        <v>Abrir facsímil</v>
      </c>
      <c r="K1279" s="3" t="s">
        <v>23</v>
      </c>
    </row>
    <row r="1280" spans="1:11" ht="42" customHeight="1">
      <c r="A1280" s="2" t="s">
        <v>2946</v>
      </c>
      <c r="B1280" s="2" t="s">
        <v>2946</v>
      </c>
      <c r="C1280" s="2" t="s">
        <v>17</v>
      </c>
      <c r="D1280" s="2" t="s">
        <v>18</v>
      </c>
      <c r="E1280" s="5">
        <v>-26303</v>
      </c>
      <c r="F1280" s="3" t="s">
        <v>1522</v>
      </c>
      <c r="G1280" s="3" t="s">
        <v>59</v>
      </c>
      <c r="H1280" s="2" t="s">
        <v>21</v>
      </c>
      <c r="I1280" s="2" t="s">
        <v>2947</v>
      </c>
      <c r="J1280" s="3" t="str">
        <f>HYPERLINK("https://www.boe.es/gazeta/dias/1827/12/25/pdfs/GMD-1827-157.pdf#page=2","Abrir facsímil")</f>
        <v>Abrir facsímil</v>
      </c>
      <c r="K1280" s="3" t="s">
        <v>23</v>
      </c>
    </row>
    <row r="1281" spans="1:11" ht="42" customHeight="1">
      <c r="A1281" s="2" t="s">
        <v>2948</v>
      </c>
      <c r="B1281" s="2" t="s">
        <v>2948</v>
      </c>
      <c r="C1281" s="2" t="s">
        <v>55</v>
      </c>
      <c r="D1281" s="2" t="s">
        <v>36</v>
      </c>
      <c r="E1281" s="5">
        <v>-26448</v>
      </c>
      <c r="F1281" s="3" t="s">
        <v>679</v>
      </c>
      <c r="G1281" s="3" t="s">
        <v>20</v>
      </c>
      <c r="H1281" s="2" t="s">
        <v>21</v>
      </c>
      <c r="I1281" s="2" t="s">
        <v>2949</v>
      </c>
      <c r="J1281" s="3" t="str">
        <f>HYPERLINK("https://www.boe.es/gazeta/dias/1827/08/02/pdfs/GMD-1827-92.pdf#page=3","Abrir facsímil")</f>
        <v>Abrir facsímil</v>
      </c>
      <c r="K1281" s="3" t="s">
        <v>23</v>
      </c>
    </row>
    <row r="1282" spans="1:11" ht="42" customHeight="1">
      <c r="A1282" s="2" t="s">
        <v>2950</v>
      </c>
      <c r="B1282" s="2" t="s">
        <v>2950</v>
      </c>
      <c r="C1282" s="2" t="s">
        <v>35</v>
      </c>
      <c r="D1282" s="2" t="s">
        <v>36</v>
      </c>
      <c r="E1282" s="5">
        <v>-26632</v>
      </c>
      <c r="F1282" s="3" t="s">
        <v>1844</v>
      </c>
      <c r="G1282" s="3" t="s">
        <v>29</v>
      </c>
      <c r="H1282" s="2" t="s">
        <v>21</v>
      </c>
      <c r="I1282" s="2" t="s">
        <v>2951</v>
      </c>
      <c r="J1282" s="3" t="str">
        <f>HYPERLINK("https://www.boe.es/gazeta/dias/1827/01/30/pdfs/GMD-1827-13.pdf#page=4","Abrir facsímil")</f>
        <v>Abrir facsímil</v>
      </c>
      <c r="K1282" s="3" t="s">
        <v>23</v>
      </c>
    </row>
    <row r="1283" spans="1:11" ht="42" customHeight="1">
      <c r="A1283" s="2" t="s">
        <v>2952</v>
      </c>
      <c r="B1283" s="2" t="s">
        <v>2952</v>
      </c>
      <c r="C1283" s="2" t="s">
        <v>17</v>
      </c>
      <c r="D1283" s="2" t="s">
        <v>18</v>
      </c>
      <c r="E1283" s="5">
        <v>-26406</v>
      </c>
      <c r="F1283" s="3" t="s">
        <v>658</v>
      </c>
      <c r="G1283" s="3" t="s">
        <v>59</v>
      </c>
      <c r="H1283" s="2" t="s">
        <v>21</v>
      </c>
      <c r="I1283" s="2" t="s">
        <v>2953</v>
      </c>
      <c r="J1283" s="3" t="str">
        <f>HYPERLINK("https://www.boe.es/gazeta/dias/1827/09/13/pdfs/GMD-1827-110.pdf#page=2","Abrir facsímil")</f>
        <v>Abrir facsímil</v>
      </c>
      <c r="K1283" s="3" t="s">
        <v>23</v>
      </c>
    </row>
    <row r="1284" spans="1:11" ht="42" customHeight="1">
      <c r="A1284" s="2" t="s">
        <v>2954</v>
      </c>
      <c r="B1284" s="2" t="s">
        <v>2955</v>
      </c>
      <c r="C1284" s="2" t="s">
        <v>35</v>
      </c>
      <c r="D1284" s="2" t="s">
        <v>36</v>
      </c>
      <c r="E1284" s="5">
        <v>-26583</v>
      </c>
      <c r="F1284" s="3" t="s">
        <v>522</v>
      </c>
      <c r="G1284" s="3" t="s">
        <v>20</v>
      </c>
      <c r="H1284" s="2" t="s">
        <v>21</v>
      </c>
      <c r="I1284" s="2" t="s">
        <v>2956</v>
      </c>
      <c r="J1284" s="3" t="str">
        <f>HYPERLINK("https://www.boe.es/gazeta/dias/1827/03/20/pdfs/GMD-1827-34.pdf#page=3","Abrir facsímil")</f>
        <v>Abrir facsímil</v>
      </c>
      <c r="K1284" s="3" t="s">
        <v>23</v>
      </c>
    </row>
    <row r="1285" spans="1:11" ht="42" customHeight="1">
      <c r="A1285" s="2" t="s">
        <v>2957</v>
      </c>
      <c r="B1285" s="2" t="s">
        <v>2958</v>
      </c>
      <c r="C1285" s="2" t="s">
        <v>46</v>
      </c>
      <c r="D1285" s="2" t="s">
        <v>27</v>
      </c>
      <c r="E1285" s="5">
        <v>-26406</v>
      </c>
      <c r="F1285" s="3" t="s">
        <v>658</v>
      </c>
      <c r="G1285" s="3" t="s">
        <v>59</v>
      </c>
      <c r="H1285" s="2" t="s">
        <v>21</v>
      </c>
      <c r="I1285" s="2" t="s">
        <v>2959</v>
      </c>
      <c r="J1285" s="3" t="str">
        <f>HYPERLINK("https://www.boe.es/gazeta/dias/1827/09/13/pdfs/GMD-1827-110.pdf#page=2","Abrir facsímil")</f>
        <v>Abrir facsímil</v>
      </c>
      <c r="K1285" s="3" t="s">
        <v>23</v>
      </c>
    </row>
    <row r="1286" spans="1:11" ht="42" customHeight="1">
      <c r="A1286" s="2" t="s">
        <v>2960</v>
      </c>
      <c r="B1286" s="2" t="s">
        <v>2961</v>
      </c>
      <c r="C1286" s="2" t="s">
        <v>17</v>
      </c>
      <c r="D1286" s="2" t="s">
        <v>18</v>
      </c>
      <c r="E1286" s="5">
        <v>-26380</v>
      </c>
      <c r="F1286" s="3" t="s">
        <v>71</v>
      </c>
      <c r="G1286" s="3" t="s">
        <v>29</v>
      </c>
      <c r="H1286" s="2" t="s">
        <v>21</v>
      </c>
      <c r="I1286" s="2" t="s">
        <v>2962</v>
      </c>
      <c r="J1286" s="3" t="str">
        <f>HYPERLINK("https://www.boe.es/gazeta/dias/1827/10/09/pdfs/GMD-1827-124.pdf#page=4","Abrir facsímil")</f>
        <v>Abrir facsímil</v>
      </c>
      <c r="K1286" s="3" t="s">
        <v>23</v>
      </c>
    </row>
    <row r="1287" spans="1:11" ht="42" customHeight="1">
      <c r="A1287" s="2" t="s">
        <v>2963</v>
      </c>
      <c r="B1287" s="2" t="s">
        <v>2964</v>
      </c>
      <c r="C1287" s="2" t="s">
        <v>35</v>
      </c>
      <c r="D1287" s="2" t="s">
        <v>36</v>
      </c>
      <c r="E1287" s="5">
        <v>-26348</v>
      </c>
      <c r="F1287" s="3" t="s">
        <v>947</v>
      </c>
      <c r="G1287" s="3" t="s">
        <v>59</v>
      </c>
      <c r="H1287" s="2" t="s">
        <v>21</v>
      </c>
      <c r="I1287" s="2" t="s">
        <v>2965</v>
      </c>
      <c r="J1287" s="3" t="str">
        <f>HYPERLINK("https://www.boe.es/gazeta/dias/1827/11/10/pdfs/GMD-1827-138.pdf#page=2","Abrir facsímil")</f>
        <v>Abrir facsímil</v>
      </c>
      <c r="K1287" s="3" t="s">
        <v>23</v>
      </c>
    </row>
    <row r="1288" spans="1:11" ht="42" customHeight="1">
      <c r="A1288" s="2" t="s">
        <v>2966</v>
      </c>
      <c r="B1288" s="2" t="s">
        <v>2967</v>
      </c>
      <c r="C1288" s="2" t="s">
        <v>35</v>
      </c>
      <c r="D1288" s="2" t="s">
        <v>36</v>
      </c>
      <c r="E1288" s="5">
        <v>-26453</v>
      </c>
      <c r="F1288" s="3" t="s">
        <v>148</v>
      </c>
      <c r="G1288" s="3" t="s">
        <v>20</v>
      </c>
      <c r="H1288" s="2" t="s">
        <v>21</v>
      </c>
      <c r="I1288" s="2" t="s">
        <v>2968</v>
      </c>
      <c r="J1288" s="3" t="str">
        <f>HYPERLINK("https://www.boe.es/gazeta/dias/1827/07/28/pdfs/GMD-1827-90.pdf#page=3","Abrir facsímil")</f>
        <v>Abrir facsímil</v>
      </c>
      <c r="K1288" s="3" t="s">
        <v>23</v>
      </c>
    </row>
    <row r="1289" spans="1:11" ht="42" customHeight="1">
      <c r="A1289" s="2" t="s">
        <v>2969</v>
      </c>
      <c r="B1289" s="2" t="s">
        <v>2970</v>
      </c>
      <c r="C1289" s="2" t="s">
        <v>35</v>
      </c>
      <c r="D1289" s="2" t="s">
        <v>36</v>
      </c>
      <c r="E1289" s="5">
        <v>-26427</v>
      </c>
      <c r="F1289" s="3" t="s">
        <v>37</v>
      </c>
      <c r="G1289" s="3" t="s">
        <v>20</v>
      </c>
      <c r="H1289" s="2" t="s">
        <v>21</v>
      </c>
      <c r="I1289" s="2" t="s">
        <v>2971</v>
      </c>
      <c r="J1289" s="3" t="str">
        <f>HYPERLINK("https://www.boe.es/gazeta/dias/1827/08/23/pdfs/GMD-1827-101.pdf#page=3","Abrir facsímil")</f>
        <v>Abrir facsímil</v>
      </c>
      <c r="K1289" s="3" t="s">
        <v>23</v>
      </c>
    </row>
    <row r="1290" spans="1:11" ht="42" customHeight="1">
      <c r="A1290" s="2" t="s">
        <v>2972</v>
      </c>
      <c r="B1290" s="2" t="s">
        <v>2973</v>
      </c>
      <c r="C1290" s="2" t="s">
        <v>35</v>
      </c>
      <c r="D1290" s="2" t="s">
        <v>36</v>
      </c>
      <c r="E1290" s="5">
        <v>-26427</v>
      </c>
      <c r="F1290" s="3" t="s">
        <v>37</v>
      </c>
      <c r="G1290" s="3" t="s">
        <v>20</v>
      </c>
      <c r="H1290" s="2" t="s">
        <v>21</v>
      </c>
      <c r="I1290" s="2" t="s">
        <v>2974</v>
      </c>
      <c r="J1290" s="3" t="str">
        <f>HYPERLINK("https://www.boe.es/gazeta/dias/1827/08/23/pdfs/GMD-1827-101.pdf#page=3","Abrir facsímil")</f>
        <v>Abrir facsímil</v>
      </c>
      <c r="K1290" s="3" t="s">
        <v>23</v>
      </c>
    </row>
    <row r="1291" spans="1:11" ht="42" customHeight="1">
      <c r="A1291" s="2" t="s">
        <v>2975</v>
      </c>
      <c r="B1291" s="2" t="s">
        <v>2976</v>
      </c>
      <c r="C1291" s="2" t="s">
        <v>35</v>
      </c>
      <c r="D1291" s="2" t="s">
        <v>36</v>
      </c>
      <c r="E1291" s="5">
        <v>-26303</v>
      </c>
      <c r="F1291" s="3" t="s">
        <v>1522</v>
      </c>
      <c r="G1291" s="3" t="s">
        <v>1526</v>
      </c>
      <c r="H1291" s="2" t="s">
        <v>21</v>
      </c>
      <c r="I1291" s="2" t="s">
        <v>2977</v>
      </c>
      <c r="J1291" s="3" t="str">
        <f>HYPERLINK("https://www.boe.es/gazeta/dias/1827/12/25/pdfs/GMD-1827-157.pdf#page=4","Abrir facsímil")</f>
        <v>Abrir facsímil</v>
      </c>
      <c r="K1291" s="3" t="s">
        <v>23</v>
      </c>
    </row>
    <row r="1292" spans="1:11" ht="42" customHeight="1">
      <c r="A1292" s="2" t="s">
        <v>2978</v>
      </c>
      <c r="B1292" s="2" t="s">
        <v>2979</v>
      </c>
      <c r="C1292" s="2" t="s">
        <v>284</v>
      </c>
      <c r="D1292" s="2" t="s">
        <v>36</v>
      </c>
      <c r="E1292" s="5">
        <v>-26630</v>
      </c>
      <c r="F1292" s="3" t="s">
        <v>363</v>
      </c>
      <c r="G1292" s="3" t="s">
        <v>29</v>
      </c>
      <c r="H1292" s="2" t="s">
        <v>21</v>
      </c>
      <c r="I1292" s="2" t="s">
        <v>2980</v>
      </c>
      <c r="J1292" s="3" t="str">
        <f>HYPERLINK("https://www.boe.es/gazeta/dias/1827/02/01/pdfs/GMD-1827-14.pdf#page=4","Abrir facsímil")</f>
        <v>Abrir facsímil</v>
      </c>
      <c r="K1292" s="3" t="s">
        <v>23</v>
      </c>
    </row>
    <row r="1293" spans="1:11" ht="42" customHeight="1">
      <c r="A1293" s="2" t="s">
        <v>2981</v>
      </c>
      <c r="B1293" s="2" t="s">
        <v>2982</v>
      </c>
      <c r="C1293" s="2" t="s">
        <v>17</v>
      </c>
      <c r="D1293" s="2" t="s">
        <v>18</v>
      </c>
      <c r="E1293" s="5">
        <v>-26593</v>
      </c>
      <c r="F1293" s="3" t="s">
        <v>1128</v>
      </c>
      <c r="G1293" s="3" t="s">
        <v>29</v>
      </c>
      <c r="H1293" s="2" t="s">
        <v>21</v>
      </c>
      <c r="I1293" s="2" t="s">
        <v>2983</v>
      </c>
      <c r="J1293" s="3" t="str">
        <f>HYPERLINK("https://www.boe.es/gazeta/dias/1827/03/10/pdfs/GMD-1827-30.pdf#page=4","Abrir facsímil")</f>
        <v>Abrir facsímil</v>
      </c>
      <c r="K1293" s="3" t="s">
        <v>23</v>
      </c>
    </row>
    <row r="1294" spans="1:11" ht="42" customHeight="1">
      <c r="A1294" s="2" t="s">
        <v>2984</v>
      </c>
      <c r="B1294" s="2" t="s">
        <v>2984</v>
      </c>
      <c r="C1294" s="2" t="s">
        <v>35</v>
      </c>
      <c r="D1294" s="2" t="s">
        <v>36</v>
      </c>
      <c r="E1294" s="5">
        <v>-26434</v>
      </c>
      <c r="F1294" s="3" t="s">
        <v>267</v>
      </c>
      <c r="G1294" s="3" t="s">
        <v>59</v>
      </c>
      <c r="H1294" s="2" t="s">
        <v>21</v>
      </c>
      <c r="I1294" s="2" t="s">
        <v>2985</v>
      </c>
      <c r="J1294" s="3" t="str">
        <f>HYPERLINK("https://www.boe.es/gazeta/dias/1827/08/16/pdfs/GMD-1827-98.pdf#page=2","Abrir facsímil")</f>
        <v>Abrir facsímil</v>
      </c>
      <c r="K1294" s="3" t="s">
        <v>23</v>
      </c>
    </row>
    <row r="1295" spans="1:11" ht="42" customHeight="1">
      <c r="A1295" s="2" t="s">
        <v>2986</v>
      </c>
      <c r="B1295" s="2" t="s">
        <v>2986</v>
      </c>
      <c r="C1295" s="2" t="s">
        <v>35</v>
      </c>
      <c r="D1295" s="2" t="s">
        <v>36</v>
      </c>
      <c r="E1295" s="5">
        <v>-26432</v>
      </c>
      <c r="F1295" s="3" t="s">
        <v>1029</v>
      </c>
      <c r="G1295" s="3" t="s">
        <v>59</v>
      </c>
      <c r="H1295" s="2" t="s">
        <v>21</v>
      </c>
      <c r="I1295" s="2" t="s">
        <v>2987</v>
      </c>
      <c r="J1295" s="3" t="str">
        <f>HYPERLINK("https://www.boe.es/gazeta/dias/1827/08/18/pdfs/GMD-1827-99.pdf#page=2","Abrir facsímil")</f>
        <v>Abrir facsímil</v>
      </c>
      <c r="K1295" s="3" t="s">
        <v>23</v>
      </c>
    </row>
    <row r="1296" spans="1:11" ht="42" customHeight="1">
      <c r="A1296" s="2" t="s">
        <v>2988</v>
      </c>
      <c r="B1296" s="2" t="s">
        <v>2988</v>
      </c>
      <c r="C1296" s="2" t="s">
        <v>35</v>
      </c>
      <c r="D1296" s="2" t="s">
        <v>36</v>
      </c>
      <c r="E1296" s="5">
        <v>-26443</v>
      </c>
      <c r="F1296" s="3" t="s">
        <v>435</v>
      </c>
      <c r="G1296" s="3" t="s">
        <v>42</v>
      </c>
      <c r="H1296" s="2" t="s">
        <v>21</v>
      </c>
      <c r="I1296" s="2" t="s">
        <v>2989</v>
      </c>
      <c r="J1296" s="3" t="str">
        <f>HYPERLINK("https://www.boe.es/gazeta/dias/1827/08/07/pdfs/GMD-1827-94.pdf#page=1","Abrir facsímil")</f>
        <v>Abrir facsímil</v>
      </c>
      <c r="K1296" s="3" t="s">
        <v>23</v>
      </c>
    </row>
    <row r="1297" spans="1:11" ht="42" customHeight="1">
      <c r="A1297" s="2" t="s">
        <v>2988</v>
      </c>
      <c r="B1297" s="2" t="s">
        <v>2988</v>
      </c>
      <c r="C1297" s="2" t="s">
        <v>35</v>
      </c>
      <c r="D1297" s="2" t="s">
        <v>36</v>
      </c>
      <c r="E1297" s="5">
        <v>-26441</v>
      </c>
      <c r="F1297" s="3" t="s">
        <v>144</v>
      </c>
      <c r="G1297" s="3" t="s">
        <v>59</v>
      </c>
      <c r="H1297" s="2" t="s">
        <v>21</v>
      </c>
      <c r="I1297" s="2" t="s">
        <v>2990</v>
      </c>
      <c r="J1297" s="3" t="str">
        <f>HYPERLINK("https://www.boe.es/gazeta/dias/1827/08/09/pdfs/GMD-1827-95.pdf#page=2","Abrir facsímil")</f>
        <v>Abrir facsímil</v>
      </c>
      <c r="K1297" s="3" t="s">
        <v>23</v>
      </c>
    </row>
    <row r="1298" spans="1:11" ht="42" customHeight="1">
      <c r="A1298" s="2" t="s">
        <v>2988</v>
      </c>
      <c r="B1298" s="2" t="s">
        <v>2988</v>
      </c>
      <c r="C1298" s="2" t="s">
        <v>17</v>
      </c>
      <c r="D1298" s="2" t="s">
        <v>18</v>
      </c>
      <c r="E1298" s="5">
        <v>-26436</v>
      </c>
      <c r="F1298" s="3" t="s">
        <v>869</v>
      </c>
      <c r="G1298" s="3" t="s">
        <v>870</v>
      </c>
      <c r="H1298" s="2" t="s">
        <v>21</v>
      </c>
      <c r="I1298" s="2" t="s">
        <v>2991</v>
      </c>
      <c r="J1298" s="3" t="str">
        <f>HYPERLINK("https://www.boe.es/gazeta/dias/1827/08/14/pdfs/GMD-1827-97.pdf#page=2","Abrir facsímil")</f>
        <v>Abrir facsímil</v>
      </c>
      <c r="K1298" s="3" t="s">
        <v>23</v>
      </c>
    </row>
    <row r="1299" spans="1:11" ht="42" customHeight="1">
      <c r="A1299" s="2" t="s">
        <v>2988</v>
      </c>
      <c r="B1299" s="2" t="s">
        <v>2988</v>
      </c>
      <c r="C1299" s="2" t="s">
        <v>35</v>
      </c>
      <c r="D1299" s="2" t="s">
        <v>36</v>
      </c>
      <c r="E1299" s="5">
        <v>-26436</v>
      </c>
      <c r="F1299" s="3" t="s">
        <v>869</v>
      </c>
      <c r="G1299" s="3" t="s">
        <v>42</v>
      </c>
      <c r="H1299" s="2" t="s">
        <v>21</v>
      </c>
      <c r="I1299" s="2" t="s">
        <v>2992</v>
      </c>
      <c r="J1299" s="3" t="str">
        <f>HYPERLINK("https://www.boe.es/gazeta/dias/1827/08/14/pdfs/GMD-1827-97.pdf#page=1","Abrir facsímil")</f>
        <v>Abrir facsímil</v>
      </c>
      <c r="K1299" s="3" t="s">
        <v>23</v>
      </c>
    </row>
    <row r="1300" spans="1:11" ht="42" customHeight="1">
      <c r="A1300" s="2" t="s">
        <v>2988</v>
      </c>
      <c r="B1300" s="2" t="s">
        <v>2988</v>
      </c>
      <c r="C1300" s="2" t="s">
        <v>46</v>
      </c>
      <c r="D1300" s="2" t="s">
        <v>27</v>
      </c>
      <c r="E1300" s="5">
        <v>-26434</v>
      </c>
      <c r="F1300" s="3" t="s">
        <v>267</v>
      </c>
      <c r="G1300" s="3" t="s">
        <v>42</v>
      </c>
      <c r="H1300" s="2" t="s">
        <v>21</v>
      </c>
      <c r="I1300" s="2" t="s">
        <v>2993</v>
      </c>
      <c r="J1300" s="3" t="str">
        <f>HYPERLINK("https://www.boe.es/gazeta/dias/1827/08/16/pdfs/GMD-1827-98.pdf#page=1","Abrir facsímil")</f>
        <v>Abrir facsímil</v>
      </c>
      <c r="K1300" s="3" t="s">
        <v>23</v>
      </c>
    </row>
    <row r="1301" spans="1:11" ht="42" customHeight="1">
      <c r="A1301" s="2" t="s">
        <v>2988</v>
      </c>
      <c r="B1301" s="2" t="s">
        <v>2988</v>
      </c>
      <c r="C1301" s="2" t="s">
        <v>17</v>
      </c>
      <c r="D1301" s="2" t="s">
        <v>18</v>
      </c>
      <c r="E1301" s="5">
        <v>-26432</v>
      </c>
      <c r="F1301" s="3" t="s">
        <v>1029</v>
      </c>
      <c r="G1301" s="3" t="s">
        <v>59</v>
      </c>
      <c r="H1301" s="2" t="s">
        <v>21</v>
      </c>
      <c r="I1301" s="2" t="s">
        <v>2994</v>
      </c>
      <c r="J1301" s="3" t="str">
        <f>HYPERLINK("https://www.boe.es/gazeta/dias/1827/08/18/pdfs/GMD-1827-99.pdf#page=2","Abrir facsímil")</f>
        <v>Abrir facsímil</v>
      </c>
      <c r="K1301" s="3" t="s">
        <v>23</v>
      </c>
    </row>
    <row r="1302" spans="1:11" ht="42" customHeight="1">
      <c r="A1302" s="2" t="s">
        <v>2988</v>
      </c>
      <c r="B1302" s="2" t="s">
        <v>2988</v>
      </c>
      <c r="C1302" s="2" t="s">
        <v>17</v>
      </c>
      <c r="D1302" s="2" t="s">
        <v>18</v>
      </c>
      <c r="E1302" s="5">
        <v>-26429</v>
      </c>
      <c r="F1302" s="3" t="s">
        <v>422</v>
      </c>
      <c r="G1302" s="3" t="s">
        <v>2995</v>
      </c>
      <c r="H1302" s="2" t="s">
        <v>21</v>
      </c>
      <c r="I1302" s="2" t="s">
        <v>2996</v>
      </c>
      <c r="J1302" s="3" t="str">
        <f>HYPERLINK("https://www.boe.es/gazeta/dias/1827/08/21/pdfs/GMD-1827-100.pdf#page=3","Abrir facsímil")</f>
        <v>Abrir facsímil</v>
      </c>
      <c r="K1302" s="3" t="s">
        <v>23</v>
      </c>
    </row>
    <row r="1303" spans="1:11" ht="42" customHeight="1">
      <c r="A1303" s="2" t="s">
        <v>2997</v>
      </c>
      <c r="B1303" s="2" t="s">
        <v>2997</v>
      </c>
      <c r="C1303" s="2" t="s">
        <v>17</v>
      </c>
      <c r="D1303" s="2" t="s">
        <v>18</v>
      </c>
      <c r="E1303" s="5">
        <v>-26443</v>
      </c>
      <c r="F1303" s="3" t="s">
        <v>435</v>
      </c>
      <c r="G1303" s="3" t="s">
        <v>42</v>
      </c>
      <c r="H1303" s="2" t="s">
        <v>21</v>
      </c>
      <c r="I1303" s="2" t="s">
        <v>2998</v>
      </c>
      <c r="J1303" s="3" t="str">
        <f>HYPERLINK("https://www.boe.es/gazeta/dias/1827/08/07/pdfs/GMD-1827-94.pdf#page=1","Abrir facsímil")</f>
        <v>Abrir facsímil</v>
      </c>
      <c r="K1303" s="3" t="s">
        <v>23</v>
      </c>
    </row>
    <row r="1304" spans="1:11" ht="42" customHeight="1">
      <c r="A1304" s="2" t="s">
        <v>2999</v>
      </c>
      <c r="B1304" s="2" t="s">
        <v>2999</v>
      </c>
      <c r="C1304" s="2" t="s">
        <v>35</v>
      </c>
      <c r="D1304" s="2" t="s">
        <v>36</v>
      </c>
      <c r="E1304" s="5">
        <v>-26436</v>
      </c>
      <c r="F1304" s="3" t="s">
        <v>869</v>
      </c>
      <c r="G1304" s="3" t="s">
        <v>42</v>
      </c>
      <c r="H1304" s="2" t="s">
        <v>21</v>
      </c>
      <c r="I1304" s="2" t="s">
        <v>3000</v>
      </c>
      <c r="J1304" s="3" t="str">
        <f>HYPERLINK("https://www.boe.es/gazeta/dias/1827/08/14/pdfs/GMD-1827-97.pdf#page=1","Abrir facsímil")</f>
        <v>Abrir facsímil</v>
      </c>
      <c r="K1304" s="3" t="s">
        <v>23</v>
      </c>
    </row>
    <row r="1305" spans="1:11" ht="42" customHeight="1">
      <c r="A1305" s="2" t="s">
        <v>3001</v>
      </c>
      <c r="B1305" s="2" t="s">
        <v>3001</v>
      </c>
      <c r="C1305" s="2" t="s">
        <v>350</v>
      </c>
      <c r="D1305" s="2" t="s">
        <v>36</v>
      </c>
      <c r="E1305" s="5">
        <v>-26471</v>
      </c>
      <c r="F1305" s="3" t="s">
        <v>169</v>
      </c>
      <c r="G1305" s="3" t="s">
        <v>29</v>
      </c>
      <c r="H1305" s="2" t="s">
        <v>21</v>
      </c>
      <c r="I1305" s="2" t="s">
        <v>3002</v>
      </c>
      <c r="J1305" s="3" t="str">
        <f>HYPERLINK("https://www.boe.es/gazeta/dias/1827/07/10/pdfs/GMD-1827-82.pdf#page=4","Abrir facsímil")</f>
        <v>Abrir facsímil</v>
      </c>
      <c r="K1305" s="3" t="s">
        <v>23</v>
      </c>
    </row>
    <row r="1306" spans="1:11" ht="42" customHeight="1">
      <c r="A1306" s="2" t="s">
        <v>3001</v>
      </c>
      <c r="B1306" s="2" t="s">
        <v>3001</v>
      </c>
      <c r="C1306" s="2" t="s">
        <v>17</v>
      </c>
      <c r="D1306" s="2" t="s">
        <v>18</v>
      </c>
      <c r="E1306" s="5">
        <v>-26352</v>
      </c>
      <c r="F1306" s="3" t="s">
        <v>1049</v>
      </c>
      <c r="G1306" s="3" t="s">
        <v>29</v>
      </c>
      <c r="H1306" s="2" t="s">
        <v>21</v>
      </c>
      <c r="I1306" s="2" t="s">
        <v>3003</v>
      </c>
      <c r="J1306" s="3" t="str">
        <f>HYPERLINK("https://www.boe.es/gazeta/dias/1827/11/06/pdfs/GMD-1827-136.pdf#page=4","Abrir facsímil")</f>
        <v>Abrir facsímil</v>
      </c>
      <c r="K1306" s="3" t="s">
        <v>23</v>
      </c>
    </row>
    <row r="1307" spans="1:11" ht="42" customHeight="1">
      <c r="A1307" s="2" t="s">
        <v>3004</v>
      </c>
      <c r="B1307" s="2" t="s">
        <v>3004</v>
      </c>
      <c r="C1307" s="2" t="s">
        <v>17</v>
      </c>
      <c r="D1307" s="2" t="s">
        <v>18</v>
      </c>
      <c r="E1307" s="5">
        <v>-26499</v>
      </c>
      <c r="F1307" s="3" t="s">
        <v>391</v>
      </c>
      <c r="G1307" s="3" t="s">
        <v>2177</v>
      </c>
      <c r="H1307" s="2" t="s">
        <v>21</v>
      </c>
      <c r="I1307" s="2" t="s">
        <v>3005</v>
      </c>
      <c r="J1307" s="3" t="str">
        <f>HYPERLINK("https://www.boe.es/gazeta/dias/1827/06/12/pdfs/GMD-1827-70.pdf#page=2","Abrir facsímil")</f>
        <v>Abrir facsímil</v>
      </c>
      <c r="K1307" s="3" t="s">
        <v>23</v>
      </c>
    </row>
    <row r="1308" spans="1:11" ht="42" customHeight="1">
      <c r="A1308" s="2" t="s">
        <v>3004</v>
      </c>
      <c r="B1308" s="2" t="s">
        <v>3004</v>
      </c>
      <c r="C1308" s="2" t="s">
        <v>17</v>
      </c>
      <c r="D1308" s="2" t="s">
        <v>18</v>
      </c>
      <c r="E1308" s="5">
        <v>-26469</v>
      </c>
      <c r="F1308" s="3" t="s">
        <v>327</v>
      </c>
      <c r="G1308" s="3" t="s">
        <v>42</v>
      </c>
      <c r="H1308" s="2" t="s">
        <v>21</v>
      </c>
      <c r="I1308" s="2" t="s">
        <v>3006</v>
      </c>
      <c r="J1308" s="3" t="str">
        <f>HYPERLINK("https://www.boe.es/gazeta/dias/1827/07/12/pdfs/GMD-1827-83.pdf#page=1","Abrir facsímil")</f>
        <v>Abrir facsímil</v>
      </c>
      <c r="K1308" s="3" t="s">
        <v>23</v>
      </c>
    </row>
    <row r="1309" spans="1:11" ht="42" customHeight="1">
      <c r="A1309" s="2" t="s">
        <v>3004</v>
      </c>
      <c r="B1309" s="2" t="s">
        <v>3004</v>
      </c>
      <c r="C1309" s="2" t="s">
        <v>17</v>
      </c>
      <c r="D1309" s="2" t="s">
        <v>18</v>
      </c>
      <c r="E1309" s="5">
        <v>-26301</v>
      </c>
      <c r="F1309" s="3" t="s">
        <v>1507</v>
      </c>
      <c r="G1309" s="3" t="s">
        <v>59</v>
      </c>
      <c r="H1309" s="2" t="s">
        <v>21</v>
      </c>
      <c r="I1309" s="2" t="s">
        <v>3007</v>
      </c>
      <c r="J1309" s="3" t="str">
        <f>HYPERLINK("https://www.boe.es/gazeta/dias/1827/12/27/pdfs/GMD-1827-158.pdf#page=2","Abrir facsímil")</f>
        <v>Abrir facsímil</v>
      </c>
      <c r="K1309" s="3" t="s">
        <v>23</v>
      </c>
    </row>
    <row r="1310" spans="1:11" ht="42" customHeight="1">
      <c r="A1310" s="2" t="s">
        <v>3008</v>
      </c>
      <c r="B1310" s="2" t="s">
        <v>3008</v>
      </c>
      <c r="C1310" s="2" t="s">
        <v>66</v>
      </c>
      <c r="D1310" s="2" t="s">
        <v>36</v>
      </c>
      <c r="E1310" s="5">
        <v>-26574</v>
      </c>
      <c r="F1310" s="3" t="s">
        <v>106</v>
      </c>
      <c r="G1310" s="3" t="s">
        <v>20</v>
      </c>
      <c r="H1310" s="2" t="s">
        <v>21</v>
      </c>
      <c r="I1310" s="2" t="s">
        <v>3009</v>
      </c>
      <c r="J1310" s="3" t="str">
        <f>HYPERLINK("https://www.boe.es/gazeta/dias/1827/03/29/pdfs/GMD-1827-38.pdf#page=3","Abrir facsímil")</f>
        <v>Abrir facsímil</v>
      </c>
      <c r="K1310" s="3" t="s">
        <v>23</v>
      </c>
    </row>
    <row r="1311" spans="1:11" ht="42" customHeight="1">
      <c r="A1311" s="2" t="s">
        <v>3010</v>
      </c>
      <c r="B1311" s="2" t="s">
        <v>3011</v>
      </c>
      <c r="C1311" s="2" t="s">
        <v>46</v>
      </c>
      <c r="D1311" s="2" t="s">
        <v>27</v>
      </c>
      <c r="E1311" s="5">
        <v>-26434</v>
      </c>
      <c r="F1311" s="3" t="s">
        <v>267</v>
      </c>
      <c r="G1311" s="3" t="s">
        <v>42</v>
      </c>
      <c r="H1311" s="2" t="s">
        <v>21</v>
      </c>
      <c r="I1311" s="2" t="s">
        <v>3012</v>
      </c>
      <c r="J1311" s="3" t="str">
        <f>HYPERLINK("https://www.boe.es/gazeta/dias/1827/08/16/pdfs/GMD-1827-98.pdf#page=1","Abrir facsímil")</f>
        <v>Abrir facsímil</v>
      </c>
      <c r="K1311" s="3" t="s">
        <v>23</v>
      </c>
    </row>
    <row r="1312" spans="1:11" ht="42" customHeight="1">
      <c r="A1312" s="2" t="s">
        <v>3013</v>
      </c>
      <c r="B1312" s="2" t="s">
        <v>3013</v>
      </c>
      <c r="C1312" s="2" t="s">
        <v>66</v>
      </c>
      <c r="D1312" s="2" t="s">
        <v>36</v>
      </c>
      <c r="E1312" s="5">
        <v>-26436</v>
      </c>
      <c r="F1312" s="3" t="s">
        <v>869</v>
      </c>
      <c r="G1312" s="3" t="s">
        <v>42</v>
      </c>
      <c r="H1312" s="2" t="s">
        <v>21</v>
      </c>
      <c r="I1312" s="2" t="s">
        <v>3014</v>
      </c>
      <c r="J1312" s="3" t="str">
        <f>HYPERLINK("https://www.boe.es/gazeta/dias/1827/08/14/pdfs/GMD-1827-97.pdf#page=1","Abrir facsímil")</f>
        <v>Abrir facsímil</v>
      </c>
      <c r="K1312" s="3" t="s">
        <v>23</v>
      </c>
    </row>
    <row r="1313" spans="1:11" ht="42" customHeight="1">
      <c r="A1313" s="2" t="s">
        <v>3015</v>
      </c>
      <c r="B1313" s="2" t="s">
        <v>3016</v>
      </c>
      <c r="C1313" s="2" t="s">
        <v>46</v>
      </c>
      <c r="D1313" s="2" t="s">
        <v>27</v>
      </c>
      <c r="E1313" s="5">
        <v>-26471</v>
      </c>
      <c r="F1313" s="3" t="s">
        <v>169</v>
      </c>
      <c r="G1313" s="3" t="s">
        <v>20</v>
      </c>
      <c r="H1313" s="2" t="s">
        <v>21</v>
      </c>
      <c r="I1313" s="2" t="s">
        <v>3017</v>
      </c>
      <c r="J1313" s="3" t="str">
        <f>HYPERLINK("https://www.boe.es/gazeta/dias/1827/07/10/pdfs/GMD-1827-82.pdf#page=3","Abrir facsímil")</f>
        <v>Abrir facsímil</v>
      </c>
      <c r="K1313" s="3" t="s">
        <v>23</v>
      </c>
    </row>
    <row r="1314" spans="1:11" ht="42" customHeight="1">
      <c r="A1314" s="2" t="s">
        <v>3018</v>
      </c>
      <c r="B1314" s="2" t="s">
        <v>3019</v>
      </c>
      <c r="C1314" s="2" t="s">
        <v>17</v>
      </c>
      <c r="D1314" s="2" t="s">
        <v>18</v>
      </c>
      <c r="E1314" s="5">
        <v>-26621</v>
      </c>
      <c r="F1314" s="3" t="s">
        <v>277</v>
      </c>
      <c r="G1314" s="3" t="s">
        <v>20</v>
      </c>
      <c r="H1314" s="2" t="s">
        <v>21</v>
      </c>
      <c r="I1314" s="2" t="s">
        <v>3020</v>
      </c>
      <c r="J1314" s="3" t="str">
        <f>HYPERLINK("https://www.boe.es/gazeta/dias/1827/02/10/pdfs/GMD-1827-18.pdf#page=3","Abrir facsímil")</f>
        <v>Abrir facsímil</v>
      </c>
      <c r="K1314" s="3" t="s">
        <v>23</v>
      </c>
    </row>
    <row r="1315" spans="1:11" ht="42" customHeight="1">
      <c r="A1315" s="2" t="s">
        <v>3021</v>
      </c>
      <c r="B1315" s="2" t="s">
        <v>3021</v>
      </c>
      <c r="C1315" s="2" t="s">
        <v>17</v>
      </c>
      <c r="D1315" s="2" t="s">
        <v>18</v>
      </c>
      <c r="E1315" s="5">
        <v>-26345</v>
      </c>
      <c r="F1315" s="3" t="s">
        <v>1213</v>
      </c>
      <c r="G1315" s="3" t="s">
        <v>42</v>
      </c>
      <c r="H1315" s="2" t="s">
        <v>21</v>
      </c>
      <c r="I1315" s="2" t="s">
        <v>3022</v>
      </c>
      <c r="J1315" s="3" t="str">
        <f>HYPERLINK("https://www.boe.es/gazeta/dias/1827/11/13/pdfs/GMD-1827-139.pdf#page=1","Abrir facsímil")</f>
        <v>Abrir facsímil</v>
      </c>
      <c r="K1315" s="3" t="s">
        <v>23</v>
      </c>
    </row>
    <row r="1316" spans="1:11" ht="42" customHeight="1">
      <c r="A1316" s="2" t="s">
        <v>3023</v>
      </c>
      <c r="B1316" s="2" t="s">
        <v>3023</v>
      </c>
      <c r="C1316" s="2" t="s">
        <v>17</v>
      </c>
      <c r="D1316" s="2" t="s">
        <v>18</v>
      </c>
      <c r="E1316" s="5">
        <v>-26639</v>
      </c>
      <c r="F1316" s="3" t="s">
        <v>58</v>
      </c>
      <c r="G1316" s="3" t="s">
        <v>29</v>
      </c>
      <c r="H1316" s="2" t="s">
        <v>21</v>
      </c>
      <c r="I1316" s="2" t="s">
        <v>3024</v>
      </c>
      <c r="J1316" s="3" t="str">
        <f>HYPERLINK("https://www.boe.es/gazeta/dias/1827/01/23/pdfs/GMD-1827-10.pdf#page=4","Abrir facsímil")</f>
        <v>Abrir facsímil</v>
      </c>
      <c r="K1316" s="3" t="s">
        <v>23</v>
      </c>
    </row>
    <row r="1317" spans="1:11" ht="42" customHeight="1">
      <c r="A1317" s="2" t="s">
        <v>3025</v>
      </c>
      <c r="B1317" s="2" t="s">
        <v>3026</v>
      </c>
      <c r="C1317" s="2" t="s">
        <v>17</v>
      </c>
      <c r="D1317" s="2" t="s">
        <v>18</v>
      </c>
      <c r="E1317" s="5">
        <v>-26306</v>
      </c>
      <c r="F1317" s="3" t="s">
        <v>247</v>
      </c>
      <c r="G1317" s="3" t="s">
        <v>29</v>
      </c>
      <c r="H1317" s="2" t="s">
        <v>21</v>
      </c>
      <c r="I1317" s="2" t="s">
        <v>3027</v>
      </c>
      <c r="J1317" s="3" t="str">
        <f>HYPERLINK("https://www.boe.es/gazeta/dias/1827/12/22/pdfs/GMD-1827-156.pdf#page=4","Abrir facsímil")</f>
        <v>Abrir facsímil</v>
      </c>
      <c r="K1317" s="3" t="s">
        <v>23</v>
      </c>
    </row>
    <row r="1318" spans="1:11" ht="42" customHeight="1">
      <c r="A1318" s="2" t="s">
        <v>3028</v>
      </c>
      <c r="B1318" s="2" t="s">
        <v>3028</v>
      </c>
      <c r="C1318" s="2" t="s">
        <v>17</v>
      </c>
      <c r="D1318" s="2" t="s">
        <v>18</v>
      </c>
      <c r="E1318" s="5">
        <v>-26471</v>
      </c>
      <c r="F1318" s="3" t="s">
        <v>169</v>
      </c>
      <c r="G1318" s="3" t="s">
        <v>42</v>
      </c>
      <c r="H1318" s="2" t="s">
        <v>21</v>
      </c>
      <c r="I1318" s="2" t="s">
        <v>3029</v>
      </c>
      <c r="J1318" s="3" t="str">
        <f>HYPERLINK("https://www.boe.es/gazeta/dias/1827/07/10/pdfs/GMD-1827-82.pdf#page=1","Abrir facsímil")</f>
        <v>Abrir facsímil</v>
      </c>
      <c r="K1318" s="3" t="s">
        <v>23</v>
      </c>
    </row>
    <row r="1319" spans="1:11" ht="42" customHeight="1">
      <c r="A1319" s="2" t="s">
        <v>3030</v>
      </c>
      <c r="B1319" s="2" t="s">
        <v>3030</v>
      </c>
      <c r="C1319" s="2" t="s">
        <v>17</v>
      </c>
      <c r="D1319" s="2" t="s">
        <v>18</v>
      </c>
      <c r="E1319" s="5">
        <v>-26562</v>
      </c>
      <c r="F1319" s="3" t="s">
        <v>28</v>
      </c>
      <c r="G1319" s="3" t="s">
        <v>29</v>
      </c>
      <c r="H1319" s="2" t="s">
        <v>21</v>
      </c>
      <c r="I1319" s="2" t="s">
        <v>3031</v>
      </c>
      <c r="J1319" s="3" t="str">
        <f>HYPERLINK("https://www.boe.es/gazeta/dias/1827/04/10/pdfs/GMD-1827-43.pdf#page=4","Abrir facsímil")</f>
        <v>Abrir facsímil</v>
      </c>
      <c r="K1319" s="3" t="s">
        <v>23</v>
      </c>
    </row>
    <row r="1320" spans="1:11" ht="42" customHeight="1">
      <c r="A1320" s="2" t="s">
        <v>3032</v>
      </c>
      <c r="B1320" s="2" t="s">
        <v>3032</v>
      </c>
      <c r="C1320" s="2" t="s">
        <v>66</v>
      </c>
      <c r="D1320" s="2" t="s">
        <v>36</v>
      </c>
      <c r="E1320" s="5">
        <v>-26527</v>
      </c>
      <c r="F1320" s="3" t="s">
        <v>1554</v>
      </c>
      <c r="G1320" s="3" t="s">
        <v>59</v>
      </c>
      <c r="H1320" s="2" t="s">
        <v>21</v>
      </c>
      <c r="I1320" s="2" t="s">
        <v>3033</v>
      </c>
      <c r="J1320" s="3" t="str">
        <f>HYPERLINK("https://www.boe.es/gazeta/dias/1827/05/15/pdfs/GMD-1827-58.pdf#page=2","Abrir facsímil")</f>
        <v>Abrir facsímil</v>
      </c>
      <c r="K1320" s="3" t="s">
        <v>23</v>
      </c>
    </row>
    <row r="1321" spans="1:11" ht="42" customHeight="1">
      <c r="A1321" s="2" t="s">
        <v>3034</v>
      </c>
      <c r="B1321" s="2" t="s">
        <v>3034</v>
      </c>
      <c r="C1321" s="2" t="s">
        <v>35</v>
      </c>
      <c r="D1321" s="2" t="s">
        <v>36</v>
      </c>
      <c r="E1321" s="5">
        <v>-26509</v>
      </c>
      <c r="F1321" s="3" t="s">
        <v>698</v>
      </c>
      <c r="G1321" s="3" t="s">
        <v>29</v>
      </c>
      <c r="H1321" s="2" t="s">
        <v>21</v>
      </c>
      <c r="I1321" s="2" t="s">
        <v>3035</v>
      </c>
      <c r="J1321" s="3" t="str">
        <f>HYPERLINK("https://www.boe.es/gazeta/dias/1827/06/02/pdfs/GMD-1827-66.pdf#page=4","Abrir facsímil")</f>
        <v>Abrir facsímil</v>
      </c>
      <c r="K1321" s="3" t="s">
        <v>23</v>
      </c>
    </row>
    <row r="1322" spans="1:11" ht="42" customHeight="1">
      <c r="A1322" s="2" t="s">
        <v>3034</v>
      </c>
      <c r="B1322" s="2" t="s">
        <v>3034</v>
      </c>
      <c r="C1322" s="2" t="s">
        <v>35</v>
      </c>
      <c r="D1322" s="2" t="s">
        <v>36</v>
      </c>
      <c r="E1322" s="5">
        <v>-26411</v>
      </c>
      <c r="F1322" s="3" t="s">
        <v>496</v>
      </c>
      <c r="G1322" s="3" t="s">
        <v>59</v>
      </c>
      <c r="H1322" s="2" t="s">
        <v>21</v>
      </c>
      <c r="I1322" s="2" t="s">
        <v>3036</v>
      </c>
      <c r="J1322" s="3" t="str">
        <f>HYPERLINK("https://www.boe.es/gazeta/dias/1827/09/08/pdfs/GMD-1827-108.pdf#page=2","Abrir facsímil")</f>
        <v>Abrir facsímil</v>
      </c>
      <c r="K1322" s="3" t="s">
        <v>23</v>
      </c>
    </row>
    <row r="1323" spans="1:11" ht="42" customHeight="1">
      <c r="A1323" s="2" t="s">
        <v>3034</v>
      </c>
      <c r="B1323" s="2" t="s">
        <v>3034</v>
      </c>
      <c r="C1323" s="2" t="s">
        <v>35</v>
      </c>
      <c r="D1323" s="2" t="s">
        <v>36</v>
      </c>
      <c r="E1323" s="5">
        <v>-26408</v>
      </c>
      <c r="F1323" s="3" t="s">
        <v>226</v>
      </c>
      <c r="G1323" s="3" t="s">
        <v>59</v>
      </c>
      <c r="H1323" s="2" t="s">
        <v>21</v>
      </c>
      <c r="I1323" s="2" t="s">
        <v>3037</v>
      </c>
      <c r="J1323" s="3" t="str">
        <f>HYPERLINK("https://www.boe.es/gazeta/dias/1827/09/11/pdfs/GMD-1827-109.pdf#page=2","Abrir facsímil")</f>
        <v>Abrir facsímil</v>
      </c>
      <c r="K1323" s="3" t="s">
        <v>23</v>
      </c>
    </row>
    <row r="1324" spans="1:11" ht="42" customHeight="1">
      <c r="A1324" s="2" t="s">
        <v>3038</v>
      </c>
      <c r="B1324" s="2" t="s">
        <v>3039</v>
      </c>
      <c r="C1324" s="2" t="s">
        <v>35</v>
      </c>
      <c r="D1324" s="2" t="s">
        <v>36</v>
      </c>
      <c r="E1324" s="5">
        <v>-26630</v>
      </c>
      <c r="F1324" s="3" t="s">
        <v>363</v>
      </c>
      <c r="G1324" s="3" t="s">
        <v>29</v>
      </c>
      <c r="H1324" s="2" t="s">
        <v>21</v>
      </c>
      <c r="I1324" s="2" t="s">
        <v>3040</v>
      </c>
      <c r="J1324" s="3" t="str">
        <f>HYPERLINK("https://www.boe.es/gazeta/dias/1827/02/01/pdfs/GMD-1827-14.pdf#page=4","Abrir facsímil")</f>
        <v>Abrir facsímil</v>
      </c>
      <c r="K1324" s="3" t="s">
        <v>23</v>
      </c>
    </row>
    <row r="1325" spans="1:11" ht="42" customHeight="1">
      <c r="A1325" s="2" t="s">
        <v>3041</v>
      </c>
      <c r="B1325" s="2" t="s">
        <v>3042</v>
      </c>
      <c r="C1325" s="2" t="s">
        <v>94</v>
      </c>
      <c r="D1325" s="2" t="s">
        <v>36</v>
      </c>
      <c r="E1325" s="5">
        <v>-26369</v>
      </c>
      <c r="F1325" s="3" t="s">
        <v>239</v>
      </c>
      <c r="G1325" s="3" t="s">
        <v>29</v>
      </c>
      <c r="H1325" s="2" t="s">
        <v>21</v>
      </c>
      <c r="I1325" s="2" t="s">
        <v>3043</v>
      </c>
      <c r="J1325" s="3" t="str">
        <f>HYPERLINK("https://www.boe.es/gazeta/dias/1827/10/20/pdfs/GMD-1827-129.pdf#page=4","Abrir facsímil")</f>
        <v>Abrir facsímil</v>
      </c>
      <c r="K1325" s="3" t="s">
        <v>23</v>
      </c>
    </row>
    <row r="1326" spans="1:11" ht="42" customHeight="1">
      <c r="A1326" s="2" t="s">
        <v>3044</v>
      </c>
      <c r="B1326" s="2" t="s">
        <v>3045</v>
      </c>
      <c r="C1326" s="2" t="s">
        <v>35</v>
      </c>
      <c r="D1326" s="2" t="s">
        <v>36</v>
      </c>
      <c r="E1326" s="5">
        <v>-26502</v>
      </c>
      <c r="F1326" s="3" t="s">
        <v>301</v>
      </c>
      <c r="G1326" s="3" t="s">
        <v>59</v>
      </c>
      <c r="H1326" s="2" t="s">
        <v>21</v>
      </c>
      <c r="I1326" s="2" t="s">
        <v>3046</v>
      </c>
      <c r="J1326" s="3" t="str">
        <f>HYPERLINK("https://www.boe.es/gazeta/dias/1827/06/09/pdfs/GMD-1827-69.pdf#page=2","Abrir facsímil")</f>
        <v>Abrir facsímil</v>
      </c>
      <c r="K1326" s="3" t="s">
        <v>23</v>
      </c>
    </row>
    <row r="1327" spans="1:11" ht="42" customHeight="1">
      <c r="A1327" s="2" t="s">
        <v>3047</v>
      </c>
      <c r="B1327" s="2" t="s">
        <v>3048</v>
      </c>
      <c r="C1327" s="2" t="s">
        <v>17</v>
      </c>
      <c r="D1327" s="2" t="s">
        <v>18</v>
      </c>
      <c r="E1327" s="5">
        <v>-26532</v>
      </c>
      <c r="F1327" s="3" t="s">
        <v>1445</v>
      </c>
      <c r="G1327" s="3" t="s">
        <v>20</v>
      </c>
      <c r="H1327" s="2" t="s">
        <v>21</v>
      </c>
      <c r="I1327" s="2" t="s">
        <v>3049</v>
      </c>
      <c r="J1327" s="3" t="str">
        <f>HYPERLINK("https://www.boe.es/gazeta/dias/1827/05/10/pdfs/GMD-1827-56.pdf#page=3","Abrir facsímil")</f>
        <v>Abrir facsímil</v>
      </c>
      <c r="K1327" s="3" t="s">
        <v>23</v>
      </c>
    </row>
    <row r="1328" spans="1:11" ht="42" customHeight="1">
      <c r="A1328" s="2" t="s">
        <v>3050</v>
      </c>
      <c r="B1328" s="2" t="s">
        <v>3051</v>
      </c>
      <c r="C1328" s="2" t="s">
        <v>94</v>
      </c>
      <c r="D1328" s="2" t="s">
        <v>36</v>
      </c>
      <c r="E1328" s="5">
        <v>-26548</v>
      </c>
      <c r="F1328" s="3" t="s">
        <v>507</v>
      </c>
      <c r="G1328" s="3" t="s">
        <v>20</v>
      </c>
      <c r="H1328" s="2" t="s">
        <v>21</v>
      </c>
      <c r="I1328" s="2" t="s">
        <v>3052</v>
      </c>
      <c r="J1328" s="3" t="str">
        <f>HYPERLINK("https://www.boe.es/gazeta/dias/1827/04/24/pdfs/GMD-1827-49.pdf#page=3","Abrir facsímil")</f>
        <v>Abrir facsímil</v>
      </c>
      <c r="K1328" s="3" t="s">
        <v>23</v>
      </c>
    </row>
    <row r="1329" spans="1:11" ht="42" customHeight="1">
      <c r="A1329" s="2" t="s">
        <v>3053</v>
      </c>
      <c r="B1329" s="2" t="s">
        <v>3054</v>
      </c>
      <c r="C1329" s="2" t="s">
        <v>17</v>
      </c>
      <c r="D1329" s="2" t="s">
        <v>18</v>
      </c>
      <c r="E1329" s="5">
        <v>-26653</v>
      </c>
      <c r="F1329" s="3" t="s">
        <v>457</v>
      </c>
      <c r="G1329" s="3" t="s">
        <v>29</v>
      </c>
      <c r="H1329" s="2" t="s">
        <v>21</v>
      </c>
      <c r="I1329" s="2" t="s">
        <v>3055</v>
      </c>
      <c r="J1329" s="3" t="str">
        <f>HYPERLINK("https://www.boe.es/gazeta/dias/1827/01/09/pdfs/GMD-1827-4.pdf#page=4","Abrir facsímil")</f>
        <v>Abrir facsímil</v>
      </c>
      <c r="K1329" s="3" t="s">
        <v>23</v>
      </c>
    </row>
    <row r="1330" spans="1:11" ht="42" customHeight="1">
      <c r="A1330" s="2" t="s">
        <v>3056</v>
      </c>
      <c r="B1330" s="2" t="s">
        <v>3057</v>
      </c>
      <c r="C1330" s="2" t="s">
        <v>94</v>
      </c>
      <c r="D1330" s="2" t="s">
        <v>36</v>
      </c>
      <c r="E1330" s="5">
        <v>-26548</v>
      </c>
      <c r="F1330" s="3" t="s">
        <v>507</v>
      </c>
      <c r="G1330" s="3" t="s">
        <v>20</v>
      </c>
      <c r="H1330" s="2" t="s">
        <v>21</v>
      </c>
      <c r="I1330" s="2" t="s">
        <v>3058</v>
      </c>
      <c r="J1330" s="3" t="str">
        <f>HYPERLINK("https://www.boe.es/gazeta/dias/1827/04/24/pdfs/GMD-1827-49.pdf#page=3","Abrir facsímil")</f>
        <v>Abrir facsímil</v>
      </c>
      <c r="K1330" s="3" t="s">
        <v>23</v>
      </c>
    </row>
    <row r="1331" spans="1:11" ht="42" customHeight="1">
      <c r="A1331" s="2" t="s">
        <v>3059</v>
      </c>
      <c r="B1331" s="2" t="s">
        <v>3060</v>
      </c>
      <c r="C1331" s="2" t="s">
        <v>284</v>
      </c>
      <c r="D1331" s="2" t="s">
        <v>36</v>
      </c>
      <c r="E1331" s="5">
        <v>-26471</v>
      </c>
      <c r="F1331" s="3" t="s">
        <v>169</v>
      </c>
      <c r="G1331" s="3" t="s">
        <v>29</v>
      </c>
      <c r="H1331" s="2" t="s">
        <v>21</v>
      </c>
      <c r="I1331" s="2" t="s">
        <v>3061</v>
      </c>
      <c r="J1331" s="3" t="str">
        <f>HYPERLINK("https://www.boe.es/gazeta/dias/1827/07/10/pdfs/GMD-1827-82.pdf#page=4","Abrir facsímil")</f>
        <v>Abrir facsímil</v>
      </c>
      <c r="K1331" s="3" t="s">
        <v>23</v>
      </c>
    </row>
    <row r="1332" spans="1:11" ht="42" customHeight="1">
      <c r="A1332" s="2" t="s">
        <v>3062</v>
      </c>
      <c r="B1332" s="2" t="s">
        <v>3063</v>
      </c>
      <c r="C1332" s="2" t="s">
        <v>46</v>
      </c>
      <c r="D1332" s="2" t="s">
        <v>27</v>
      </c>
      <c r="E1332" s="5">
        <v>-26537</v>
      </c>
      <c r="F1332" s="3" t="s">
        <v>351</v>
      </c>
      <c r="G1332" s="3" t="s">
        <v>29</v>
      </c>
      <c r="H1332" s="2" t="s">
        <v>30</v>
      </c>
      <c r="I1332" s="2" t="s">
        <v>3064</v>
      </c>
      <c r="J1332" s="3" t="str">
        <f>HYPERLINK("https://www.boe.es/gazeta/dias/1827/05/05/pdfs/GMD-1827-54.pdf#page=4","Abrir facsímil")</f>
        <v>Abrir facsímil</v>
      </c>
      <c r="K1332" s="3" t="s">
        <v>32</v>
      </c>
    </row>
    <row r="1333" spans="1:11" ht="42" customHeight="1">
      <c r="A1333" s="2" t="s">
        <v>3065</v>
      </c>
      <c r="B1333" s="2" t="s">
        <v>3066</v>
      </c>
      <c r="C1333" s="2" t="s">
        <v>17</v>
      </c>
      <c r="D1333" s="2" t="s">
        <v>18</v>
      </c>
      <c r="E1333" s="5">
        <v>-26611</v>
      </c>
      <c r="F1333" s="3" t="s">
        <v>638</v>
      </c>
      <c r="G1333" s="3" t="s">
        <v>42</v>
      </c>
      <c r="H1333" s="2" t="s">
        <v>21</v>
      </c>
      <c r="I1333" s="2" t="s">
        <v>3067</v>
      </c>
      <c r="J1333" s="3" t="str">
        <f>HYPERLINK("https://www.boe.es/gazeta/dias/1827/02/20/pdfs/GMD-1827-22.pdf#page=1","Abrir facsímil")</f>
        <v>Abrir facsímil</v>
      </c>
      <c r="K1333" s="3" t="s">
        <v>23</v>
      </c>
    </row>
    <row r="1334" spans="1:11" ht="42" customHeight="1">
      <c r="A1334" s="2" t="s">
        <v>3068</v>
      </c>
      <c r="B1334" s="2" t="s">
        <v>3068</v>
      </c>
      <c r="C1334" s="2" t="s">
        <v>17</v>
      </c>
      <c r="D1334" s="2" t="s">
        <v>18</v>
      </c>
      <c r="E1334" s="5">
        <v>-26492</v>
      </c>
      <c r="F1334" s="3" t="s">
        <v>140</v>
      </c>
      <c r="G1334" s="3" t="s">
        <v>29</v>
      </c>
      <c r="H1334" s="2" t="s">
        <v>21</v>
      </c>
      <c r="I1334" s="2" t="s">
        <v>3069</v>
      </c>
      <c r="J1334" s="3" t="str">
        <f>HYPERLINK("https://www.boe.es/gazeta/dias/1827/06/19/pdfs/GMD-1827-73.pdf#page=4","Abrir facsímil")</f>
        <v>Abrir facsímil</v>
      </c>
      <c r="K1334" s="3" t="s">
        <v>23</v>
      </c>
    </row>
    <row r="1335" spans="1:11" ht="42" customHeight="1">
      <c r="A1335" s="2" t="s">
        <v>3068</v>
      </c>
      <c r="B1335" s="2" t="s">
        <v>3068</v>
      </c>
      <c r="C1335" s="2" t="s">
        <v>35</v>
      </c>
      <c r="D1335" s="2" t="s">
        <v>36</v>
      </c>
      <c r="E1335" s="5">
        <v>-26434</v>
      </c>
      <c r="F1335" s="3" t="s">
        <v>267</v>
      </c>
      <c r="G1335" s="3" t="s">
        <v>29</v>
      </c>
      <c r="H1335" s="2" t="s">
        <v>21</v>
      </c>
      <c r="I1335" s="2" t="s">
        <v>3070</v>
      </c>
      <c r="J1335" s="3" t="str">
        <f>HYPERLINK("https://www.boe.es/gazeta/dias/1827/08/16/pdfs/GMD-1827-98.pdf#page=4","Abrir facsímil")</f>
        <v>Abrir facsímil</v>
      </c>
      <c r="K1335" s="3" t="s">
        <v>23</v>
      </c>
    </row>
    <row r="1336" spans="1:11" ht="42" customHeight="1">
      <c r="A1336" s="2" t="s">
        <v>3071</v>
      </c>
      <c r="B1336" s="2" t="s">
        <v>3072</v>
      </c>
      <c r="C1336" s="2" t="s">
        <v>94</v>
      </c>
      <c r="D1336" s="2" t="s">
        <v>36</v>
      </c>
      <c r="E1336" s="5">
        <v>-26492</v>
      </c>
      <c r="F1336" s="3" t="s">
        <v>140</v>
      </c>
      <c r="G1336" s="3" t="s">
        <v>20</v>
      </c>
      <c r="H1336" s="2" t="s">
        <v>21</v>
      </c>
      <c r="I1336" s="2" t="s">
        <v>3073</v>
      </c>
      <c r="J1336" s="3" t="str">
        <f>HYPERLINK("https://www.boe.es/gazeta/dias/1827/06/19/pdfs/GMD-1827-73.pdf#page=3","Abrir facsímil")</f>
        <v>Abrir facsímil</v>
      </c>
      <c r="K1336" s="3" t="s">
        <v>23</v>
      </c>
    </row>
    <row r="1337" spans="1:11" ht="42" customHeight="1">
      <c r="A1337" s="2" t="s">
        <v>3074</v>
      </c>
      <c r="B1337" s="2" t="s">
        <v>3075</v>
      </c>
      <c r="C1337" s="2" t="s">
        <v>35</v>
      </c>
      <c r="D1337" s="2" t="s">
        <v>36</v>
      </c>
      <c r="E1337" s="5">
        <v>-26397</v>
      </c>
      <c r="F1337" s="3" t="s">
        <v>498</v>
      </c>
      <c r="G1337" s="3" t="s">
        <v>29</v>
      </c>
      <c r="H1337" s="2" t="s">
        <v>21</v>
      </c>
      <c r="I1337" s="2" t="s">
        <v>3076</v>
      </c>
      <c r="J1337" s="3" t="str">
        <f>HYPERLINK("https://www.boe.es/gazeta/dias/1827/09/22/pdfs/GMD-1827-115.pdf#page=4","Abrir facsímil")</f>
        <v>Abrir facsímil</v>
      </c>
      <c r="K1337" s="3" t="s">
        <v>23</v>
      </c>
    </row>
    <row r="1338" spans="1:11" ht="42" customHeight="1">
      <c r="A1338" s="2" t="s">
        <v>3077</v>
      </c>
      <c r="B1338" s="2" t="s">
        <v>3077</v>
      </c>
      <c r="C1338" s="2" t="s">
        <v>46</v>
      </c>
      <c r="D1338" s="2" t="s">
        <v>27</v>
      </c>
      <c r="E1338" s="5">
        <v>-26341</v>
      </c>
      <c r="F1338" s="3" t="s">
        <v>596</v>
      </c>
      <c r="G1338" s="3" t="s">
        <v>597</v>
      </c>
      <c r="H1338" s="2" t="s">
        <v>21</v>
      </c>
      <c r="I1338" s="2" t="s">
        <v>3078</v>
      </c>
      <c r="J1338" s="3" t="str">
        <f>HYPERLINK("https://www.boe.es/gazeta/dias/1827/11/17/pdfs/GMD-1827-141.pdf#page=3","Abrir facsímil")</f>
        <v>Abrir facsímil</v>
      </c>
      <c r="K1338" s="3" t="s">
        <v>23</v>
      </c>
    </row>
    <row r="1339" spans="1:11" ht="42" customHeight="1">
      <c r="A1339" s="2" t="s">
        <v>3079</v>
      </c>
      <c r="B1339" s="2" t="s">
        <v>3080</v>
      </c>
      <c r="C1339" s="2" t="s">
        <v>46</v>
      </c>
      <c r="D1339" s="2" t="s">
        <v>27</v>
      </c>
      <c r="E1339" s="5">
        <v>-26579</v>
      </c>
      <c r="F1339" s="3" t="s">
        <v>488</v>
      </c>
      <c r="G1339" s="3" t="s">
        <v>20</v>
      </c>
      <c r="H1339" s="2" t="s">
        <v>21</v>
      </c>
      <c r="I1339" s="2" t="s">
        <v>3081</v>
      </c>
      <c r="J1339" s="3" t="str">
        <f>HYPERLINK("https://www.boe.es/gazeta/dias/1827/03/24/pdfs/GMD-1827-36.pdf#page=3","Abrir facsímil")</f>
        <v>Abrir facsímil</v>
      </c>
      <c r="K1339" s="3" t="s">
        <v>23</v>
      </c>
    </row>
    <row r="1340" spans="1:11" ht="42" customHeight="1">
      <c r="A1340" s="2" t="s">
        <v>3082</v>
      </c>
      <c r="B1340" s="2" t="s">
        <v>3082</v>
      </c>
      <c r="C1340" s="2" t="s">
        <v>35</v>
      </c>
      <c r="D1340" s="2" t="s">
        <v>36</v>
      </c>
      <c r="E1340" s="5">
        <v>-26642</v>
      </c>
      <c r="F1340" s="3" t="s">
        <v>289</v>
      </c>
      <c r="G1340" s="3" t="s">
        <v>29</v>
      </c>
      <c r="H1340" s="2" t="s">
        <v>21</v>
      </c>
      <c r="I1340" s="2" t="s">
        <v>3083</v>
      </c>
      <c r="J1340" s="3" t="str">
        <f>HYPERLINK("https://www.boe.es/gazeta/dias/1827/01/20/pdfs/GMD-1827-9.pdf#page=4","Abrir facsímil")</f>
        <v>Abrir facsímil</v>
      </c>
      <c r="K1340" s="3" t="s">
        <v>23</v>
      </c>
    </row>
    <row r="1341" spans="1:11" ht="42" customHeight="1">
      <c r="A1341" s="2" t="s">
        <v>3082</v>
      </c>
      <c r="B1341" s="2" t="s">
        <v>3082</v>
      </c>
      <c r="C1341" s="2" t="s">
        <v>284</v>
      </c>
      <c r="D1341" s="2" t="s">
        <v>36</v>
      </c>
      <c r="E1341" s="5">
        <v>-26597</v>
      </c>
      <c r="F1341" s="3" t="s">
        <v>891</v>
      </c>
      <c r="G1341" s="3" t="s">
        <v>29</v>
      </c>
      <c r="H1341" s="2" t="s">
        <v>21</v>
      </c>
      <c r="I1341" s="2" t="s">
        <v>3084</v>
      </c>
      <c r="J1341" s="3" t="str">
        <f>HYPERLINK("https://www.boe.es/gazeta/dias/1827/03/06/pdfs/GMD-1827-28.pdf#page=4","Abrir facsímil")</f>
        <v>Abrir facsímil</v>
      </c>
      <c r="K1341" s="3" t="s">
        <v>23</v>
      </c>
    </row>
    <row r="1342" spans="1:11" ht="42" customHeight="1">
      <c r="A1342" s="2" t="s">
        <v>3082</v>
      </c>
      <c r="B1342" s="2" t="s">
        <v>3082</v>
      </c>
      <c r="C1342" s="2" t="s">
        <v>46</v>
      </c>
      <c r="D1342" s="2" t="s">
        <v>27</v>
      </c>
      <c r="E1342" s="5">
        <v>-26548</v>
      </c>
      <c r="F1342" s="3" t="s">
        <v>507</v>
      </c>
      <c r="G1342" s="3" t="s">
        <v>20</v>
      </c>
      <c r="H1342" s="2" t="s">
        <v>21</v>
      </c>
      <c r="I1342" s="2" t="s">
        <v>3085</v>
      </c>
      <c r="J1342" s="3" t="str">
        <f>HYPERLINK("https://www.boe.es/gazeta/dias/1827/04/24/pdfs/GMD-1827-49.pdf#page=3","Abrir facsímil")</f>
        <v>Abrir facsímil</v>
      </c>
      <c r="K1342" s="3" t="s">
        <v>23</v>
      </c>
    </row>
    <row r="1343" spans="1:11" ht="42" customHeight="1">
      <c r="A1343" s="2" t="s">
        <v>3082</v>
      </c>
      <c r="B1343" s="2" t="s">
        <v>3082</v>
      </c>
      <c r="C1343" s="2" t="s">
        <v>17</v>
      </c>
      <c r="D1343" s="2" t="s">
        <v>18</v>
      </c>
      <c r="E1343" s="5">
        <v>-26492</v>
      </c>
      <c r="F1343" s="3" t="s">
        <v>140</v>
      </c>
      <c r="G1343" s="3" t="s">
        <v>20</v>
      </c>
      <c r="H1343" s="2" t="s">
        <v>21</v>
      </c>
      <c r="I1343" s="2" t="s">
        <v>3086</v>
      </c>
      <c r="J1343" s="3" t="str">
        <f>HYPERLINK("https://www.boe.es/gazeta/dias/1827/06/19/pdfs/GMD-1827-73.pdf#page=3","Abrir facsímil")</f>
        <v>Abrir facsímil</v>
      </c>
      <c r="K1343" s="3" t="s">
        <v>23</v>
      </c>
    </row>
    <row r="1344" spans="1:11" ht="42" customHeight="1">
      <c r="A1344" s="2" t="s">
        <v>3082</v>
      </c>
      <c r="B1344" s="2" t="s">
        <v>3082</v>
      </c>
      <c r="C1344" s="2" t="s">
        <v>350</v>
      </c>
      <c r="D1344" s="2" t="s">
        <v>36</v>
      </c>
      <c r="E1344" s="5">
        <v>-26441</v>
      </c>
      <c r="F1344" s="3" t="s">
        <v>144</v>
      </c>
      <c r="G1344" s="3" t="s">
        <v>29</v>
      </c>
      <c r="H1344" s="2" t="s">
        <v>21</v>
      </c>
      <c r="I1344" s="2" t="s">
        <v>3087</v>
      </c>
      <c r="J1344" s="3" t="str">
        <f>HYPERLINK("https://www.boe.es/gazeta/dias/1827/08/09/pdfs/GMD-1827-95.pdf#page=4","Abrir facsímil")</f>
        <v>Abrir facsímil</v>
      </c>
      <c r="K1344" s="3" t="s">
        <v>23</v>
      </c>
    </row>
    <row r="1345" spans="1:11" ht="42" customHeight="1">
      <c r="A1345" s="2" t="s">
        <v>3082</v>
      </c>
      <c r="B1345" s="2" t="s">
        <v>3082</v>
      </c>
      <c r="C1345" s="2" t="s">
        <v>46</v>
      </c>
      <c r="D1345" s="2" t="s">
        <v>27</v>
      </c>
      <c r="E1345" s="5">
        <v>-26362</v>
      </c>
      <c r="F1345" s="3" t="s">
        <v>158</v>
      </c>
      <c r="G1345" s="3" t="s">
        <v>29</v>
      </c>
      <c r="H1345" s="2" t="s">
        <v>21</v>
      </c>
      <c r="I1345" s="2" t="s">
        <v>3088</v>
      </c>
      <c r="J1345" s="3" t="str">
        <f>HYPERLINK("https://www.boe.es/gazeta/dias/1827/10/27/pdfs/GMD-1827-132.pdf#page=4","Abrir facsímil")</f>
        <v>Abrir facsímil</v>
      </c>
      <c r="K1345" s="3" t="s">
        <v>23</v>
      </c>
    </row>
    <row r="1346" spans="1:11" ht="42" customHeight="1">
      <c r="A1346" s="2" t="s">
        <v>3089</v>
      </c>
      <c r="B1346" s="2" t="s">
        <v>3090</v>
      </c>
      <c r="C1346" s="2" t="s">
        <v>35</v>
      </c>
      <c r="D1346" s="2" t="s">
        <v>36</v>
      </c>
      <c r="E1346" s="5">
        <v>-26539</v>
      </c>
      <c r="F1346" s="3" t="s">
        <v>83</v>
      </c>
      <c r="G1346" s="3" t="s">
        <v>29</v>
      </c>
      <c r="H1346" s="2" t="s">
        <v>30</v>
      </c>
      <c r="I1346" s="2" t="s">
        <v>3091</v>
      </c>
      <c r="J1346" s="3" t="str">
        <f>HYPERLINK("https://www.boe.es/gazeta/dias/1827/05/03/pdfs/GMD-1827-53.pdf#page=4","Abrir facsímil")</f>
        <v>Abrir facsímil</v>
      </c>
      <c r="K1346" s="3" t="s">
        <v>32</v>
      </c>
    </row>
    <row r="1347" spans="1:11" ht="42" customHeight="1">
      <c r="A1347" s="2" t="s">
        <v>3092</v>
      </c>
      <c r="B1347" s="2" t="s">
        <v>3092</v>
      </c>
      <c r="C1347" s="2" t="s">
        <v>350</v>
      </c>
      <c r="D1347" s="2" t="s">
        <v>36</v>
      </c>
      <c r="E1347" s="5">
        <v>-26432</v>
      </c>
      <c r="F1347" s="3" t="s">
        <v>1029</v>
      </c>
      <c r="G1347" s="3" t="s">
        <v>59</v>
      </c>
      <c r="H1347" s="2" t="s">
        <v>21</v>
      </c>
      <c r="I1347" s="2" t="s">
        <v>3093</v>
      </c>
      <c r="J1347" s="3" t="str">
        <f>HYPERLINK("https://www.boe.es/gazeta/dias/1827/08/18/pdfs/GMD-1827-99.pdf#page=2","Abrir facsímil")</f>
        <v>Abrir facsímil</v>
      </c>
      <c r="K1347" s="3" t="s">
        <v>23</v>
      </c>
    </row>
    <row r="1348" spans="1:11" ht="42" customHeight="1">
      <c r="A1348" s="2" t="s">
        <v>3094</v>
      </c>
      <c r="B1348" s="2" t="s">
        <v>3094</v>
      </c>
      <c r="C1348" s="2" t="s">
        <v>284</v>
      </c>
      <c r="D1348" s="2" t="s">
        <v>36</v>
      </c>
      <c r="E1348" s="5">
        <v>-26408</v>
      </c>
      <c r="F1348" s="3" t="s">
        <v>226</v>
      </c>
      <c r="G1348" s="3" t="s">
        <v>29</v>
      </c>
      <c r="H1348" s="2" t="s">
        <v>21</v>
      </c>
      <c r="I1348" s="2" t="s">
        <v>3095</v>
      </c>
      <c r="J1348" s="3" t="str">
        <f>HYPERLINK("https://www.boe.es/gazeta/dias/1827/09/11/pdfs/GMD-1827-109.pdf#page=4","Abrir facsímil")</f>
        <v>Abrir facsímil</v>
      </c>
      <c r="K1348" s="3" t="s">
        <v>23</v>
      </c>
    </row>
    <row r="1349" spans="1:11" ht="42" customHeight="1">
      <c r="A1349" s="2" t="s">
        <v>3096</v>
      </c>
      <c r="B1349" s="2" t="s">
        <v>3096</v>
      </c>
      <c r="C1349" s="2" t="s">
        <v>35</v>
      </c>
      <c r="D1349" s="2" t="s">
        <v>36</v>
      </c>
      <c r="E1349" s="5">
        <v>-26469</v>
      </c>
      <c r="F1349" s="3" t="s">
        <v>327</v>
      </c>
      <c r="G1349" s="3" t="s">
        <v>29</v>
      </c>
      <c r="H1349" s="2" t="s">
        <v>21</v>
      </c>
      <c r="I1349" s="2" t="s">
        <v>3097</v>
      </c>
      <c r="J1349" s="3" t="str">
        <f>HYPERLINK("https://www.boe.es/gazeta/dias/1827/07/12/pdfs/GMD-1827-83.pdf#page=4","Abrir facsímil")</f>
        <v>Abrir facsímil</v>
      </c>
      <c r="K1349" s="3" t="s">
        <v>23</v>
      </c>
    </row>
    <row r="1350" spans="1:11" ht="42" customHeight="1">
      <c r="A1350" s="2" t="s">
        <v>3098</v>
      </c>
      <c r="B1350" s="2" t="s">
        <v>3098</v>
      </c>
      <c r="C1350" s="2" t="s">
        <v>350</v>
      </c>
      <c r="D1350" s="2" t="s">
        <v>36</v>
      </c>
      <c r="E1350" s="5">
        <v>-26422</v>
      </c>
      <c r="F1350" s="3" t="s">
        <v>862</v>
      </c>
      <c r="G1350" s="3" t="s">
        <v>20</v>
      </c>
      <c r="H1350" s="2" t="s">
        <v>21</v>
      </c>
      <c r="I1350" s="2" t="s">
        <v>3099</v>
      </c>
      <c r="J1350" s="3" t="str">
        <f>HYPERLINK("https://www.boe.es/gazeta/dias/1827/08/28/pdfs/GMD-1827-103.pdf#page=3","Abrir facsímil")</f>
        <v>Abrir facsímil</v>
      </c>
      <c r="K1350" s="3" t="s">
        <v>23</v>
      </c>
    </row>
    <row r="1351" spans="1:11" ht="42" customHeight="1">
      <c r="A1351" s="2" t="s">
        <v>3100</v>
      </c>
      <c r="B1351" s="2" t="s">
        <v>3100</v>
      </c>
      <c r="C1351" s="2" t="s">
        <v>17</v>
      </c>
      <c r="D1351" s="2" t="s">
        <v>18</v>
      </c>
      <c r="E1351" s="5">
        <v>-26590</v>
      </c>
      <c r="F1351" s="3" t="s">
        <v>119</v>
      </c>
      <c r="G1351" s="3" t="s">
        <v>29</v>
      </c>
      <c r="H1351" s="2" t="s">
        <v>21</v>
      </c>
      <c r="I1351" s="2" t="s">
        <v>3101</v>
      </c>
      <c r="J1351" s="3" t="str">
        <f>HYPERLINK("https://www.boe.es/gazeta/dias/1827/03/13/pdfs/GMD-1827-31.pdf#page=4","Abrir facsímil")</f>
        <v>Abrir facsímil</v>
      </c>
      <c r="K1351" s="3" t="s">
        <v>23</v>
      </c>
    </row>
    <row r="1352" spans="1:11" ht="42" customHeight="1">
      <c r="A1352" s="2" t="s">
        <v>3100</v>
      </c>
      <c r="B1352" s="2" t="s">
        <v>3100</v>
      </c>
      <c r="C1352" s="2" t="s">
        <v>35</v>
      </c>
      <c r="D1352" s="2" t="s">
        <v>36</v>
      </c>
      <c r="E1352" s="5">
        <v>-26518</v>
      </c>
      <c r="F1352" s="3" t="s">
        <v>79</v>
      </c>
      <c r="G1352" s="3" t="s">
        <v>29</v>
      </c>
      <c r="H1352" s="2" t="s">
        <v>21</v>
      </c>
      <c r="I1352" s="2" t="s">
        <v>3102</v>
      </c>
      <c r="J1352" s="3" t="str">
        <f>HYPERLINK("https://www.boe.es/gazeta/dias/1827/05/24/pdfs/GMD-1827-62.pdf#page=4","Abrir facsímil")</f>
        <v>Abrir facsímil</v>
      </c>
      <c r="K1352" s="3" t="s">
        <v>23</v>
      </c>
    </row>
    <row r="1353" spans="1:11" ht="42" customHeight="1">
      <c r="A1353" s="2" t="s">
        <v>3100</v>
      </c>
      <c r="B1353" s="2" t="s">
        <v>3100</v>
      </c>
      <c r="C1353" s="2" t="s">
        <v>46</v>
      </c>
      <c r="D1353" s="2" t="s">
        <v>27</v>
      </c>
      <c r="E1353" s="5">
        <v>-26504</v>
      </c>
      <c r="F1353" s="3" t="s">
        <v>566</v>
      </c>
      <c r="G1353" s="3" t="s">
        <v>29</v>
      </c>
      <c r="H1353" s="2" t="s">
        <v>21</v>
      </c>
      <c r="I1353" s="2" t="s">
        <v>3103</v>
      </c>
      <c r="J1353" s="3" t="str">
        <f>HYPERLINK("https://www.boe.es/gazeta/dias/1827/06/07/pdfs/GMD-1827-68.pdf#page=4","Abrir facsímil")</f>
        <v>Abrir facsímil</v>
      </c>
      <c r="K1353" s="3" t="s">
        <v>23</v>
      </c>
    </row>
    <row r="1354" spans="1:11" ht="42" customHeight="1">
      <c r="A1354" s="2" t="s">
        <v>3100</v>
      </c>
      <c r="B1354" s="2" t="s">
        <v>3100</v>
      </c>
      <c r="C1354" s="2" t="s">
        <v>66</v>
      </c>
      <c r="D1354" s="2" t="s">
        <v>36</v>
      </c>
      <c r="E1354" s="5">
        <v>-26495</v>
      </c>
      <c r="F1354" s="3" t="s">
        <v>514</v>
      </c>
      <c r="G1354" s="3" t="s">
        <v>29</v>
      </c>
      <c r="H1354" s="2" t="s">
        <v>21</v>
      </c>
      <c r="I1354" s="2" t="s">
        <v>3104</v>
      </c>
      <c r="J1354" s="3" t="str">
        <f>HYPERLINK("https://www.boe.es/gazeta/dias/1827/06/16/pdfs/GMD-1827-72.pdf#page=4","Abrir facsímil")</f>
        <v>Abrir facsímil</v>
      </c>
      <c r="K1354" s="3" t="s">
        <v>23</v>
      </c>
    </row>
    <row r="1355" spans="1:11" ht="42" customHeight="1">
      <c r="A1355" s="2" t="s">
        <v>3100</v>
      </c>
      <c r="B1355" s="2" t="s">
        <v>3100</v>
      </c>
      <c r="C1355" s="2" t="s">
        <v>17</v>
      </c>
      <c r="D1355" s="2" t="s">
        <v>18</v>
      </c>
      <c r="E1355" s="5">
        <v>-26476</v>
      </c>
      <c r="F1355" s="3" t="s">
        <v>95</v>
      </c>
      <c r="G1355" s="3" t="s">
        <v>29</v>
      </c>
      <c r="H1355" s="2" t="s">
        <v>21</v>
      </c>
      <c r="I1355" s="2" t="s">
        <v>3105</v>
      </c>
      <c r="J1355" s="3" t="str">
        <f>HYPERLINK("https://www.boe.es/gazeta/dias/1827/07/05/pdfs/GMD-1827-80.pdf#page=4","Abrir facsímil")</f>
        <v>Abrir facsímil</v>
      </c>
      <c r="K1355" s="3" t="s">
        <v>23</v>
      </c>
    </row>
    <row r="1356" spans="1:11" ht="42" customHeight="1">
      <c r="A1356" s="2" t="s">
        <v>3100</v>
      </c>
      <c r="B1356" s="2" t="s">
        <v>3100</v>
      </c>
      <c r="C1356" s="2" t="s">
        <v>284</v>
      </c>
      <c r="D1356" s="2" t="s">
        <v>36</v>
      </c>
      <c r="E1356" s="5">
        <v>-26471</v>
      </c>
      <c r="F1356" s="3" t="s">
        <v>169</v>
      </c>
      <c r="G1356" s="3" t="s">
        <v>29</v>
      </c>
      <c r="H1356" s="2" t="s">
        <v>21</v>
      </c>
      <c r="I1356" s="2" t="s">
        <v>3106</v>
      </c>
      <c r="J1356" s="3" t="str">
        <f>HYPERLINK("https://www.boe.es/gazeta/dias/1827/07/10/pdfs/GMD-1827-82.pdf#page=4","Abrir facsímil")</f>
        <v>Abrir facsímil</v>
      </c>
      <c r="K1356" s="3" t="s">
        <v>23</v>
      </c>
    </row>
    <row r="1357" spans="1:11" ht="42" customHeight="1">
      <c r="A1357" s="2" t="s">
        <v>3100</v>
      </c>
      <c r="B1357" s="2" t="s">
        <v>3100</v>
      </c>
      <c r="C1357" s="2" t="s">
        <v>17</v>
      </c>
      <c r="D1357" s="2" t="s">
        <v>18</v>
      </c>
      <c r="E1357" s="5">
        <v>-26443</v>
      </c>
      <c r="F1357" s="3" t="s">
        <v>435</v>
      </c>
      <c r="G1357" s="3" t="s">
        <v>3107</v>
      </c>
      <c r="H1357" s="2" t="s">
        <v>21</v>
      </c>
      <c r="I1357" s="2" t="s">
        <v>3108</v>
      </c>
      <c r="J1357" s="3" t="str">
        <f>HYPERLINK("https://www.boe.es/gazeta/dias/1827/08/07/pdfs/GMD-1827-94.pdf#page=4","Abrir facsímil")</f>
        <v>Abrir facsímil</v>
      </c>
      <c r="K1357" s="3" t="s">
        <v>23</v>
      </c>
    </row>
    <row r="1358" spans="1:11" ht="42" customHeight="1">
      <c r="A1358" s="2" t="s">
        <v>3100</v>
      </c>
      <c r="B1358" s="2" t="s">
        <v>3100</v>
      </c>
      <c r="C1358" s="2" t="s">
        <v>35</v>
      </c>
      <c r="D1358" s="2" t="s">
        <v>36</v>
      </c>
      <c r="E1358" s="5">
        <v>-26434</v>
      </c>
      <c r="F1358" s="3" t="s">
        <v>267</v>
      </c>
      <c r="G1358" s="3" t="s">
        <v>29</v>
      </c>
      <c r="H1358" s="2" t="s">
        <v>21</v>
      </c>
      <c r="I1358" s="2" t="s">
        <v>3109</v>
      </c>
      <c r="J1358" s="3" t="str">
        <f>HYPERLINK("https://www.boe.es/gazeta/dias/1827/08/16/pdfs/GMD-1827-98.pdf#page=4","Abrir facsímil")</f>
        <v>Abrir facsímil</v>
      </c>
      <c r="K1358" s="3" t="s">
        <v>23</v>
      </c>
    </row>
    <row r="1359" spans="1:11" ht="42" customHeight="1">
      <c r="A1359" s="2" t="s">
        <v>3100</v>
      </c>
      <c r="B1359" s="2" t="s">
        <v>3100</v>
      </c>
      <c r="C1359" s="2" t="s">
        <v>17</v>
      </c>
      <c r="D1359" s="2" t="s">
        <v>18</v>
      </c>
      <c r="E1359" s="5">
        <v>-26380</v>
      </c>
      <c r="F1359" s="3" t="s">
        <v>71</v>
      </c>
      <c r="G1359" s="3" t="s">
        <v>42</v>
      </c>
      <c r="H1359" s="2" t="s">
        <v>21</v>
      </c>
      <c r="I1359" s="2" t="s">
        <v>3110</v>
      </c>
      <c r="J1359" s="3" t="str">
        <f>HYPERLINK("https://www.boe.es/gazeta/dias/1827/10/09/pdfs/GMD-1827-124.pdf#page=1","Abrir facsímil")</f>
        <v>Abrir facsímil</v>
      </c>
      <c r="K1359" s="3" t="s">
        <v>23</v>
      </c>
    </row>
    <row r="1360" spans="1:11" ht="42" customHeight="1">
      <c r="A1360" s="2" t="s">
        <v>3100</v>
      </c>
      <c r="B1360" s="2" t="s">
        <v>3100</v>
      </c>
      <c r="C1360" s="2" t="s">
        <v>94</v>
      </c>
      <c r="D1360" s="2" t="s">
        <v>36</v>
      </c>
      <c r="E1360" s="5">
        <v>-26369</v>
      </c>
      <c r="F1360" s="3" t="s">
        <v>239</v>
      </c>
      <c r="G1360" s="3" t="s">
        <v>29</v>
      </c>
      <c r="H1360" s="2" t="s">
        <v>21</v>
      </c>
      <c r="I1360" s="2" t="s">
        <v>3111</v>
      </c>
      <c r="J1360" s="3" t="str">
        <f>HYPERLINK("https://www.boe.es/gazeta/dias/1827/10/20/pdfs/GMD-1827-129.pdf#page=4","Abrir facsímil")</f>
        <v>Abrir facsímil</v>
      </c>
      <c r="K1360" s="3" t="s">
        <v>23</v>
      </c>
    </row>
    <row r="1361" spans="1:11" ht="42" customHeight="1">
      <c r="A1361" s="2" t="s">
        <v>3100</v>
      </c>
      <c r="B1361" s="2" t="s">
        <v>3100</v>
      </c>
      <c r="C1361" s="2" t="s">
        <v>46</v>
      </c>
      <c r="D1361" s="2" t="s">
        <v>27</v>
      </c>
      <c r="E1361" s="5">
        <v>-26350</v>
      </c>
      <c r="F1361" s="3" t="s">
        <v>586</v>
      </c>
      <c r="G1361" s="3" t="s">
        <v>29</v>
      </c>
      <c r="H1361" s="2" t="s">
        <v>21</v>
      </c>
      <c r="I1361" s="2" t="s">
        <v>3112</v>
      </c>
      <c r="J1361" s="3" t="str">
        <f>HYPERLINK("https://www.boe.es/gazeta/dias/1827/11/08/pdfs/GMD-1827-137.pdf#page=4","Abrir facsímil")</f>
        <v>Abrir facsímil</v>
      </c>
      <c r="K1361" s="3" t="s">
        <v>23</v>
      </c>
    </row>
    <row r="1362" spans="1:11" ht="42" customHeight="1">
      <c r="A1362" s="2" t="s">
        <v>3100</v>
      </c>
      <c r="B1362" s="2" t="s">
        <v>3100</v>
      </c>
      <c r="C1362" s="2" t="s">
        <v>17</v>
      </c>
      <c r="D1362" s="2" t="s">
        <v>18</v>
      </c>
      <c r="E1362" s="5">
        <v>-26310</v>
      </c>
      <c r="F1362" s="3" t="s">
        <v>263</v>
      </c>
      <c r="G1362" s="3" t="s">
        <v>29</v>
      </c>
      <c r="H1362" s="2" t="s">
        <v>21</v>
      </c>
      <c r="I1362" s="2" t="s">
        <v>3113</v>
      </c>
      <c r="J1362" s="3" t="str">
        <f>HYPERLINK("https://www.boe.es/gazeta/dias/1827/12/18/pdfs/GMD-1827-154.pdf#page=4","Abrir facsímil")</f>
        <v>Abrir facsímil</v>
      </c>
      <c r="K1362" s="3" t="s">
        <v>23</v>
      </c>
    </row>
    <row r="1363" spans="1:11" ht="42" customHeight="1">
      <c r="A1363" s="2" t="s">
        <v>3100</v>
      </c>
      <c r="B1363" s="2" t="s">
        <v>3100</v>
      </c>
      <c r="C1363" s="2" t="s">
        <v>66</v>
      </c>
      <c r="D1363" s="2" t="s">
        <v>36</v>
      </c>
      <c r="E1363" s="5">
        <v>-26308</v>
      </c>
      <c r="F1363" s="3" t="s">
        <v>474</v>
      </c>
      <c r="G1363" s="3" t="s">
        <v>29</v>
      </c>
      <c r="H1363" s="2" t="s">
        <v>21</v>
      </c>
      <c r="I1363" s="2" t="s">
        <v>3114</v>
      </c>
      <c r="J1363" s="3" t="str">
        <f>HYPERLINK("https://www.boe.es/gazeta/dias/1827/12/20/pdfs/GMD-1827-155.pdf#page=4","Abrir facsímil")</f>
        <v>Abrir facsímil</v>
      </c>
      <c r="K1363" s="3" t="s">
        <v>23</v>
      </c>
    </row>
    <row r="1364" spans="1:11" ht="42" customHeight="1">
      <c r="A1364" s="2" t="s">
        <v>3100</v>
      </c>
      <c r="B1364" s="2" t="s">
        <v>3100</v>
      </c>
      <c r="C1364" s="2" t="s">
        <v>35</v>
      </c>
      <c r="D1364" s="2" t="s">
        <v>36</v>
      </c>
      <c r="E1364" s="5">
        <v>-26303</v>
      </c>
      <c r="F1364" s="3" t="s">
        <v>1522</v>
      </c>
      <c r="G1364" s="3" t="s">
        <v>1526</v>
      </c>
      <c r="H1364" s="2" t="s">
        <v>21</v>
      </c>
      <c r="I1364" s="2" t="s">
        <v>3115</v>
      </c>
      <c r="J1364" s="3" t="str">
        <f>HYPERLINK("https://www.boe.es/gazeta/dias/1827/12/25/pdfs/GMD-1827-157.pdf#page=4","Abrir facsímil")</f>
        <v>Abrir facsímil</v>
      </c>
      <c r="K1364" s="3" t="s">
        <v>23</v>
      </c>
    </row>
    <row r="1365" spans="1:11" ht="42" customHeight="1">
      <c r="A1365" s="2" t="s">
        <v>3116</v>
      </c>
      <c r="B1365" s="2" t="s">
        <v>3117</v>
      </c>
      <c r="C1365" s="2" t="s">
        <v>35</v>
      </c>
      <c r="D1365" s="2" t="s">
        <v>36</v>
      </c>
      <c r="E1365" s="5">
        <v>-26429</v>
      </c>
      <c r="F1365" s="3" t="s">
        <v>422</v>
      </c>
      <c r="G1365" s="3" t="s">
        <v>29</v>
      </c>
      <c r="H1365" s="2" t="s">
        <v>21</v>
      </c>
      <c r="I1365" s="2" t="s">
        <v>3118</v>
      </c>
      <c r="J1365" s="3" t="str">
        <f>HYPERLINK("https://www.boe.es/gazeta/dias/1827/08/21/pdfs/GMD-1827-100.pdf#page=4","Abrir facsímil")</f>
        <v>Abrir facsímil</v>
      </c>
      <c r="K1365" s="3" t="s">
        <v>23</v>
      </c>
    </row>
    <row r="1366" spans="1:11" ht="42" customHeight="1">
      <c r="A1366" s="2" t="s">
        <v>3119</v>
      </c>
      <c r="B1366" s="2" t="s">
        <v>3119</v>
      </c>
      <c r="C1366" s="2" t="s">
        <v>35</v>
      </c>
      <c r="D1366" s="2" t="s">
        <v>36</v>
      </c>
      <c r="E1366" s="5">
        <v>-26469</v>
      </c>
      <c r="F1366" s="3" t="s">
        <v>327</v>
      </c>
      <c r="G1366" s="3" t="s">
        <v>29</v>
      </c>
      <c r="H1366" s="2" t="s">
        <v>21</v>
      </c>
      <c r="I1366" s="2" t="s">
        <v>3120</v>
      </c>
      <c r="J1366" s="3" t="str">
        <f>HYPERLINK("https://www.boe.es/gazeta/dias/1827/07/12/pdfs/GMD-1827-83.pdf#page=4","Abrir facsímil")</f>
        <v>Abrir facsímil</v>
      </c>
      <c r="K1366" s="3" t="s">
        <v>23</v>
      </c>
    </row>
    <row r="1367" spans="1:11" ht="42" customHeight="1">
      <c r="A1367" s="2" t="s">
        <v>3121</v>
      </c>
      <c r="B1367" s="2" t="s">
        <v>3121</v>
      </c>
      <c r="C1367" s="2" t="s">
        <v>350</v>
      </c>
      <c r="D1367" s="2" t="s">
        <v>36</v>
      </c>
      <c r="E1367" s="5">
        <v>-26553</v>
      </c>
      <c r="F1367" s="3" t="s">
        <v>165</v>
      </c>
      <c r="G1367" s="3" t="s">
        <v>29</v>
      </c>
      <c r="H1367" s="2" t="s">
        <v>21</v>
      </c>
      <c r="I1367" s="2" t="s">
        <v>3122</v>
      </c>
      <c r="J1367" s="3" t="str">
        <f>HYPERLINK("https://www.boe.es/gazeta/dias/1827/04/19/pdfs/GMD-1827-47.pdf#page=4","Abrir facsímil")</f>
        <v>Abrir facsímil</v>
      </c>
      <c r="K1367" s="3" t="s">
        <v>23</v>
      </c>
    </row>
    <row r="1368" spans="1:11" ht="42" customHeight="1">
      <c r="A1368" s="2" t="s">
        <v>3123</v>
      </c>
      <c r="B1368" s="2" t="s">
        <v>3124</v>
      </c>
      <c r="C1368" s="2" t="s">
        <v>17</v>
      </c>
      <c r="D1368" s="2" t="s">
        <v>18</v>
      </c>
      <c r="E1368" s="5">
        <v>-26562</v>
      </c>
      <c r="F1368" s="3" t="s">
        <v>28</v>
      </c>
      <c r="G1368" s="3" t="s">
        <v>29</v>
      </c>
      <c r="H1368" s="2" t="s">
        <v>21</v>
      </c>
      <c r="I1368" s="2" t="s">
        <v>3125</v>
      </c>
      <c r="J1368" s="3" t="str">
        <f>HYPERLINK("https://www.boe.es/gazeta/dias/1827/04/10/pdfs/GMD-1827-43.pdf#page=4","Abrir facsímil")</f>
        <v>Abrir facsímil</v>
      </c>
      <c r="K1368" s="3" t="s">
        <v>23</v>
      </c>
    </row>
    <row r="1369" spans="1:11" ht="42" customHeight="1">
      <c r="A1369" s="2" t="s">
        <v>3126</v>
      </c>
      <c r="B1369" s="2" t="s">
        <v>3126</v>
      </c>
      <c r="C1369" s="2" t="s">
        <v>17</v>
      </c>
      <c r="D1369" s="2" t="s">
        <v>18</v>
      </c>
      <c r="E1369" s="5">
        <v>-26644</v>
      </c>
      <c r="F1369" s="3" t="s">
        <v>319</v>
      </c>
      <c r="G1369" s="3" t="s">
        <v>42</v>
      </c>
      <c r="H1369" s="2" t="s">
        <v>21</v>
      </c>
      <c r="I1369" s="2" t="s">
        <v>3127</v>
      </c>
      <c r="J1369" s="3" t="str">
        <f>HYPERLINK("https://www.boe.es/gazeta/dias/1827/01/18/pdfs/GMD-1827-8.pdf#page=1","Abrir facsímil")</f>
        <v>Abrir facsímil</v>
      </c>
      <c r="K1369" s="3" t="s">
        <v>23</v>
      </c>
    </row>
    <row r="1370" spans="1:11" ht="42" customHeight="1">
      <c r="A1370" s="2" t="s">
        <v>3126</v>
      </c>
      <c r="B1370" s="2" t="s">
        <v>3126</v>
      </c>
      <c r="C1370" s="2" t="s">
        <v>17</v>
      </c>
      <c r="D1370" s="2" t="s">
        <v>18</v>
      </c>
      <c r="E1370" s="5">
        <v>-26611</v>
      </c>
      <c r="F1370" s="3" t="s">
        <v>638</v>
      </c>
      <c r="G1370" s="3" t="s">
        <v>42</v>
      </c>
      <c r="H1370" s="2" t="s">
        <v>21</v>
      </c>
      <c r="I1370" s="2" t="s">
        <v>3128</v>
      </c>
      <c r="J1370" s="3" t="str">
        <f>HYPERLINK("https://www.boe.es/gazeta/dias/1827/02/20/pdfs/GMD-1827-22.pdf#page=1","Abrir facsímil")</f>
        <v>Abrir facsímil</v>
      </c>
      <c r="K1370" s="3" t="s">
        <v>23</v>
      </c>
    </row>
    <row r="1371" spans="1:11" ht="42" customHeight="1">
      <c r="A1371" s="2" t="s">
        <v>3126</v>
      </c>
      <c r="B1371" s="2" t="s">
        <v>3126</v>
      </c>
      <c r="C1371" s="2" t="s">
        <v>17</v>
      </c>
      <c r="D1371" s="2" t="s">
        <v>18</v>
      </c>
      <c r="E1371" s="5">
        <v>-26548</v>
      </c>
      <c r="F1371" s="3" t="s">
        <v>507</v>
      </c>
      <c r="G1371" s="3" t="s">
        <v>20</v>
      </c>
      <c r="H1371" s="2" t="s">
        <v>21</v>
      </c>
      <c r="I1371" s="2" t="s">
        <v>3129</v>
      </c>
      <c r="J1371" s="3" t="str">
        <f>HYPERLINK("https://www.boe.es/gazeta/dias/1827/04/24/pdfs/GMD-1827-49.pdf#page=3","Abrir facsímil")</f>
        <v>Abrir facsímil</v>
      </c>
      <c r="K1371" s="3" t="s">
        <v>23</v>
      </c>
    </row>
    <row r="1372" spans="1:11" ht="42" customHeight="1">
      <c r="A1372" s="2" t="s">
        <v>3126</v>
      </c>
      <c r="B1372" s="2" t="s">
        <v>3126</v>
      </c>
      <c r="C1372" s="2" t="s">
        <v>17</v>
      </c>
      <c r="D1372" s="2" t="s">
        <v>18</v>
      </c>
      <c r="E1372" s="5">
        <v>-26532</v>
      </c>
      <c r="F1372" s="3" t="s">
        <v>1445</v>
      </c>
      <c r="G1372" s="3" t="s">
        <v>20</v>
      </c>
      <c r="H1372" s="2" t="s">
        <v>21</v>
      </c>
      <c r="I1372" s="2" t="s">
        <v>3130</v>
      </c>
      <c r="J1372" s="3" t="str">
        <f>HYPERLINK("https://www.boe.es/gazeta/dias/1827/05/10/pdfs/GMD-1827-56.pdf#page=3","Abrir facsímil")</f>
        <v>Abrir facsímil</v>
      </c>
      <c r="K1372" s="3" t="s">
        <v>23</v>
      </c>
    </row>
    <row r="1373" spans="1:11" ht="42" customHeight="1">
      <c r="A1373" s="2" t="s">
        <v>3126</v>
      </c>
      <c r="B1373" s="2" t="s">
        <v>3126</v>
      </c>
      <c r="C1373" s="2" t="s">
        <v>35</v>
      </c>
      <c r="D1373" s="2" t="s">
        <v>36</v>
      </c>
      <c r="E1373" s="5">
        <v>-26504</v>
      </c>
      <c r="F1373" s="3" t="s">
        <v>566</v>
      </c>
      <c r="G1373" s="3" t="s">
        <v>29</v>
      </c>
      <c r="H1373" s="2" t="s">
        <v>21</v>
      </c>
      <c r="I1373" s="2" t="s">
        <v>3131</v>
      </c>
      <c r="J1373" s="3" t="str">
        <f>HYPERLINK("https://www.boe.es/gazeta/dias/1827/06/07/pdfs/GMD-1827-68.pdf#page=4","Abrir facsímil")</f>
        <v>Abrir facsímil</v>
      </c>
      <c r="K1373" s="3" t="s">
        <v>23</v>
      </c>
    </row>
    <row r="1374" spans="1:11" ht="42" customHeight="1">
      <c r="A1374" s="2" t="s">
        <v>3126</v>
      </c>
      <c r="B1374" s="2" t="s">
        <v>3126</v>
      </c>
      <c r="C1374" s="2" t="s">
        <v>55</v>
      </c>
      <c r="D1374" s="2" t="s">
        <v>36</v>
      </c>
      <c r="E1374" s="5">
        <v>-26478</v>
      </c>
      <c r="F1374" s="3" t="s">
        <v>311</v>
      </c>
      <c r="G1374" s="3" t="s">
        <v>42</v>
      </c>
      <c r="H1374" s="2" t="s">
        <v>21</v>
      </c>
      <c r="I1374" s="2" t="s">
        <v>3132</v>
      </c>
      <c r="J1374" s="3" t="str">
        <f>HYPERLINK("https://www.boe.es/gazeta/dias/1827/07/03/pdfs/GMD-1827-79.pdf#page=1","Abrir facsímil")</f>
        <v>Abrir facsímil</v>
      </c>
      <c r="K1374" s="3" t="s">
        <v>23</v>
      </c>
    </row>
    <row r="1375" spans="1:11" ht="42" customHeight="1">
      <c r="A1375" s="2" t="s">
        <v>3126</v>
      </c>
      <c r="B1375" s="2" t="s">
        <v>3126</v>
      </c>
      <c r="C1375" s="2" t="s">
        <v>35</v>
      </c>
      <c r="D1375" s="2" t="s">
        <v>36</v>
      </c>
      <c r="E1375" s="5">
        <v>-26474</v>
      </c>
      <c r="F1375" s="3" t="s">
        <v>152</v>
      </c>
      <c r="G1375" s="3" t="s">
        <v>29</v>
      </c>
      <c r="H1375" s="2" t="s">
        <v>21</v>
      </c>
      <c r="I1375" s="2" t="s">
        <v>3133</v>
      </c>
      <c r="J1375" s="3" t="str">
        <f>HYPERLINK("https://www.boe.es/gazeta/dias/1827/07/07/pdfs/GMD-1827-81.pdf#page=4","Abrir facsímil")</f>
        <v>Abrir facsímil</v>
      </c>
      <c r="K1375" s="3" t="s">
        <v>23</v>
      </c>
    </row>
    <row r="1376" spans="1:11" ht="42" customHeight="1">
      <c r="A1376" s="2" t="s">
        <v>3126</v>
      </c>
      <c r="B1376" s="2" t="s">
        <v>3126</v>
      </c>
      <c r="C1376" s="2" t="s">
        <v>350</v>
      </c>
      <c r="D1376" s="2" t="s">
        <v>36</v>
      </c>
      <c r="E1376" s="5">
        <v>-26471</v>
      </c>
      <c r="F1376" s="3" t="s">
        <v>169</v>
      </c>
      <c r="G1376" s="3" t="s">
        <v>29</v>
      </c>
      <c r="H1376" s="2" t="s">
        <v>21</v>
      </c>
      <c r="I1376" s="2" t="s">
        <v>3134</v>
      </c>
      <c r="J1376" s="3" t="str">
        <f>HYPERLINK("https://www.boe.es/gazeta/dias/1827/07/10/pdfs/GMD-1827-82.pdf#page=4","Abrir facsímil")</f>
        <v>Abrir facsímil</v>
      </c>
      <c r="K1376" s="3" t="s">
        <v>23</v>
      </c>
    </row>
    <row r="1377" spans="1:11" ht="42" customHeight="1">
      <c r="A1377" s="2" t="s">
        <v>3126</v>
      </c>
      <c r="B1377" s="2" t="s">
        <v>3126</v>
      </c>
      <c r="C1377" s="2" t="s">
        <v>35</v>
      </c>
      <c r="D1377" s="2" t="s">
        <v>36</v>
      </c>
      <c r="E1377" s="5">
        <v>-26462</v>
      </c>
      <c r="F1377" s="3" t="s">
        <v>304</v>
      </c>
      <c r="G1377" s="3" t="s">
        <v>29</v>
      </c>
      <c r="H1377" s="2" t="s">
        <v>21</v>
      </c>
      <c r="I1377" s="2" t="s">
        <v>3135</v>
      </c>
      <c r="J1377" s="3" t="str">
        <f>HYPERLINK("https://www.boe.es/gazeta/dias/1827/07/19/pdfs/GMD-1827-86.pdf#page=4","Abrir facsímil")</f>
        <v>Abrir facsímil</v>
      </c>
      <c r="K1377" s="3" t="s">
        <v>23</v>
      </c>
    </row>
    <row r="1378" spans="1:11" ht="42" customHeight="1">
      <c r="A1378" s="2" t="s">
        <v>3126</v>
      </c>
      <c r="B1378" s="2" t="s">
        <v>3126</v>
      </c>
      <c r="C1378" s="2" t="s">
        <v>46</v>
      </c>
      <c r="D1378" s="2" t="s">
        <v>27</v>
      </c>
      <c r="E1378" s="5">
        <v>-26460</v>
      </c>
      <c r="F1378" s="3" t="s">
        <v>920</v>
      </c>
      <c r="G1378" s="3" t="s">
        <v>29</v>
      </c>
      <c r="H1378" s="2" t="s">
        <v>21</v>
      </c>
      <c r="I1378" s="2" t="s">
        <v>3136</v>
      </c>
      <c r="J1378" s="3" t="str">
        <f>HYPERLINK("https://www.boe.es/gazeta/dias/1827/07/21/pdfs/GMD-1827-87.pdf#page=4","Abrir facsímil")</f>
        <v>Abrir facsímil</v>
      </c>
      <c r="K1378" s="3" t="s">
        <v>23</v>
      </c>
    </row>
    <row r="1379" spans="1:11" ht="42" customHeight="1">
      <c r="A1379" s="2" t="s">
        <v>3126</v>
      </c>
      <c r="B1379" s="2" t="s">
        <v>3126</v>
      </c>
      <c r="C1379" s="2" t="s">
        <v>17</v>
      </c>
      <c r="D1379" s="2" t="s">
        <v>18</v>
      </c>
      <c r="E1379" s="5">
        <v>-26380</v>
      </c>
      <c r="F1379" s="3" t="s">
        <v>71</v>
      </c>
      <c r="G1379" s="3" t="s">
        <v>29</v>
      </c>
      <c r="H1379" s="2" t="s">
        <v>21</v>
      </c>
      <c r="I1379" s="2" t="s">
        <v>3137</v>
      </c>
      <c r="J1379" s="3" t="str">
        <f>HYPERLINK("https://www.boe.es/gazeta/dias/1827/10/09/pdfs/GMD-1827-124.pdf#page=4","Abrir facsímil")</f>
        <v>Abrir facsímil</v>
      </c>
      <c r="K1379" s="3" t="s">
        <v>23</v>
      </c>
    </row>
    <row r="1380" spans="1:11" ht="42" customHeight="1">
      <c r="A1380" s="2" t="s">
        <v>3126</v>
      </c>
      <c r="B1380" s="2" t="s">
        <v>3126</v>
      </c>
      <c r="C1380" s="2" t="s">
        <v>46</v>
      </c>
      <c r="D1380" s="2" t="s">
        <v>27</v>
      </c>
      <c r="E1380" s="5">
        <v>-26369</v>
      </c>
      <c r="F1380" s="3" t="s">
        <v>239</v>
      </c>
      <c r="G1380" s="3" t="s">
        <v>29</v>
      </c>
      <c r="H1380" s="2" t="s">
        <v>21</v>
      </c>
      <c r="I1380" s="2" t="s">
        <v>3138</v>
      </c>
      <c r="J1380" s="3" t="str">
        <f>HYPERLINK("https://www.boe.es/gazeta/dias/1827/10/20/pdfs/GMD-1827-129.pdf#page=4","Abrir facsímil")</f>
        <v>Abrir facsímil</v>
      </c>
      <c r="K1380" s="3" t="s">
        <v>23</v>
      </c>
    </row>
    <row r="1381" spans="1:11" ht="42" customHeight="1">
      <c r="A1381" s="2" t="s">
        <v>3126</v>
      </c>
      <c r="B1381" s="2" t="s">
        <v>3126</v>
      </c>
      <c r="C1381" s="2" t="s">
        <v>66</v>
      </c>
      <c r="D1381" s="2" t="s">
        <v>36</v>
      </c>
      <c r="E1381" s="5">
        <v>-26338</v>
      </c>
      <c r="F1381" s="3" t="s">
        <v>525</v>
      </c>
      <c r="G1381" s="3" t="s">
        <v>20</v>
      </c>
      <c r="H1381" s="2" t="s">
        <v>21</v>
      </c>
      <c r="I1381" s="2" t="s">
        <v>3139</v>
      </c>
      <c r="J1381" s="3" t="str">
        <f>HYPERLINK("https://www.boe.es/gazeta/dias/1827/11/20/pdfs/GMD-1827-142.pdf#page=3","Abrir facsímil")</f>
        <v>Abrir facsímil</v>
      </c>
      <c r="K1381" s="3" t="s">
        <v>23</v>
      </c>
    </row>
    <row r="1382" spans="1:11" ht="42" customHeight="1">
      <c r="A1382" s="2" t="s">
        <v>3126</v>
      </c>
      <c r="B1382" s="2" t="s">
        <v>3126</v>
      </c>
      <c r="C1382" s="2" t="s">
        <v>35</v>
      </c>
      <c r="D1382" s="2" t="s">
        <v>36</v>
      </c>
      <c r="E1382" s="5">
        <v>-26329</v>
      </c>
      <c r="F1382" s="3" t="s">
        <v>67</v>
      </c>
      <c r="G1382" s="3" t="s">
        <v>241</v>
      </c>
      <c r="H1382" s="2" t="s">
        <v>21</v>
      </c>
      <c r="I1382" s="2" t="s">
        <v>3140</v>
      </c>
      <c r="J1382" s="3" t="str">
        <f>HYPERLINK("https://www.boe.es/gazeta/dias/1827/11/29/pdfs/GMD-1827-146.pdf#page=4","Abrir facsímil")</f>
        <v>Abrir facsímil</v>
      </c>
      <c r="K1382" s="3" t="s">
        <v>23</v>
      </c>
    </row>
    <row r="1383" spans="1:11" ht="42" customHeight="1">
      <c r="A1383" s="2" t="s">
        <v>3141</v>
      </c>
      <c r="B1383" s="2" t="s">
        <v>3142</v>
      </c>
      <c r="C1383" s="2" t="s">
        <v>17</v>
      </c>
      <c r="D1383" s="2" t="s">
        <v>18</v>
      </c>
      <c r="E1383" s="5">
        <v>-26518</v>
      </c>
      <c r="F1383" s="3" t="s">
        <v>79</v>
      </c>
      <c r="G1383" s="3" t="s">
        <v>29</v>
      </c>
      <c r="H1383" s="2" t="s">
        <v>21</v>
      </c>
      <c r="I1383" s="2" t="s">
        <v>3143</v>
      </c>
      <c r="J1383" s="3" t="str">
        <f>HYPERLINK("https://www.boe.es/gazeta/dias/1827/05/24/pdfs/GMD-1827-62.pdf#page=4","Abrir facsímil")</f>
        <v>Abrir facsímil</v>
      </c>
      <c r="K1383" s="3" t="s">
        <v>23</v>
      </c>
    </row>
    <row r="1384" spans="1:11" ht="42" customHeight="1">
      <c r="A1384" s="2" t="s">
        <v>3144</v>
      </c>
      <c r="B1384" s="2" t="s">
        <v>3145</v>
      </c>
      <c r="C1384" s="2" t="s">
        <v>55</v>
      </c>
      <c r="D1384" s="2" t="s">
        <v>36</v>
      </c>
      <c r="E1384" s="5">
        <v>-26478</v>
      </c>
      <c r="F1384" s="3" t="s">
        <v>311</v>
      </c>
      <c r="G1384" s="3" t="s">
        <v>29</v>
      </c>
      <c r="H1384" s="2" t="s">
        <v>21</v>
      </c>
      <c r="I1384" s="2" t="s">
        <v>3146</v>
      </c>
      <c r="J1384" s="3" t="str">
        <f>HYPERLINK("https://www.boe.es/gazeta/dias/1827/07/03/pdfs/GMD-1827-79.pdf#page=4","Abrir facsímil")</f>
        <v>Abrir facsímil</v>
      </c>
      <c r="K1384" s="3" t="s">
        <v>23</v>
      </c>
    </row>
    <row r="1385" spans="1:11" ht="42" customHeight="1">
      <c r="A1385" s="2" t="s">
        <v>3147</v>
      </c>
      <c r="B1385" s="2" t="s">
        <v>3147</v>
      </c>
      <c r="C1385" s="2" t="s">
        <v>46</v>
      </c>
      <c r="D1385" s="2" t="s">
        <v>27</v>
      </c>
      <c r="E1385" s="5">
        <v>-26572</v>
      </c>
      <c r="F1385" s="3" t="s">
        <v>1075</v>
      </c>
      <c r="G1385" s="3" t="s">
        <v>29</v>
      </c>
      <c r="H1385" s="2" t="s">
        <v>21</v>
      </c>
      <c r="I1385" s="2" t="s">
        <v>3148</v>
      </c>
      <c r="J1385" s="3" t="str">
        <f>HYPERLINK("https://www.boe.es/gazeta/dias/1827/03/31/pdfs/GMD-1827-39.pdf#page=4","Abrir facsímil")</f>
        <v>Abrir facsímil</v>
      </c>
      <c r="K1385" s="3" t="s">
        <v>23</v>
      </c>
    </row>
    <row r="1386" spans="1:11" ht="42" customHeight="1">
      <c r="A1386" s="2" t="s">
        <v>3149</v>
      </c>
      <c r="B1386" s="2" t="s">
        <v>3149</v>
      </c>
      <c r="C1386" s="2" t="s">
        <v>17</v>
      </c>
      <c r="D1386" s="2" t="s">
        <v>18</v>
      </c>
      <c r="E1386" s="5">
        <v>-26600</v>
      </c>
      <c r="F1386" s="3" t="s">
        <v>205</v>
      </c>
      <c r="G1386" s="3" t="s">
        <v>59</v>
      </c>
      <c r="H1386" s="2" t="s">
        <v>21</v>
      </c>
      <c r="I1386" s="2" t="s">
        <v>3150</v>
      </c>
      <c r="J1386" s="3" t="str">
        <f>HYPERLINK("https://www.boe.es/gazeta/dias/1827/03/03/pdfs/GMD-1827-27.pdf#page=2","Abrir facsímil")</f>
        <v>Abrir facsímil</v>
      </c>
      <c r="K1386" s="3" t="s">
        <v>23</v>
      </c>
    </row>
    <row r="1387" spans="1:11" ht="42" customHeight="1">
      <c r="A1387" s="2" t="s">
        <v>3149</v>
      </c>
      <c r="B1387" s="2" t="s">
        <v>3149</v>
      </c>
      <c r="C1387" s="2" t="s">
        <v>350</v>
      </c>
      <c r="D1387" s="2" t="s">
        <v>36</v>
      </c>
      <c r="E1387" s="5">
        <v>-26590</v>
      </c>
      <c r="F1387" s="3" t="s">
        <v>119</v>
      </c>
      <c r="G1387" s="3" t="s">
        <v>29</v>
      </c>
      <c r="H1387" s="2" t="s">
        <v>21</v>
      </c>
      <c r="I1387" s="2" t="s">
        <v>3151</v>
      </c>
      <c r="J1387" s="3" t="str">
        <f>HYPERLINK("https://www.boe.es/gazeta/dias/1827/03/13/pdfs/GMD-1827-31.pdf#page=4","Abrir facsímil")</f>
        <v>Abrir facsímil</v>
      </c>
      <c r="K1387" s="3" t="s">
        <v>23</v>
      </c>
    </row>
    <row r="1388" spans="1:11" ht="42" customHeight="1">
      <c r="A1388" s="2" t="s">
        <v>3152</v>
      </c>
      <c r="B1388" s="2" t="s">
        <v>3153</v>
      </c>
      <c r="C1388" s="2" t="s">
        <v>55</v>
      </c>
      <c r="D1388" s="2" t="s">
        <v>36</v>
      </c>
      <c r="E1388" s="5">
        <v>-26618</v>
      </c>
      <c r="F1388" s="3" t="s">
        <v>439</v>
      </c>
      <c r="G1388" s="3" t="s">
        <v>29</v>
      </c>
      <c r="H1388" s="2" t="s">
        <v>21</v>
      </c>
      <c r="I1388" s="2" t="s">
        <v>3154</v>
      </c>
      <c r="J1388" s="3" t="str">
        <f>HYPERLINK("https://www.boe.es/gazeta/dias/1827/02/13/pdfs/GMD-1827-19.pdf#page=4","Abrir facsímil")</f>
        <v>Abrir facsímil</v>
      </c>
      <c r="K1388" s="3" t="s">
        <v>23</v>
      </c>
    </row>
    <row r="1389" spans="1:11" ht="42" customHeight="1">
      <c r="A1389" s="2" t="s">
        <v>3155</v>
      </c>
      <c r="B1389" s="2" t="s">
        <v>3156</v>
      </c>
      <c r="C1389" s="2" t="s">
        <v>17</v>
      </c>
      <c r="D1389" s="2" t="s">
        <v>18</v>
      </c>
      <c r="E1389" s="5">
        <v>-26369</v>
      </c>
      <c r="F1389" s="3" t="s">
        <v>239</v>
      </c>
      <c r="G1389" s="3" t="s">
        <v>29</v>
      </c>
      <c r="H1389" s="2" t="s">
        <v>21</v>
      </c>
      <c r="I1389" s="2" t="s">
        <v>3157</v>
      </c>
      <c r="J1389" s="3" t="str">
        <f>HYPERLINK("https://www.boe.es/gazeta/dias/1827/10/20/pdfs/GMD-1827-129.pdf#page=4","Abrir facsímil")</f>
        <v>Abrir facsímil</v>
      </c>
      <c r="K1389" s="3" t="s">
        <v>23</v>
      </c>
    </row>
    <row r="1390" spans="1:11" ht="42" customHeight="1">
      <c r="A1390" s="2" t="s">
        <v>3158</v>
      </c>
      <c r="B1390" s="2" t="s">
        <v>3159</v>
      </c>
      <c r="C1390" s="2" t="s">
        <v>46</v>
      </c>
      <c r="D1390" s="2" t="s">
        <v>27</v>
      </c>
      <c r="E1390" s="5">
        <v>-26308</v>
      </c>
      <c r="F1390" s="3" t="s">
        <v>474</v>
      </c>
      <c r="G1390" s="3" t="s">
        <v>29</v>
      </c>
      <c r="H1390" s="2" t="s">
        <v>30</v>
      </c>
      <c r="I1390" s="2" t="s">
        <v>3160</v>
      </c>
      <c r="J1390" s="3" t="str">
        <f>HYPERLINK("https://www.boe.es/gazeta/dias/1827/12/20/pdfs/GMD-1827-155.pdf#page=4","Abrir facsímil")</f>
        <v>Abrir facsímil</v>
      </c>
      <c r="K1390" s="3" t="s">
        <v>32</v>
      </c>
    </row>
    <row r="1391" spans="1:11" ht="42" customHeight="1">
      <c r="A1391" s="2" t="s">
        <v>3161</v>
      </c>
      <c r="B1391" s="2" t="s">
        <v>3162</v>
      </c>
      <c r="C1391" s="2" t="s">
        <v>46</v>
      </c>
      <c r="D1391" s="2" t="s">
        <v>27</v>
      </c>
      <c r="E1391" s="5">
        <v>-26649</v>
      </c>
      <c r="F1391" s="3" t="s">
        <v>1180</v>
      </c>
      <c r="G1391" s="3" t="s">
        <v>42</v>
      </c>
      <c r="H1391" s="2" t="s">
        <v>30</v>
      </c>
      <c r="I1391" s="2" t="s">
        <v>3163</v>
      </c>
      <c r="J1391" s="3" t="str">
        <f>HYPERLINK("https://www.boe.es/gazeta/dias/1827/01/13/pdfs/GMD-1827-6.pdf#page=1","Abrir facsímil")</f>
        <v>Abrir facsímil</v>
      </c>
      <c r="K1391" s="3" t="s">
        <v>32</v>
      </c>
    </row>
    <row r="1392" spans="1:11" ht="42" customHeight="1">
      <c r="A1392" s="2" t="s">
        <v>3161</v>
      </c>
      <c r="B1392" s="2" t="s">
        <v>3162</v>
      </c>
      <c r="C1392" s="2" t="s">
        <v>46</v>
      </c>
      <c r="D1392" s="2" t="s">
        <v>27</v>
      </c>
      <c r="E1392" s="5">
        <v>-26373</v>
      </c>
      <c r="F1392" s="3" t="s">
        <v>136</v>
      </c>
      <c r="G1392" s="3" t="s">
        <v>59</v>
      </c>
      <c r="H1392" s="2" t="s">
        <v>30</v>
      </c>
      <c r="I1392" s="2" t="s">
        <v>3164</v>
      </c>
      <c r="J1392" s="3" t="str">
        <f>HYPERLINK("https://www.boe.es/gazeta/dias/1827/10/16/pdfs/GMD-1827-127.pdf#page=2","Abrir facsímil")</f>
        <v>Abrir facsímil</v>
      </c>
      <c r="K1392" s="3" t="s">
        <v>32</v>
      </c>
    </row>
    <row r="1393" spans="1:11" ht="42" customHeight="1">
      <c r="A1393" s="2" t="s">
        <v>3161</v>
      </c>
      <c r="B1393" s="2" t="s">
        <v>3162</v>
      </c>
      <c r="C1393" s="2" t="s">
        <v>17</v>
      </c>
      <c r="D1393" s="2" t="s">
        <v>18</v>
      </c>
      <c r="E1393" s="5">
        <v>-26369</v>
      </c>
      <c r="F1393" s="3" t="s">
        <v>239</v>
      </c>
      <c r="G1393" s="3" t="s">
        <v>59</v>
      </c>
      <c r="H1393" s="2" t="s">
        <v>30</v>
      </c>
      <c r="I1393" s="2" t="s">
        <v>3165</v>
      </c>
      <c r="J1393" s="3" t="str">
        <f>HYPERLINK("https://www.boe.es/gazeta/dias/1827/10/20/pdfs/GMD-1827-129.pdf#page=2","Abrir facsímil")</f>
        <v>Abrir facsímil</v>
      </c>
      <c r="K1393" s="3" t="s">
        <v>32</v>
      </c>
    </row>
    <row r="1394" spans="1:11" ht="42" customHeight="1">
      <c r="A1394" s="2" t="s">
        <v>3166</v>
      </c>
      <c r="B1394" s="2" t="s">
        <v>3167</v>
      </c>
      <c r="C1394" s="2" t="s">
        <v>350</v>
      </c>
      <c r="D1394" s="2" t="s">
        <v>36</v>
      </c>
      <c r="E1394" s="5">
        <v>-26378</v>
      </c>
      <c r="F1394" s="3" t="s">
        <v>1336</v>
      </c>
      <c r="G1394" s="3" t="s">
        <v>29</v>
      </c>
      <c r="H1394" s="2" t="s">
        <v>30</v>
      </c>
      <c r="I1394" s="2" t="s">
        <v>3168</v>
      </c>
      <c r="J1394" s="3" t="str">
        <f>HYPERLINK("https://www.boe.es/gazeta/dias/1827/10/11/pdfs/GMD-1827-125.pdf#page=4","Abrir facsímil")</f>
        <v>Abrir facsímil</v>
      </c>
      <c r="K1394" s="3" t="s">
        <v>32</v>
      </c>
    </row>
    <row r="1395" spans="1:11" ht="42" customHeight="1">
      <c r="A1395" s="2" t="s">
        <v>3169</v>
      </c>
      <c r="B1395" s="2" t="s">
        <v>3169</v>
      </c>
      <c r="C1395" s="2" t="s">
        <v>55</v>
      </c>
      <c r="D1395" s="2" t="s">
        <v>36</v>
      </c>
      <c r="E1395" s="5">
        <v>-26555</v>
      </c>
      <c r="F1395" s="3" t="s">
        <v>553</v>
      </c>
      <c r="G1395" s="3" t="s">
        <v>29</v>
      </c>
      <c r="H1395" s="2" t="s">
        <v>21</v>
      </c>
      <c r="I1395" s="2" t="s">
        <v>3170</v>
      </c>
      <c r="J1395" s="3" t="str">
        <f>HYPERLINK("https://www.boe.es/gazeta/dias/1827/04/17/pdfs/GMD-1827-46.pdf#page=4","Abrir facsímil")</f>
        <v>Abrir facsímil</v>
      </c>
      <c r="K1395" s="3" t="s">
        <v>23</v>
      </c>
    </row>
    <row r="1396" spans="1:11" ht="42" customHeight="1">
      <c r="A1396" s="2" t="s">
        <v>3171</v>
      </c>
      <c r="B1396" s="2" t="s">
        <v>3171</v>
      </c>
      <c r="C1396" s="2" t="s">
        <v>17</v>
      </c>
      <c r="D1396" s="2" t="s">
        <v>18</v>
      </c>
      <c r="E1396" s="5">
        <v>-26434</v>
      </c>
      <c r="F1396" s="3" t="s">
        <v>267</v>
      </c>
      <c r="G1396" s="3" t="s">
        <v>42</v>
      </c>
      <c r="H1396" s="2" t="s">
        <v>21</v>
      </c>
      <c r="I1396" s="2" t="s">
        <v>3172</v>
      </c>
      <c r="J1396" s="3" t="str">
        <f>HYPERLINK("https://www.boe.es/gazeta/dias/1827/08/16/pdfs/GMD-1827-98.pdf#page=1","Abrir facsímil")</f>
        <v>Abrir facsímil</v>
      </c>
      <c r="K1396" s="3" t="s">
        <v>23</v>
      </c>
    </row>
    <row r="1397" spans="1:11" ht="42" customHeight="1">
      <c r="A1397" s="2" t="s">
        <v>3173</v>
      </c>
      <c r="B1397" s="2" t="s">
        <v>3173</v>
      </c>
      <c r="C1397" s="2" t="s">
        <v>17</v>
      </c>
      <c r="D1397" s="2" t="s">
        <v>18</v>
      </c>
      <c r="E1397" s="5">
        <v>-26485</v>
      </c>
      <c r="F1397" s="3" t="s">
        <v>1118</v>
      </c>
      <c r="G1397" s="3" t="s">
        <v>42</v>
      </c>
      <c r="H1397" s="2" t="s">
        <v>21</v>
      </c>
      <c r="I1397" s="2" t="s">
        <v>3174</v>
      </c>
      <c r="J1397" s="3" t="str">
        <f>HYPERLINK("https://www.boe.es/gazeta/dias/1827/06/26/pdfs/GMD-1827-76.pdf#page=1","Abrir facsímil")</f>
        <v>Abrir facsímil</v>
      </c>
      <c r="K1397" s="3" t="s">
        <v>23</v>
      </c>
    </row>
    <row r="1398" spans="1:11" ht="42" customHeight="1">
      <c r="A1398" s="2" t="s">
        <v>3173</v>
      </c>
      <c r="B1398" s="2" t="s">
        <v>3173</v>
      </c>
      <c r="C1398" s="2" t="s">
        <v>17</v>
      </c>
      <c r="D1398" s="2" t="s">
        <v>18</v>
      </c>
      <c r="E1398" s="5">
        <v>-26471</v>
      </c>
      <c r="F1398" s="3" t="s">
        <v>169</v>
      </c>
      <c r="G1398" s="3" t="s">
        <v>42</v>
      </c>
      <c r="H1398" s="2" t="s">
        <v>21</v>
      </c>
      <c r="I1398" s="2" t="s">
        <v>3175</v>
      </c>
      <c r="J1398" s="3" t="str">
        <f>HYPERLINK("https://www.boe.es/gazeta/dias/1827/07/10/pdfs/GMD-1827-82.pdf#page=1","Abrir facsímil")</f>
        <v>Abrir facsímil</v>
      </c>
      <c r="K1398" s="3" t="s">
        <v>23</v>
      </c>
    </row>
    <row r="1399" spans="1:11" ht="42" customHeight="1">
      <c r="A1399" s="2" t="s">
        <v>3176</v>
      </c>
      <c r="B1399" s="2" t="s">
        <v>3176</v>
      </c>
      <c r="C1399" s="2" t="s">
        <v>17</v>
      </c>
      <c r="D1399" s="2" t="s">
        <v>18</v>
      </c>
      <c r="E1399" s="5">
        <v>-26462</v>
      </c>
      <c r="F1399" s="3" t="s">
        <v>304</v>
      </c>
      <c r="G1399" s="3" t="s">
        <v>59</v>
      </c>
      <c r="H1399" s="2" t="s">
        <v>21</v>
      </c>
      <c r="I1399" s="2" t="s">
        <v>3177</v>
      </c>
      <c r="J1399" s="3" t="str">
        <f>HYPERLINK("https://www.boe.es/gazeta/dias/1827/07/19/pdfs/GMD-1827-86.pdf#page=2","Abrir facsímil")</f>
        <v>Abrir facsímil</v>
      </c>
      <c r="K1399" s="3" t="s">
        <v>23</v>
      </c>
    </row>
    <row r="1400" spans="1:11" ht="42" customHeight="1">
      <c r="A1400" s="2" t="s">
        <v>3178</v>
      </c>
      <c r="B1400" s="2" t="s">
        <v>3178</v>
      </c>
      <c r="C1400" s="2" t="s">
        <v>17</v>
      </c>
      <c r="D1400" s="2" t="s">
        <v>18</v>
      </c>
      <c r="E1400" s="5">
        <v>-26441</v>
      </c>
      <c r="F1400" s="3" t="s">
        <v>144</v>
      </c>
      <c r="G1400" s="3" t="s">
        <v>42</v>
      </c>
      <c r="H1400" s="2" t="s">
        <v>21</v>
      </c>
      <c r="I1400" s="2" t="s">
        <v>3179</v>
      </c>
      <c r="J1400" s="3" t="str">
        <f>HYPERLINK("https://www.boe.es/gazeta/dias/1827/08/09/pdfs/GMD-1827-95.pdf#page=1","Abrir facsímil")</f>
        <v>Abrir facsímil</v>
      </c>
      <c r="K1400" s="3" t="s">
        <v>23</v>
      </c>
    </row>
    <row r="1401" spans="1:11" ht="42" customHeight="1">
      <c r="A1401" s="2" t="s">
        <v>3180</v>
      </c>
      <c r="B1401" s="2" t="s">
        <v>3180</v>
      </c>
      <c r="C1401" s="2" t="s">
        <v>17</v>
      </c>
      <c r="D1401" s="2" t="s">
        <v>18</v>
      </c>
      <c r="E1401" s="5">
        <v>-26646</v>
      </c>
      <c r="F1401" s="3" t="s">
        <v>1437</v>
      </c>
      <c r="G1401" s="3" t="s">
        <v>20</v>
      </c>
      <c r="H1401" s="2" t="s">
        <v>21</v>
      </c>
      <c r="I1401" s="2" t="s">
        <v>3181</v>
      </c>
      <c r="J1401" s="3" t="str">
        <f>HYPERLINK("https://www.boe.es/gazeta/dias/1827/01/16/pdfs/GMD-1827-7.pdf#page=3","Abrir facsímil")</f>
        <v>Abrir facsímil</v>
      </c>
      <c r="K1401" s="3" t="s">
        <v>23</v>
      </c>
    </row>
    <row r="1402" spans="1:11" ht="42" customHeight="1">
      <c r="A1402" s="2" t="s">
        <v>3182</v>
      </c>
      <c r="B1402" s="2" t="s">
        <v>3182</v>
      </c>
      <c r="C1402" s="2" t="s">
        <v>17</v>
      </c>
      <c r="D1402" s="2" t="s">
        <v>18</v>
      </c>
      <c r="E1402" s="5">
        <v>-26357</v>
      </c>
      <c r="F1402" s="3" t="s">
        <v>583</v>
      </c>
      <c r="G1402" s="3" t="s">
        <v>42</v>
      </c>
      <c r="H1402" s="2" t="s">
        <v>21</v>
      </c>
      <c r="I1402" s="2" t="s">
        <v>3183</v>
      </c>
      <c r="J1402" s="3" t="str">
        <f>HYPERLINK("https://www.boe.es/gazeta/dias/1827/11/01/pdfs/GMD-1827-134.pdf#page=1","Abrir facsímil")</f>
        <v>Abrir facsímil</v>
      </c>
      <c r="K1402" s="3" t="s">
        <v>23</v>
      </c>
    </row>
    <row r="1403" spans="1:11" ht="42" customHeight="1">
      <c r="A1403" s="2" t="s">
        <v>3184</v>
      </c>
      <c r="B1403" s="2" t="s">
        <v>3184</v>
      </c>
      <c r="C1403" s="2" t="s">
        <v>17</v>
      </c>
      <c r="D1403" s="2" t="s">
        <v>18</v>
      </c>
      <c r="E1403" s="5">
        <v>-26376</v>
      </c>
      <c r="F1403" s="3" t="s">
        <v>1333</v>
      </c>
      <c r="G1403" s="3" t="s">
        <v>42</v>
      </c>
      <c r="H1403" s="2" t="s">
        <v>21</v>
      </c>
      <c r="I1403" s="2" t="s">
        <v>3185</v>
      </c>
      <c r="J1403" s="3" t="str">
        <f>HYPERLINK("https://www.boe.es/gazeta/dias/1827/10/13/pdfs/GMD-1827-126.pdf#page=1","Abrir facsímil")</f>
        <v>Abrir facsímil</v>
      </c>
      <c r="K1403" s="3" t="s">
        <v>23</v>
      </c>
    </row>
    <row r="1404" spans="1:11" ht="42" customHeight="1">
      <c r="A1404" s="2" t="s">
        <v>3186</v>
      </c>
      <c r="B1404" s="2" t="s">
        <v>3186</v>
      </c>
      <c r="C1404" s="2" t="s">
        <v>35</v>
      </c>
      <c r="D1404" s="2" t="s">
        <v>36</v>
      </c>
      <c r="E1404" s="5">
        <v>-26345</v>
      </c>
      <c r="F1404" s="3" t="s">
        <v>1213</v>
      </c>
      <c r="G1404" s="3" t="s">
        <v>42</v>
      </c>
      <c r="H1404" s="2" t="s">
        <v>21</v>
      </c>
      <c r="I1404" s="2" t="s">
        <v>3187</v>
      </c>
      <c r="J1404" s="3" t="str">
        <f>HYPERLINK("https://www.boe.es/gazeta/dias/1827/11/13/pdfs/GMD-1827-139.pdf#page=1","Abrir facsímil")</f>
        <v>Abrir facsímil</v>
      </c>
      <c r="K1404" s="3" t="s">
        <v>23</v>
      </c>
    </row>
    <row r="1405" spans="1:11" ht="42" customHeight="1">
      <c r="A1405" s="2" t="s">
        <v>3188</v>
      </c>
      <c r="B1405" s="2" t="s">
        <v>3188</v>
      </c>
      <c r="C1405" s="2" t="s">
        <v>17</v>
      </c>
      <c r="D1405" s="2" t="s">
        <v>18</v>
      </c>
      <c r="E1405" s="5">
        <v>-26546</v>
      </c>
      <c r="F1405" s="3" t="s">
        <v>214</v>
      </c>
      <c r="G1405" s="3" t="s">
        <v>59</v>
      </c>
      <c r="H1405" s="2" t="s">
        <v>21</v>
      </c>
      <c r="I1405" s="2" t="s">
        <v>3189</v>
      </c>
      <c r="J1405" s="3" t="str">
        <f>HYPERLINK("https://www.boe.es/gazeta/dias/1827/04/26/pdfs/GMD-1827-50.pdf#page=2","Abrir facsímil")</f>
        <v>Abrir facsímil</v>
      </c>
      <c r="K1405" s="3" t="s">
        <v>23</v>
      </c>
    </row>
    <row r="1406" spans="1:11" ht="42" customHeight="1">
      <c r="A1406" s="2" t="s">
        <v>3188</v>
      </c>
      <c r="B1406" s="2" t="s">
        <v>3188</v>
      </c>
      <c r="C1406" s="2" t="s">
        <v>17</v>
      </c>
      <c r="D1406" s="2" t="s">
        <v>18</v>
      </c>
      <c r="E1406" s="5">
        <v>-26385</v>
      </c>
      <c r="F1406" s="3" t="s">
        <v>374</v>
      </c>
      <c r="G1406" s="3" t="s">
        <v>20</v>
      </c>
      <c r="H1406" s="2" t="s">
        <v>21</v>
      </c>
      <c r="I1406" s="2" t="s">
        <v>3190</v>
      </c>
      <c r="J1406" s="3" t="str">
        <f>HYPERLINK("https://www.boe.es/gazeta/dias/1827/10/04/pdfs/GMD-1827-120.pdf#page=3","Abrir facsímil")</f>
        <v>Abrir facsímil</v>
      </c>
      <c r="K1406" s="3" t="s">
        <v>23</v>
      </c>
    </row>
    <row r="1407" spans="1:11" ht="42" customHeight="1">
      <c r="A1407" s="2" t="s">
        <v>3191</v>
      </c>
      <c r="B1407" s="2" t="s">
        <v>3191</v>
      </c>
      <c r="C1407" s="2" t="s">
        <v>17</v>
      </c>
      <c r="D1407" s="2" t="s">
        <v>18</v>
      </c>
      <c r="E1407" s="5">
        <v>-26446</v>
      </c>
      <c r="F1407" s="3" t="s">
        <v>577</v>
      </c>
      <c r="G1407" s="3" t="s">
        <v>42</v>
      </c>
      <c r="H1407" s="2" t="s">
        <v>21</v>
      </c>
      <c r="I1407" s="2" t="s">
        <v>3192</v>
      </c>
      <c r="J1407" s="3" t="str">
        <f>HYPERLINK("https://www.boe.es/gazeta/dias/1827/08/04/pdfs/GMD-1827-93.pdf#page=1","Abrir facsímil")</f>
        <v>Abrir facsímil</v>
      </c>
      <c r="K1407" s="3" t="s">
        <v>23</v>
      </c>
    </row>
    <row r="1408" spans="1:11" ht="42" customHeight="1">
      <c r="A1408" s="2" t="s">
        <v>3193</v>
      </c>
      <c r="B1408" s="2" t="s">
        <v>3193</v>
      </c>
      <c r="C1408" s="2" t="s">
        <v>17</v>
      </c>
      <c r="D1408" s="2" t="s">
        <v>18</v>
      </c>
      <c r="E1408" s="5">
        <v>-26420</v>
      </c>
      <c r="F1408" s="3" t="s">
        <v>221</v>
      </c>
      <c r="G1408" s="3" t="s">
        <v>42</v>
      </c>
      <c r="H1408" s="2" t="s">
        <v>21</v>
      </c>
      <c r="I1408" s="2" t="s">
        <v>3194</v>
      </c>
      <c r="J1408" s="3" t="str">
        <f>HYPERLINK("https://www.boe.es/gazeta/dias/1827/08/30/pdfs/GMD-1827-104.pdf#page=1","Abrir facsímil")</f>
        <v>Abrir facsímil</v>
      </c>
      <c r="K1408" s="3" t="s">
        <v>23</v>
      </c>
    </row>
    <row r="1409" spans="1:11" ht="42" customHeight="1">
      <c r="A1409" s="2" t="s">
        <v>3195</v>
      </c>
      <c r="B1409" s="2" t="s">
        <v>3195</v>
      </c>
      <c r="C1409" s="2" t="s">
        <v>17</v>
      </c>
      <c r="D1409" s="2" t="s">
        <v>18</v>
      </c>
      <c r="E1409" s="5">
        <v>-26595</v>
      </c>
      <c r="F1409" s="3" t="s">
        <v>128</v>
      </c>
      <c r="G1409" s="3" t="s">
        <v>59</v>
      </c>
      <c r="H1409" s="2" t="s">
        <v>21</v>
      </c>
      <c r="I1409" s="2" t="s">
        <v>3196</v>
      </c>
      <c r="J1409" s="3" t="str">
        <f>HYPERLINK("https://www.boe.es/gazeta/dias/1827/03/08/pdfs/GMD-1827-29.pdf#page=2","Abrir facsímil")</f>
        <v>Abrir facsímil</v>
      </c>
      <c r="K1409" s="3" t="s">
        <v>23</v>
      </c>
    </row>
    <row r="1410" spans="1:11" ht="42" customHeight="1">
      <c r="A1410" s="2" t="s">
        <v>3197</v>
      </c>
      <c r="B1410" s="2" t="s">
        <v>3197</v>
      </c>
      <c r="C1410" s="2" t="s">
        <v>17</v>
      </c>
      <c r="D1410" s="2" t="s">
        <v>18</v>
      </c>
      <c r="E1410" s="5">
        <v>-26331</v>
      </c>
      <c r="F1410" s="3" t="s">
        <v>667</v>
      </c>
      <c r="G1410" s="3" t="s">
        <v>42</v>
      </c>
      <c r="H1410" s="2" t="s">
        <v>21</v>
      </c>
      <c r="I1410" s="2" t="s">
        <v>3198</v>
      </c>
      <c r="J1410" s="3" t="str">
        <f>HYPERLINK("https://www.boe.es/gazeta/dias/1827/11/27/pdfs/GMD-1827-145.pdf#page=1","Abrir facsímil")</f>
        <v>Abrir facsímil</v>
      </c>
      <c r="K1410" s="3" t="s">
        <v>23</v>
      </c>
    </row>
    <row r="1411" spans="1:11" ht="42" customHeight="1">
      <c r="A1411" s="2" t="s">
        <v>3199</v>
      </c>
      <c r="B1411" s="2" t="s">
        <v>3199</v>
      </c>
      <c r="C1411" s="2" t="s">
        <v>46</v>
      </c>
      <c r="D1411" s="2" t="s">
        <v>27</v>
      </c>
      <c r="E1411" s="5">
        <v>-26656</v>
      </c>
      <c r="F1411" s="3" t="s">
        <v>840</v>
      </c>
      <c r="G1411" s="3" t="s">
        <v>59</v>
      </c>
      <c r="H1411" s="2" t="s">
        <v>21</v>
      </c>
      <c r="I1411" s="2" t="s">
        <v>3200</v>
      </c>
      <c r="J1411" s="3" t="str">
        <f>HYPERLINK("https://www.boe.es/gazeta/dias/1827/01/06/pdfs/GMD-1827-3.pdf#page=2","Abrir facsímil")</f>
        <v>Abrir facsímil</v>
      </c>
      <c r="K1411" s="3" t="s">
        <v>23</v>
      </c>
    </row>
    <row r="1412" spans="1:11" ht="42" customHeight="1">
      <c r="A1412" s="2" t="s">
        <v>3201</v>
      </c>
      <c r="B1412" s="2" t="s">
        <v>3201</v>
      </c>
      <c r="C1412" s="2" t="s">
        <v>17</v>
      </c>
      <c r="D1412" s="2" t="s">
        <v>18</v>
      </c>
      <c r="E1412" s="5">
        <v>-26658</v>
      </c>
      <c r="F1412" s="3" t="s">
        <v>270</v>
      </c>
      <c r="G1412" s="3" t="s">
        <v>59</v>
      </c>
      <c r="H1412" s="2" t="s">
        <v>21</v>
      </c>
      <c r="I1412" s="2" t="s">
        <v>3202</v>
      </c>
      <c r="J1412" s="3" t="str">
        <f>HYPERLINK("https://www.boe.es/gazeta/dias/1827/01/04/pdfs/GMD-1827-2.pdf#page=2","Abrir facsímil")</f>
        <v>Abrir facsímil</v>
      </c>
      <c r="K1412" s="3" t="s">
        <v>23</v>
      </c>
    </row>
    <row r="1413" spans="1:11" ht="42" customHeight="1">
      <c r="A1413" s="2" t="s">
        <v>3203</v>
      </c>
      <c r="B1413" s="2" t="s">
        <v>3203</v>
      </c>
      <c r="C1413" s="2" t="s">
        <v>17</v>
      </c>
      <c r="D1413" s="2" t="s">
        <v>18</v>
      </c>
      <c r="E1413" s="5">
        <v>-26336</v>
      </c>
      <c r="F1413" s="3" t="s">
        <v>1277</v>
      </c>
      <c r="G1413" s="3" t="s">
        <v>20</v>
      </c>
      <c r="H1413" s="2" t="s">
        <v>21</v>
      </c>
      <c r="I1413" s="2" t="s">
        <v>3204</v>
      </c>
      <c r="J1413" s="3" t="str">
        <f>HYPERLINK("https://www.boe.es/gazeta/dias/1827/11/22/pdfs/GMD-1827-143.pdf#page=3","Abrir facsímil")</f>
        <v>Abrir facsímil</v>
      </c>
      <c r="K1413" s="3" t="s">
        <v>23</v>
      </c>
    </row>
    <row r="1414" spans="1:11" ht="42" customHeight="1">
      <c r="A1414" s="2" t="s">
        <v>3205</v>
      </c>
      <c r="B1414" s="2" t="s">
        <v>3205</v>
      </c>
      <c r="C1414" s="2" t="s">
        <v>17</v>
      </c>
      <c r="D1414" s="2" t="s">
        <v>18</v>
      </c>
      <c r="E1414" s="5">
        <v>-26313</v>
      </c>
      <c r="F1414" s="3" t="s">
        <v>712</v>
      </c>
      <c r="G1414" s="3" t="s">
        <v>59</v>
      </c>
      <c r="H1414" s="2" t="s">
        <v>21</v>
      </c>
      <c r="I1414" s="2" t="s">
        <v>3206</v>
      </c>
      <c r="J1414" s="3" t="str">
        <f>HYPERLINK("https://www.boe.es/gazeta/dias/1827/12/15/pdfs/GMD-1827-153.pdf#page=2","Abrir facsímil")</f>
        <v>Abrir facsímil</v>
      </c>
      <c r="K1414" s="3" t="s">
        <v>23</v>
      </c>
    </row>
    <row r="1415" spans="1:11" ht="42" customHeight="1">
      <c r="A1415" s="2" t="s">
        <v>3207</v>
      </c>
      <c r="B1415" s="2" t="s">
        <v>3207</v>
      </c>
      <c r="C1415" s="2" t="s">
        <v>17</v>
      </c>
      <c r="D1415" s="2" t="s">
        <v>18</v>
      </c>
      <c r="E1415" s="5">
        <v>-26336</v>
      </c>
      <c r="F1415" s="3" t="s">
        <v>1277</v>
      </c>
      <c r="G1415" s="3" t="s">
        <v>20</v>
      </c>
      <c r="H1415" s="2" t="s">
        <v>21</v>
      </c>
      <c r="I1415" s="2" t="s">
        <v>3208</v>
      </c>
      <c r="J1415" s="3" t="str">
        <f>HYPERLINK("https://www.boe.es/gazeta/dias/1827/11/22/pdfs/GMD-1827-143.pdf#page=3","Abrir facsímil")</f>
        <v>Abrir facsímil</v>
      </c>
      <c r="K1415" s="3" t="s">
        <v>23</v>
      </c>
    </row>
    <row r="1416" spans="1:11" ht="42" customHeight="1">
      <c r="A1416" s="2" t="s">
        <v>3207</v>
      </c>
      <c r="B1416" s="2" t="s">
        <v>3207</v>
      </c>
      <c r="C1416" s="2" t="s">
        <v>17</v>
      </c>
      <c r="D1416" s="2" t="s">
        <v>18</v>
      </c>
      <c r="E1416" s="5">
        <v>-26303</v>
      </c>
      <c r="F1416" s="3" t="s">
        <v>1522</v>
      </c>
      <c r="G1416" s="3" t="s">
        <v>59</v>
      </c>
      <c r="H1416" s="2" t="s">
        <v>21</v>
      </c>
      <c r="I1416" s="2" t="s">
        <v>3209</v>
      </c>
      <c r="J1416" s="3" t="str">
        <f>HYPERLINK("https://www.boe.es/gazeta/dias/1827/12/25/pdfs/GMD-1827-157.pdf#page=2","Abrir facsímil")</f>
        <v>Abrir facsímil</v>
      </c>
      <c r="K1416" s="3" t="s">
        <v>23</v>
      </c>
    </row>
    <row r="1417" spans="1:11" ht="42" customHeight="1">
      <c r="A1417" s="2" t="s">
        <v>3210</v>
      </c>
      <c r="B1417" s="2" t="s">
        <v>3210</v>
      </c>
      <c r="C1417" s="2" t="s">
        <v>17</v>
      </c>
      <c r="D1417" s="2" t="s">
        <v>18</v>
      </c>
      <c r="E1417" s="5">
        <v>-26348</v>
      </c>
      <c r="F1417" s="3" t="s">
        <v>947</v>
      </c>
      <c r="G1417" s="3" t="s">
        <v>42</v>
      </c>
      <c r="H1417" s="2" t="s">
        <v>21</v>
      </c>
      <c r="I1417" s="2" t="s">
        <v>3211</v>
      </c>
      <c r="J1417" s="3" t="str">
        <f>HYPERLINK("https://www.boe.es/gazeta/dias/1827/11/10/pdfs/GMD-1827-138.pdf#page=1","Abrir facsímil")</f>
        <v>Abrir facsímil</v>
      </c>
      <c r="K1417" s="3" t="s">
        <v>23</v>
      </c>
    </row>
    <row r="1418" spans="1:11" ht="42" customHeight="1">
      <c r="A1418" s="2" t="s">
        <v>3212</v>
      </c>
      <c r="B1418" s="2" t="s">
        <v>3212</v>
      </c>
      <c r="C1418" s="2" t="s">
        <v>17</v>
      </c>
      <c r="D1418" s="2" t="s">
        <v>18</v>
      </c>
      <c r="E1418" s="5">
        <v>-26443</v>
      </c>
      <c r="F1418" s="3" t="s">
        <v>435</v>
      </c>
      <c r="G1418" s="3" t="s">
        <v>42</v>
      </c>
      <c r="H1418" s="2" t="s">
        <v>21</v>
      </c>
      <c r="I1418" s="2" t="s">
        <v>3213</v>
      </c>
      <c r="J1418" s="3" t="str">
        <f>HYPERLINK("https://www.boe.es/gazeta/dias/1827/08/07/pdfs/GMD-1827-94.pdf#page=1","Abrir facsímil")</f>
        <v>Abrir facsímil</v>
      </c>
      <c r="K1418" s="3" t="s">
        <v>23</v>
      </c>
    </row>
    <row r="1419" spans="1:11" ht="42" customHeight="1">
      <c r="A1419" s="2" t="s">
        <v>3214</v>
      </c>
      <c r="B1419" s="2" t="s">
        <v>3214</v>
      </c>
      <c r="C1419" s="2" t="s">
        <v>17</v>
      </c>
      <c r="D1419" s="2" t="s">
        <v>18</v>
      </c>
      <c r="E1419" s="5">
        <v>-26453</v>
      </c>
      <c r="F1419" s="3" t="s">
        <v>148</v>
      </c>
      <c r="G1419" s="3" t="s">
        <v>42</v>
      </c>
      <c r="H1419" s="2" t="s">
        <v>21</v>
      </c>
      <c r="I1419" s="2" t="s">
        <v>3215</v>
      </c>
      <c r="J1419" s="3" t="str">
        <f>HYPERLINK("https://www.boe.es/gazeta/dias/1827/07/28/pdfs/GMD-1827-90.pdf#page=1","Abrir facsímil")</f>
        <v>Abrir facsímil</v>
      </c>
      <c r="K1419" s="3" t="s">
        <v>23</v>
      </c>
    </row>
    <row r="1420" spans="1:11" ht="42" customHeight="1">
      <c r="A1420" s="2" t="s">
        <v>3216</v>
      </c>
      <c r="B1420" s="2" t="s">
        <v>3216</v>
      </c>
      <c r="C1420" s="2" t="s">
        <v>17</v>
      </c>
      <c r="D1420" s="2" t="s">
        <v>18</v>
      </c>
      <c r="E1420" s="5">
        <v>-26441</v>
      </c>
      <c r="F1420" s="3" t="s">
        <v>144</v>
      </c>
      <c r="G1420" s="3" t="s">
        <v>59</v>
      </c>
      <c r="H1420" s="2" t="s">
        <v>21</v>
      </c>
      <c r="I1420" s="2" t="s">
        <v>3217</v>
      </c>
      <c r="J1420" s="3" t="str">
        <f>HYPERLINK("https://www.boe.es/gazeta/dias/1827/08/09/pdfs/GMD-1827-95.pdf#page=2","Abrir facsímil")</f>
        <v>Abrir facsímil</v>
      </c>
      <c r="K1420" s="3" t="s">
        <v>23</v>
      </c>
    </row>
    <row r="1421" spans="1:11" ht="42" customHeight="1">
      <c r="A1421" s="2" t="s">
        <v>3216</v>
      </c>
      <c r="B1421" s="2" t="s">
        <v>3216</v>
      </c>
      <c r="C1421" s="2" t="s">
        <v>17</v>
      </c>
      <c r="D1421" s="2" t="s">
        <v>18</v>
      </c>
      <c r="E1421" s="5">
        <v>-26434</v>
      </c>
      <c r="F1421" s="3" t="s">
        <v>267</v>
      </c>
      <c r="G1421" s="3" t="s">
        <v>59</v>
      </c>
      <c r="H1421" s="2" t="s">
        <v>21</v>
      </c>
      <c r="I1421" s="2" t="s">
        <v>3218</v>
      </c>
      <c r="J1421" s="3" t="str">
        <f>HYPERLINK("https://www.boe.es/gazeta/dias/1827/08/16/pdfs/GMD-1827-98.pdf#page=2","Abrir facsímil")</f>
        <v>Abrir facsímil</v>
      </c>
      <c r="K1421" s="3" t="s">
        <v>23</v>
      </c>
    </row>
    <row r="1422" spans="1:11" ht="42" customHeight="1">
      <c r="A1422" s="2" t="s">
        <v>3219</v>
      </c>
      <c r="B1422" s="2" t="s">
        <v>3220</v>
      </c>
      <c r="C1422" s="2" t="s">
        <v>284</v>
      </c>
      <c r="D1422" s="2" t="s">
        <v>36</v>
      </c>
      <c r="E1422" s="5">
        <v>-26653</v>
      </c>
      <c r="F1422" s="3" t="s">
        <v>457</v>
      </c>
      <c r="G1422" s="3" t="s">
        <v>29</v>
      </c>
      <c r="H1422" s="2" t="s">
        <v>21</v>
      </c>
      <c r="I1422" s="2" t="s">
        <v>3221</v>
      </c>
      <c r="J1422" s="3" t="str">
        <f>HYPERLINK("https://www.boe.es/gazeta/dias/1827/01/09/pdfs/GMD-1827-4.pdf#page=4","Abrir facsímil")</f>
        <v>Abrir facsímil</v>
      </c>
      <c r="K1422" s="3" t="s">
        <v>23</v>
      </c>
    </row>
    <row r="1423" spans="1:11" ht="42" customHeight="1">
      <c r="A1423" s="2" t="s">
        <v>3222</v>
      </c>
      <c r="B1423" s="2" t="s">
        <v>3222</v>
      </c>
      <c r="C1423" s="2" t="s">
        <v>350</v>
      </c>
      <c r="D1423" s="2" t="s">
        <v>36</v>
      </c>
      <c r="E1423" s="5">
        <v>-26415</v>
      </c>
      <c r="F1423" s="3" t="s">
        <v>694</v>
      </c>
      <c r="G1423" s="3" t="s">
        <v>20</v>
      </c>
      <c r="H1423" s="2" t="s">
        <v>21</v>
      </c>
      <c r="I1423" s="2" t="s">
        <v>3223</v>
      </c>
      <c r="J1423" s="3" t="str">
        <f>HYPERLINK("https://www.boe.es/gazeta/dias/1827/09/04/pdfs/GMD-1827-106.pdf#page=3","Abrir facsímil")</f>
        <v>Abrir facsímil</v>
      </c>
      <c r="K1423" s="3" t="s">
        <v>23</v>
      </c>
    </row>
    <row r="1424" spans="1:11" ht="42" customHeight="1">
      <c r="A1424" s="2" t="s">
        <v>3224</v>
      </c>
      <c r="B1424" s="2" t="s">
        <v>3224</v>
      </c>
      <c r="C1424" s="2" t="s">
        <v>35</v>
      </c>
      <c r="D1424" s="2" t="s">
        <v>36</v>
      </c>
      <c r="E1424" s="5">
        <v>-26415</v>
      </c>
      <c r="F1424" s="3" t="s">
        <v>694</v>
      </c>
      <c r="G1424" s="3" t="s">
        <v>20</v>
      </c>
      <c r="H1424" s="2" t="s">
        <v>21</v>
      </c>
      <c r="I1424" s="2" t="s">
        <v>3225</v>
      </c>
      <c r="J1424" s="3" t="str">
        <f>HYPERLINK("https://www.boe.es/gazeta/dias/1827/09/04/pdfs/GMD-1827-106.pdf#page=3","Abrir facsímil")</f>
        <v>Abrir facsímil</v>
      </c>
      <c r="K1424" s="3" t="s">
        <v>23</v>
      </c>
    </row>
    <row r="1425" spans="1:11" ht="42" customHeight="1">
      <c r="A1425" s="2" t="s">
        <v>3226</v>
      </c>
      <c r="B1425" s="2" t="s">
        <v>3227</v>
      </c>
      <c r="C1425" s="2" t="s">
        <v>35</v>
      </c>
      <c r="D1425" s="2" t="s">
        <v>36</v>
      </c>
      <c r="E1425" s="5">
        <v>-26476</v>
      </c>
      <c r="F1425" s="3" t="s">
        <v>95</v>
      </c>
      <c r="G1425" s="3" t="s">
        <v>29</v>
      </c>
      <c r="H1425" s="2" t="s">
        <v>21</v>
      </c>
      <c r="I1425" s="2" t="s">
        <v>3228</v>
      </c>
      <c r="J1425" s="3" t="str">
        <f>HYPERLINK("https://www.boe.es/gazeta/dias/1827/07/05/pdfs/GMD-1827-80.pdf#page=4","Abrir facsímil")</f>
        <v>Abrir facsímil</v>
      </c>
      <c r="K1425" s="3" t="s">
        <v>23</v>
      </c>
    </row>
    <row r="1426" spans="1:11" ht="42" customHeight="1">
      <c r="A1426" s="2" t="s">
        <v>3229</v>
      </c>
      <c r="B1426" s="2" t="s">
        <v>3229</v>
      </c>
      <c r="C1426" s="2" t="s">
        <v>17</v>
      </c>
      <c r="D1426" s="2" t="s">
        <v>18</v>
      </c>
      <c r="E1426" s="5">
        <v>-26492</v>
      </c>
      <c r="F1426" s="3" t="s">
        <v>140</v>
      </c>
      <c r="G1426" s="3" t="s">
        <v>59</v>
      </c>
      <c r="H1426" s="2" t="s">
        <v>21</v>
      </c>
      <c r="I1426" s="2" t="s">
        <v>3230</v>
      </c>
      <c r="J1426" s="3" t="str">
        <f>HYPERLINK("https://www.boe.es/gazeta/dias/1827/06/19/pdfs/GMD-1827-73.pdf#page=2","Abrir facsímil")</f>
        <v>Abrir facsímil</v>
      </c>
      <c r="K1426" s="3" t="s">
        <v>23</v>
      </c>
    </row>
    <row r="1427" spans="1:11" ht="42" customHeight="1">
      <c r="A1427" s="2" t="s">
        <v>3231</v>
      </c>
      <c r="B1427" s="2" t="s">
        <v>3231</v>
      </c>
      <c r="C1427" s="2" t="s">
        <v>17</v>
      </c>
      <c r="D1427" s="2" t="s">
        <v>18</v>
      </c>
      <c r="E1427" s="5">
        <v>-26614</v>
      </c>
      <c r="F1427" s="3" t="s">
        <v>609</v>
      </c>
      <c r="G1427" s="3" t="s">
        <v>59</v>
      </c>
      <c r="H1427" s="2" t="s">
        <v>21</v>
      </c>
      <c r="I1427" s="2" t="s">
        <v>3232</v>
      </c>
      <c r="J1427" s="3" t="str">
        <f>HYPERLINK("https://www.boe.es/gazeta/dias/1827/02/17/pdfs/GMD-1827-21.pdf#page=2","Abrir facsímil")</f>
        <v>Abrir facsímil</v>
      </c>
      <c r="K1427" s="3" t="s">
        <v>23</v>
      </c>
    </row>
    <row r="1428" spans="1:11" ht="42" customHeight="1">
      <c r="A1428" s="2" t="s">
        <v>3231</v>
      </c>
      <c r="B1428" s="2" t="s">
        <v>3231</v>
      </c>
      <c r="C1428" s="2" t="s">
        <v>35</v>
      </c>
      <c r="D1428" s="2" t="s">
        <v>36</v>
      </c>
      <c r="E1428" s="5">
        <v>-26609</v>
      </c>
      <c r="F1428" s="3" t="s">
        <v>102</v>
      </c>
      <c r="G1428" s="3" t="s">
        <v>20</v>
      </c>
      <c r="H1428" s="2" t="s">
        <v>21</v>
      </c>
      <c r="I1428" s="2" t="s">
        <v>3233</v>
      </c>
      <c r="J1428" s="3" t="str">
        <f>HYPERLINK("https://www.boe.es/gazeta/dias/1827/02/22/pdfs/GMD-1827-23.pdf#page=3","Abrir facsímil")</f>
        <v>Abrir facsímil</v>
      </c>
      <c r="K1428" s="3" t="s">
        <v>23</v>
      </c>
    </row>
    <row r="1429" spans="1:11" ht="42" customHeight="1">
      <c r="A1429" s="2" t="s">
        <v>3231</v>
      </c>
      <c r="B1429" s="2" t="s">
        <v>3231</v>
      </c>
      <c r="C1429" s="2" t="s">
        <v>17</v>
      </c>
      <c r="D1429" s="2" t="s">
        <v>18</v>
      </c>
      <c r="E1429" s="5">
        <v>-26579</v>
      </c>
      <c r="F1429" s="3" t="s">
        <v>488</v>
      </c>
      <c r="G1429" s="3" t="s">
        <v>20</v>
      </c>
      <c r="H1429" s="2" t="s">
        <v>21</v>
      </c>
      <c r="I1429" s="2" t="s">
        <v>3234</v>
      </c>
      <c r="J1429" s="3" t="str">
        <f>HYPERLINK("https://www.boe.es/gazeta/dias/1827/03/24/pdfs/GMD-1827-36.pdf#page=3","Abrir facsímil")</f>
        <v>Abrir facsímil</v>
      </c>
      <c r="K1429" s="3" t="s">
        <v>23</v>
      </c>
    </row>
    <row r="1430" spans="1:11" ht="42" customHeight="1">
      <c r="A1430" s="2" t="s">
        <v>3231</v>
      </c>
      <c r="B1430" s="2" t="s">
        <v>3231</v>
      </c>
      <c r="C1430" s="2" t="s">
        <v>17</v>
      </c>
      <c r="D1430" s="2" t="s">
        <v>18</v>
      </c>
      <c r="E1430" s="5">
        <v>-26576</v>
      </c>
      <c r="F1430" s="3" t="s">
        <v>251</v>
      </c>
      <c r="G1430" s="3" t="s">
        <v>42</v>
      </c>
      <c r="H1430" s="2" t="s">
        <v>21</v>
      </c>
      <c r="I1430" s="2" t="s">
        <v>3235</v>
      </c>
      <c r="J1430" s="3" t="str">
        <f>HYPERLINK("https://www.boe.es/gazeta/dias/1827/03/27/pdfs/GMD-1827-37.pdf#page=1","Abrir facsímil")</f>
        <v>Abrir facsímil</v>
      </c>
      <c r="K1430" s="3" t="s">
        <v>23</v>
      </c>
    </row>
    <row r="1431" spans="1:11" ht="42" customHeight="1">
      <c r="A1431" s="2" t="s">
        <v>3231</v>
      </c>
      <c r="B1431" s="2" t="s">
        <v>3231</v>
      </c>
      <c r="C1431" s="2" t="s">
        <v>17</v>
      </c>
      <c r="D1431" s="2" t="s">
        <v>18</v>
      </c>
      <c r="E1431" s="5">
        <v>-26539</v>
      </c>
      <c r="F1431" s="3" t="s">
        <v>83</v>
      </c>
      <c r="G1431" s="3" t="s">
        <v>59</v>
      </c>
      <c r="H1431" s="2" t="s">
        <v>21</v>
      </c>
      <c r="I1431" s="2" t="s">
        <v>3236</v>
      </c>
      <c r="J1431" s="3" t="str">
        <f>HYPERLINK("https://www.boe.es/gazeta/dias/1827/05/03/pdfs/GMD-1827-53.pdf#page=2","Abrir facsímil")</f>
        <v>Abrir facsímil</v>
      </c>
      <c r="K1431" s="3" t="s">
        <v>23</v>
      </c>
    </row>
    <row r="1432" spans="1:11" ht="42" customHeight="1">
      <c r="A1432" s="2" t="s">
        <v>3231</v>
      </c>
      <c r="B1432" s="2" t="s">
        <v>3231</v>
      </c>
      <c r="C1432" s="2" t="s">
        <v>94</v>
      </c>
      <c r="D1432" s="2" t="s">
        <v>36</v>
      </c>
      <c r="E1432" s="5">
        <v>-26350</v>
      </c>
      <c r="F1432" s="3" t="s">
        <v>586</v>
      </c>
      <c r="G1432" s="3" t="s">
        <v>59</v>
      </c>
      <c r="H1432" s="2" t="s">
        <v>21</v>
      </c>
      <c r="I1432" s="2" t="s">
        <v>3237</v>
      </c>
      <c r="J1432" s="3" t="str">
        <f>HYPERLINK("https://www.boe.es/gazeta/dias/1827/11/08/pdfs/GMD-1827-137.pdf#page=2","Abrir facsímil")</f>
        <v>Abrir facsímil</v>
      </c>
      <c r="K1432" s="3" t="s">
        <v>23</v>
      </c>
    </row>
    <row r="1433" spans="1:11" ht="42" customHeight="1">
      <c r="A1433" s="2" t="s">
        <v>3238</v>
      </c>
      <c r="B1433" s="2" t="s">
        <v>3239</v>
      </c>
      <c r="C1433" s="2" t="s">
        <v>17</v>
      </c>
      <c r="D1433" s="2" t="s">
        <v>18</v>
      </c>
      <c r="E1433" s="5">
        <v>-26453</v>
      </c>
      <c r="F1433" s="3" t="s">
        <v>148</v>
      </c>
      <c r="G1433" s="3" t="s">
        <v>29</v>
      </c>
      <c r="H1433" s="2" t="s">
        <v>21</v>
      </c>
      <c r="I1433" s="2" t="s">
        <v>3240</v>
      </c>
      <c r="J1433" s="3" t="str">
        <f>HYPERLINK("https://www.boe.es/gazeta/dias/1827/07/28/pdfs/GMD-1827-90.pdf#page=4","Abrir facsímil")</f>
        <v>Abrir facsímil</v>
      </c>
      <c r="K1433" s="3" t="s">
        <v>23</v>
      </c>
    </row>
    <row r="1434" spans="1:11" ht="42" customHeight="1">
      <c r="A1434" s="2" t="s">
        <v>3241</v>
      </c>
      <c r="B1434" s="2" t="s">
        <v>3241</v>
      </c>
      <c r="C1434" s="2" t="s">
        <v>17</v>
      </c>
      <c r="D1434" s="2" t="s">
        <v>18</v>
      </c>
      <c r="E1434" s="5">
        <v>-26588</v>
      </c>
      <c r="F1434" s="3" t="s">
        <v>484</v>
      </c>
      <c r="G1434" s="3" t="s">
        <v>59</v>
      </c>
      <c r="H1434" s="2" t="s">
        <v>21</v>
      </c>
      <c r="I1434" s="2" t="s">
        <v>3242</v>
      </c>
      <c r="J1434" s="3" t="str">
        <f>HYPERLINK("https://www.boe.es/gazeta/dias/1827/03/15/pdfs/GMD-1827-32.pdf#page=2","Abrir facsímil")</f>
        <v>Abrir facsímil</v>
      </c>
      <c r="K1434" s="3" t="s">
        <v>23</v>
      </c>
    </row>
    <row r="1435" spans="1:11" ht="42" customHeight="1">
      <c r="A1435" s="2" t="s">
        <v>3243</v>
      </c>
      <c r="B1435" s="2" t="s">
        <v>3244</v>
      </c>
      <c r="C1435" s="2" t="s">
        <v>17</v>
      </c>
      <c r="D1435" s="2" t="s">
        <v>18</v>
      </c>
      <c r="E1435" s="5">
        <v>-26653</v>
      </c>
      <c r="F1435" s="3" t="s">
        <v>457</v>
      </c>
      <c r="G1435" s="3" t="s">
        <v>29</v>
      </c>
      <c r="H1435" s="2" t="s">
        <v>21</v>
      </c>
      <c r="I1435" s="2" t="s">
        <v>3245</v>
      </c>
      <c r="J1435" s="3" t="str">
        <f>HYPERLINK("https://www.boe.es/gazeta/dias/1827/01/09/pdfs/GMD-1827-4.pdf#page=4","Abrir facsímil")</f>
        <v>Abrir facsímil</v>
      </c>
      <c r="K1435" s="3" t="s">
        <v>23</v>
      </c>
    </row>
    <row r="1436" spans="1:11" ht="42" customHeight="1">
      <c r="A1436" s="2" t="s">
        <v>3243</v>
      </c>
      <c r="B1436" s="2" t="s">
        <v>3244</v>
      </c>
      <c r="C1436" s="2" t="s">
        <v>17</v>
      </c>
      <c r="D1436" s="2" t="s">
        <v>18</v>
      </c>
      <c r="E1436" s="5">
        <v>-26611</v>
      </c>
      <c r="F1436" s="3" t="s">
        <v>638</v>
      </c>
      <c r="G1436" s="3" t="s">
        <v>772</v>
      </c>
      <c r="H1436" s="2" t="s">
        <v>21</v>
      </c>
      <c r="I1436" s="2" t="s">
        <v>3246</v>
      </c>
      <c r="J1436" s="3" t="str">
        <f>HYPERLINK("https://www.boe.es/gazeta/dias/1827/02/20/pdfs/GMD-1827-22.pdf#page=4","Abrir facsímil")</f>
        <v>Abrir facsímil</v>
      </c>
      <c r="K1436" s="3" t="s">
        <v>23</v>
      </c>
    </row>
    <row r="1437" spans="1:11" ht="42" customHeight="1">
      <c r="A1437" s="2" t="s">
        <v>3247</v>
      </c>
      <c r="B1437" s="2" t="s">
        <v>3248</v>
      </c>
      <c r="C1437" s="2" t="s">
        <v>94</v>
      </c>
      <c r="D1437" s="2" t="s">
        <v>36</v>
      </c>
      <c r="E1437" s="5">
        <v>-26504</v>
      </c>
      <c r="F1437" s="3" t="s">
        <v>566</v>
      </c>
      <c r="G1437" s="3" t="s">
        <v>20</v>
      </c>
      <c r="H1437" s="2" t="s">
        <v>21</v>
      </c>
      <c r="I1437" s="2" t="s">
        <v>3249</v>
      </c>
      <c r="J1437" s="3" t="str">
        <f>HYPERLINK("https://www.boe.es/gazeta/dias/1827/06/07/pdfs/GMD-1827-68.pdf#page=3","Abrir facsímil")</f>
        <v>Abrir facsímil</v>
      </c>
      <c r="K1437" s="3" t="s">
        <v>23</v>
      </c>
    </row>
    <row r="1438" spans="1:11" ht="42" customHeight="1">
      <c r="A1438" s="2" t="s">
        <v>3250</v>
      </c>
      <c r="B1438" s="2" t="s">
        <v>3250</v>
      </c>
      <c r="C1438" s="2" t="s">
        <v>46</v>
      </c>
      <c r="D1438" s="2" t="s">
        <v>27</v>
      </c>
      <c r="E1438" s="5">
        <v>-26306</v>
      </c>
      <c r="F1438" s="3" t="s">
        <v>247</v>
      </c>
      <c r="G1438" s="3" t="s">
        <v>59</v>
      </c>
      <c r="H1438" s="2" t="s">
        <v>21</v>
      </c>
      <c r="I1438" s="2" t="s">
        <v>3251</v>
      </c>
      <c r="J1438" s="3" t="str">
        <f>HYPERLINK("https://www.boe.es/gazeta/dias/1827/12/22/pdfs/GMD-1827-156.pdf#page=2","Abrir facsímil")</f>
        <v>Abrir facsímil</v>
      </c>
      <c r="K1438" s="3" t="s">
        <v>23</v>
      </c>
    </row>
    <row r="1439" spans="1:11" ht="42" customHeight="1">
      <c r="A1439" s="2" t="s">
        <v>3252</v>
      </c>
      <c r="B1439" s="2" t="s">
        <v>3253</v>
      </c>
      <c r="C1439" s="2" t="s">
        <v>17</v>
      </c>
      <c r="D1439" s="2" t="s">
        <v>18</v>
      </c>
      <c r="E1439" s="5">
        <v>-26392</v>
      </c>
      <c r="F1439" s="3" t="s">
        <v>1748</v>
      </c>
      <c r="G1439" s="3" t="s">
        <v>29</v>
      </c>
      <c r="H1439" s="2" t="s">
        <v>21</v>
      </c>
      <c r="I1439" s="2" t="s">
        <v>3254</v>
      </c>
      <c r="J1439" s="3" t="str">
        <f>HYPERLINK("https://www.boe.es/gazeta/dias/1827/09/27/pdfs/GMD-1827-117.pdf#page=4","Abrir facsímil")</f>
        <v>Abrir facsímil</v>
      </c>
      <c r="K1439" s="3" t="s">
        <v>23</v>
      </c>
    </row>
    <row r="1440" spans="1:11" ht="42" customHeight="1">
      <c r="A1440" s="2" t="s">
        <v>3255</v>
      </c>
      <c r="B1440" s="2" t="s">
        <v>3256</v>
      </c>
      <c r="C1440" s="2" t="s">
        <v>35</v>
      </c>
      <c r="D1440" s="2" t="s">
        <v>36</v>
      </c>
      <c r="E1440" s="5">
        <v>-26348</v>
      </c>
      <c r="F1440" s="3" t="s">
        <v>947</v>
      </c>
      <c r="G1440" s="3" t="s">
        <v>29</v>
      </c>
      <c r="H1440" s="2" t="s">
        <v>21</v>
      </c>
      <c r="I1440" s="2" t="s">
        <v>3257</v>
      </c>
      <c r="J1440" s="3" t="str">
        <f>HYPERLINK("https://www.boe.es/gazeta/dias/1827/11/10/pdfs/GMD-1827-138.pdf#page=4","Abrir facsímil")</f>
        <v>Abrir facsímil</v>
      </c>
      <c r="K1440" s="3" t="s">
        <v>23</v>
      </c>
    </row>
    <row r="1441" spans="1:11" ht="42" customHeight="1">
      <c r="A1441" s="2" t="s">
        <v>3258</v>
      </c>
      <c r="B1441" s="2" t="s">
        <v>3258</v>
      </c>
      <c r="C1441" s="2" t="s">
        <v>66</v>
      </c>
      <c r="D1441" s="2" t="s">
        <v>36</v>
      </c>
      <c r="E1441" s="5">
        <v>-26537</v>
      </c>
      <c r="F1441" s="3" t="s">
        <v>351</v>
      </c>
      <c r="G1441" s="3" t="s">
        <v>42</v>
      </c>
      <c r="H1441" s="2" t="s">
        <v>21</v>
      </c>
      <c r="I1441" s="2" t="s">
        <v>3259</v>
      </c>
      <c r="J1441" s="3" t="str">
        <f>HYPERLINK("https://www.boe.es/gazeta/dias/1827/05/05/pdfs/GMD-1827-54.pdf#page=1","Abrir facsímil")</f>
        <v>Abrir facsímil</v>
      </c>
      <c r="K1441" s="3" t="s">
        <v>23</v>
      </c>
    </row>
    <row r="1442" spans="1:11" ht="42" customHeight="1">
      <c r="A1442" s="2" t="s">
        <v>3260</v>
      </c>
      <c r="B1442" s="2" t="s">
        <v>3261</v>
      </c>
      <c r="C1442" s="2" t="s">
        <v>94</v>
      </c>
      <c r="D1442" s="2" t="s">
        <v>36</v>
      </c>
      <c r="E1442" s="5">
        <v>-26476</v>
      </c>
      <c r="F1442" s="3" t="s">
        <v>95</v>
      </c>
      <c r="G1442" s="3" t="s">
        <v>29</v>
      </c>
      <c r="H1442" s="2" t="s">
        <v>21</v>
      </c>
      <c r="I1442" s="2" t="s">
        <v>3262</v>
      </c>
      <c r="J1442" s="3" t="str">
        <f>HYPERLINK("https://www.boe.es/gazeta/dias/1827/07/05/pdfs/GMD-1827-80.pdf#page=4","Abrir facsímil")</f>
        <v>Abrir facsímil</v>
      </c>
      <c r="K1442" s="3" t="s">
        <v>23</v>
      </c>
    </row>
    <row r="1443" spans="1:11" ht="42" customHeight="1">
      <c r="A1443" s="2" t="s">
        <v>3263</v>
      </c>
      <c r="B1443" s="2" t="s">
        <v>3263</v>
      </c>
      <c r="C1443" s="2" t="s">
        <v>17</v>
      </c>
      <c r="D1443" s="2" t="s">
        <v>18</v>
      </c>
      <c r="E1443" s="5">
        <v>-26537</v>
      </c>
      <c r="F1443" s="3" t="s">
        <v>351</v>
      </c>
      <c r="G1443" s="3" t="s">
        <v>59</v>
      </c>
      <c r="H1443" s="2" t="s">
        <v>21</v>
      </c>
      <c r="I1443" s="2" t="s">
        <v>3264</v>
      </c>
      <c r="J1443" s="3" t="str">
        <f>HYPERLINK("https://www.boe.es/gazeta/dias/1827/05/05/pdfs/GMD-1827-54.pdf#page=2","Abrir facsímil")</f>
        <v>Abrir facsímil</v>
      </c>
      <c r="K1443" s="3" t="s">
        <v>23</v>
      </c>
    </row>
    <row r="1444" spans="1:11" ht="42" customHeight="1">
      <c r="A1444" s="2" t="s">
        <v>3263</v>
      </c>
      <c r="B1444" s="2" t="s">
        <v>3263</v>
      </c>
      <c r="C1444" s="2" t="s">
        <v>46</v>
      </c>
      <c r="D1444" s="2" t="s">
        <v>27</v>
      </c>
      <c r="E1444" s="5">
        <v>-26530</v>
      </c>
      <c r="F1444" s="3" t="s">
        <v>817</v>
      </c>
      <c r="G1444" s="3" t="s">
        <v>59</v>
      </c>
      <c r="H1444" s="2" t="s">
        <v>21</v>
      </c>
      <c r="I1444" s="2" t="s">
        <v>3265</v>
      </c>
      <c r="J1444" s="3" t="str">
        <f>HYPERLINK("https://www.boe.es/gazeta/dias/1827/05/12/pdfs/GMD-1827-57.pdf#page=2","Abrir facsímil")</f>
        <v>Abrir facsímil</v>
      </c>
      <c r="K1444" s="3" t="s">
        <v>23</v>
      </c>
    </row>
    <row r="1445" spans="1:11" ht="42" customHeight="1">
      <c r="A1445" s="2" t="s">
        <v>3263</v>
      </c>
      <c r="B1445" s="2" t="s">
        <v>3263</v>
      </c>
      <c r="C1445" s="2" t="s">
        <v>17</v>
      </c>
      <c r="D1445" s="2" t="s">
        <v>18</v>
      </c>
      <c r="E1445" s="5">
        <v>-26527</v>
      </c>
      <c r="F1445" s="3" t="s">
        <v>1554</v>
      </c>
      <c r="G1445" s="3" t="s">
        <v>42</v>
      </c>
      <c r="H1445" s="2" t="s">
        <v>21</v>
      </c>
      <c r="I1445" s="2" t="s">
        <v>3266</v>
      </c>
      <c r="J1445" s="3" t="str">
        <f>HYPERLINK("https://www.boe.es/gazeta/dias/1827/05/15/pdfs/GMD-1827-58.pdf#page=1","Abrir facsímil")</f>
        <v>Abrir facsímil</v>
      </c>
      <c r="K1445" s="3" t="s">
        <v>23</v>
      </c>
    </row>
    <row r="1446" spans="1:11" ht="42" customHeight="1">
      <c r="A1446" s="2" t="s">
        <v>3263</v>
      </c>
      <c r="B1446" s="2" t="s">
        <v>3263</v>
      </c>
      <c r="C1446" s="2" t="s">
        <v>46</v>
      </c>
      <c r="D1446" s="2" t="s">
        <v>27</v>
      </c>
      <c r="E1446" s="5">
        <v>-26509</v>
      </c>
      <c r="F1446" s="3" t="s">
        <v>698</v>
      </c>
      <c r="G1446" s="3" t="s">
        <v>59</v>
      </c>
      <c r="H1446" s="2" t="s">
        <v>21</v>
      </c>
      <c r="I1446" s="2" t="s">
        <v>3267</v>
      </c>
      <c r="J1446" s="3" t="str">
        <f>HYPERLINK("https://www.boe.es/gazeta/dias/1827/06/02/pdfs/GMD-1827-66.pdf#page=2","Abrir facsímil")</f>
        <v>Abrir facsímil</v>
      </c>
      <c r="K1446" s="3" t="s">
        <v>23</v>
      </c>
    </row>
    <row r="1447" spans="1:11" ht="42" customHeight="1">
      <c r="A1447" s="2" t="s">
        <v>3263</v>
      </c>
      <c r="B1447" s="2" t="s">
        <v>3263</v>
      </c>
      <c r="C1447" s="2" t="s">
        <v>35</v>
      </c>
      <c r="D1447" s="2" t="s">
        <v>36</v>
      </c>
      <c r="E1447" s="5">
        <v>-26460</v>
      </c>
      <c r="F1447" s="3" t="s">
        <v>920</v>
      </c>
      <c r="G1447" s="3" t="s">
        <v>20</v>
      </c>
      <c r="H1447" s="2" t="s">
        <v>21</v>
      </c>
      <c r="I1447" s="2" t="s">
        <v>3268</v>
      </c>
      <c r="J1447" s="3" t="str">
        <f>HYPERLINK("https://www.boe.es/gazeta/dias/1827/07/21/pdfs/GMD-1827-87.pdf#page=3","Abrir facsímil")</f>
        <v>Abrir facsímil</v>
      </c>
      <c r="K1447" s="3" t="s">
        <v>23</v>
      </c>
    </row>
    <row r="1448" spans="1:11" ht="42" customHeight="1">
      <c r="A1448" s="2" t="s">
        <v>3263</v>
      </c>
      <c r="B1448" s="2" t="s">
        <v>3263</v>
      </c>
      <c r="C1448" s="2" t="s">
        <v>94</v>
      </c>
      <c r="D1448" s="2" t="s">
        <v>36</v>
      </c>
      <c r="E1448" s="5">
        <v>-26422</v>
      </c>
      <c r="F1448" s="3" t="s">
        <v>862</v>
      </c>
      <c r="G1448" s="3" t="s">
        <v>59</v>
      </c>
      <c r="H1448" s="2" t="s">
        <v>21</v>
      </c>
      <c r="I1448" s="2" t="s">
        <v>3269</v>
      </c>
      <c r="J1448" s="3" t="str">
        <f>HYPERLINK("https://www.boe.es/gazeta/dias/1827/08/28/pdfs/GMD-1827-103.pdf#page=2","Abrir facsímil")</f>
        <v>Abrir facsímil</v>
      </c>
      <c r="K1448" s="3" t="s">
        <v>23</v>
      </c>
    </row>
    <row r="1449" spans="1:11" ht="42" customHeight="1">
      <c r="A1449" s="2" t="s">
        <v>3263</v>
      </c>
      <c r="B1449" s="2" t="s">
        <v>3263</v>
      </c>
      <c r="C1449" s="2" t="s">
        <v>35</v>
      </c>
      <c r="D1449" s="2" t="s">
        <v>36</v>
      </c>
      <c r="E1449" s="5">
        <v>-26299</v>
      </c>
      <c r="F1449" s="3" t="s">
        <v>1665</v>
      </c>
      <c r="G1449" s="3" t="s">
        <v>59</v>
      </c>
      <c r="H1449" s="2" t="s">
        <v>21</v>
      </c>
      <c r="I1449" s="2" t="s">
        <v>3270</v>
      </c>
      <c r="J1449" s="3" t="str">
        <f>HYPERLINK("https://www.boe.es/gazeta/dias/1827/12/29/pdfs/GMD-1827-159.pdf#page=2","Abrir facsímil")</f>
        <v>Abrir facsímil</v>
      </c>
      <c r="K1449" s="3" t="s">
        <v>23</v>
      </c>
    </row>
    <row r="1450" spans="1:11" ht="42" customHeight="1">
      <c r="A1450" s="2" t="s">
        <v>3271</v>
      </c>
      <c r="B1450" s="2" t="s">
        <v>3272</v>
      </c>
      <c r="C1450" s="2" t="s">
        <v>94</v>
      </c>
      <c r="D1450" s="2" t="s">
        <v>36</v>
      </c>
      <c r="E1450" s="5">
        <v>-26401</v>
      </c>
      <c r="F1450" s="3" t="s">
        <v>1251</v>
      </c>
      <c r="G1450" s="3" t="s">
        <v>29</v>
      </c>
      <c r="H1450" s="2" t="s">
        <v>21</v>
      </c>
      <c r="I1450" s="2" t="s">
        <v>3273</v>
      </c>
      <c r="J1450" s="3" t="str">
        <f>HYPERLINK("https://www.boe.es/gazeta/dias/1827/09/18/pdfs/GMD-1827-112.pdf#page=4","Abrir facsímil")</f>
        <v>Abrir facsímil</v>
      </c>
      <c r="K1450" s="3" t="s">
        <v>23</v>
      </c>
    </row>
    <row r="1451" spans="1:11" ht="42" customHeight="1">
      <c r="A1451" s="2" t="s">
        <v>3274</v>
      </c>
      <c r="B1451" s="2" t="s">
        <v>3275</v>
      </c>
      <c r="C1451" s="2" t="s">
        <v>35</v>
      </c>
      <c r="D1451" s="2" t="s">
        <v>36</v>
      </c>
      <c r="E1451" s="5">
        <v>-26469</v>
      </c>
      <c r="F1451" s="3" t="s">
        <v>327</v>
      </c>
      <c r="G1451" s="3" t="s">
        <v>29</v>
      </c>
      <c r="H1451" s="2" t="s">
        <v>21</v>
      </c>
      <c r="I1451" s="2" t="s">
        <v>3276</v>
      </c>
      <c r="J1451" s="3" t="str">
        <f>HYPERLINK("https://www.boe.es/gazeta/dias/1827/07/12/pdfs/GMD-1827-83.pdf#page=4","Abrir facsímil")</f>
        <v>Abrir facsímil</v>
      </c>
      <c r="K1451" s="3" t="s">
        <v>23</v>
      </c>
    </row>
    <row r="1452" spans="1:11" ht="42" customHeight="1">
      <c r="A1452" s="2" t="s">
        <v>3277</v>
      </c>
      <c r="B1452" s="2" t="s">
        <v>3278</v>
      </c>
      <c r="C1452" s="2" t="s">
        <v>46</v>
      </c>
      <c r="D1452" s="2" t="s">
        <v>27</v>
      </c>
      <c r="E1452" s="5">
        <v>-26607</v>
      </c>
      <c r="F1452" s="3" t="s">
        <v>280</v>
      </c>
      <c r="G1452" s="3" t="s">
        <v>59</v>
      </c>
      <c r="H1452" s="2" t="s">
        <v>21</v>
      </c>
      <c r="I1452" s="2" t="s">
        <v>3279</v>
      </c>
      <c r="J1452" s="3" t="str">
        <f>HYPERLINK("https://www.boe.es/gazeta/dias/1827/02/24/pdfs/GMD-1827-24.pdf#page=2","Abrir facsímil")</f>
        <v>Abrir facsímil</v>
      </c>
      <c r="K1452" s="3" t="s">
        <v>23</v>
      </c>
    </row>
    <row r="1453" spans="1:11" ht="42" customHeight="1">
      <c r="A1453" s="2" t="s">
        <v>3280</v>
      </c>
      <c r="B1453" s="2" t="s">
        <v>3280</v>
      </c>
      <c r="C1453" s="2" t="s">
        <v>17</v>
      </c>
      <c r="D1453" s="2" t="s">
        <v>18</v>
      </c>
      <c r="E1453" s="5">
        <v>-26637</v>
      </c>
      <c r="F1453" s="3" t="s">
        <v>559</v>
      </c>
      <c r="G1453" s="3" t="s">
        <v>20</v>
      </c>
      <c r="H1453" s="2" t="s">
        <v>21</v>
      </c>
      <c r="I1453" s="2" t="s">
        <v>3281</v>
      </c>
      <c r="J1453" s="3" t="str">
        <f>HYPERLINK("https://www.boe.es/gazeta/dias/1827/01/25/pdfs/GMD-1827-11.pdf#page=3","Abrir facsímil")</f>
        <v>Abrir facsímil</v>
      </c>
      <c r="K1453" s="3" t="s">
        <v>23</v>
      </c>
    </row>
    <row r="1454" spans="1:11" ht="42" customHeight="1">
      <c r="A1454" s="2" t="s">
        <v>3282</v>
      </c>
      <c r="B1454" s="2" t="s">
        <v>3283</v>
      </c>
      <c r="C1454" s="2" t="s">
        <v>55</v>
      </c>
      <c r="D1454" s="2" t="s">
        <v>36</v>
      </c>
      <c r="E1454" s="5">
        <v>-26520</v>
      </c>
      <c r="F1454" s="3" t="s">
        <v>664</v>
      </c>
      <c r="G1454" s="3" t="s">
        <v>29</v>
      </c>
      <c r="H1454" s="2" t="s">
        <v>21</v>
      </c>
      <c r="I1454" s="2" t="s">
        <v>3284</v>
      </c>
      <c r="J1454" s="3" t="str">
        <f>HYPERLINK("https://www.boe.es/gazeta/dias/1827/05/22/pdfs/GMD-1827-61.pdf#page=4","Abrir facsímil")</f>
        <v>Abrir facsímil</v>
      </c>
      <c r="K1454" s="3" t="s">
        <v>23</v>
      </c>
    </row>
    <row r="1455" spans="1:11" ht="42" customHeight="1">
      <c r="A1455" s="2" t="s">
        <v>3285</v>
      </c>
      <c r="B1455" s="2" t="s">
        <v>3286</v>
      </c>
      <c r="C1455" s="2" t="s">
        <v>17</v>
      </c>
      <c r="D1455" s="2" t="s">
        <v>18</v>
      </c>
      <c r="E1455" s="5">
        <v>-26362</v>
      </c>
      <c r="F1455" s="3" t="s">
        <v>158</v>
      </c>
      <c r="G1455" s="3" t="s">
        <v>42</v>
      </c>
      <c r="H1455" s="2" t="s">
        <v>21</v>
      </c>
      <c r="I1455" s="2" t="s">
        <v>3287</v>
      </c>
      <c r="J1455" s="3" t="str">
        <f>HYPERLINK("https://www.boe.es/gazeta/dias/1827/10/27/pdfs/GMD-1827-132.pdf#page=1","Abrir facsímil")</f>
        <v>Abrir facsímil</v>
      </c>
      <c r="K1455" s="3" t="s">
        <v>23</v>
      </c>
    </row>
    <row r="1456" spans="1:11" ht="42" customHeight="1">
      <c r="A1456" s="2" t="s">
        <v>3288</v>
      </c>
      <c r="B1456" s="2" t="s">
        <v>3288</v>
      </c>
      <c r="C1456" s="2" t="s">
        <v>35</v>
      </c>
      <c r="D1456" s="2" t="s">
        <v>36</v>
      </c>
      <c r="E1456" s="5">
        <v>-26525</v>
      </c>
      <c r="F1456" s="3" t="s">
        <v>622</v>
      </c>
      <c r="G1456" s="3" t="s">
        <v>59</v>
      </c>
      <c r="H1456" s="2" t="s">
        <v>21</v>
      </c>
      <c r="I1456" s="2" t="s">
        <v>3289</v>
      </c>
      <c r="J1456" s="3" t="str">
        <f>HYPERLINK("https://www.boe.es/gazeta/dias/1827/05/17/pdfs/GMD-1827-59.pdf#page=2","Abrir facsímil")</f>
        <v>Abrir facsímil</v>
      </c>
      <c r="K1456" s="3" t="s">
        <v>23</v>
      </c>
    </row>
    <row r="1457" spans="1:11" ht="42" customHeight="1">
      <c r="A1457" s="2" t="s">
        <v>3290</v>
      </c>
      <c r="B1457" s="2" t="s">
        <v>3291</v>
      </c>
      <c r="C1457" s="2" t="s">
        <v>66</v>
      </c>
      <c r="D1457" s="2" t="s">
        <v>36</v>
      </c>
      <c r="E1457" s="5">
        <v>-26371</v>
      </c>
      <c r="F1457" s="3" t="s">
        <v>41</v>
      </c>
      <c r="G1457" s="3" t="s">
        <v>20</v>
      </c>
      <c r="H1457" s="2" t="s">
        <v>21</v>
      </c>
      <c r="I1457" s="2" t="s">
        <v>3292</v>
      </c>
      <c r="J1457" s="3" t="str">
        <f>HYPERLINK("https://www.boe.es/gazeta/dias/1827/10/18/pdfs/GMD-1827-128.pdf#page=3","Abrir facsímil")</f>
        <v>Abrir facsímil</v>
      </c>
      <c r="K1457" s="3" t="s">
        <v>23</v>
      </c>
    </row>
    <row r="1458" spans="1:11" ht="42" customHeight="1">
      <c r="A1458" s="2" t="s">
        <v>3293</v>
      </c>
      <c r="B1458" s="2" t="s">
        <v>3293</v>
      </c>
      <c r="C1458" s="2" t="s">
        <v>35</v>
      </c>
      <c r="D1458" s="2" t="s">
        <v>36</v>
      </c>
      <c r="E1458" s="5">
        <v>-26369</v>
      </c>
      <c r="F1458" s="3" t="s">
        <v>239</v>
      </c>
      <c r="G1458" s="3" t="s">
        <v>3294</v>
      </c>
      <c r="H1458" s="2" t="s">
        <v>21</v>
      </c>
      <c r="I1458" s="2" t="s">
        <v>3295</v>
      </c>
      <c r="J1458" s="3" t="str">
        <f>HYPERLINK("https://www.boe.es/gazeta/dias/1827/10/20/pdfs/GMD-1827-129.pdf#page=3","Abrir facsímil")</f>
        <v>Abrir facsímil</v>
      </c>
      <c r="K1458" s="3" t="s">
        <v>23</v>
      </c>
    </row>
    <row r="1459" spans="1:11" ht="42" customHeight="1">
      <c r="A1459" s="2" t="s">
        <v>3296</v>
      </c>
      <c r="B1459" s="2" t="s">
        <v>3297</v>
      </c>
      <c r="C1459" s="2" t="s">
        <v>55</v>
      </c>
      <c r="D1459" s="2" t="s">
        <v>36</v>
      </c>
      <c r="E1459" s="5">
        <v>-26371</v>
      </c>
      <c r="F1459" s="3" t="s">
        <v>41</v>
      </c>
      <c r="G1459" s="3" t="s">
        <v>29</v>
      </c>
      <c r="H1459" s="2" t="s">
        <v>21</v>
      </c>
      <c r="I1459" s="2" t="s">
        <v>3298</v>
      </c>
      <c r="J1459" s="3" t="str">
        <f>HYPERLINK("https://www.boe.es/gazeta/dias/1827/10/18/pdfs/GMD-1827-128.pdf#page=4","Abrir facsímil")</f>
        <v>Abrir facsímil</v>
      </c>
      <c r="K1459" s="3" t="s">
        <v>23</v>
      </c>
    </row>
    <row r="1460" spans="1:11" ht="42" customHeight="1">
      <c r="A1460" s="2" t="s">
        <v>3299</v>
      </c>
      <c r="B1460" s="2" t="s">
        <v>3300</v>
      </c>
      <c r="C1460" s="2" t="s">
        <v>17</v>
      </c>
      <c r="D1460" s="2" t="s">
        <v>18</v>
      </c>
      <c r="E1460" s="5">
        <v>-26373</v>
      </c>
      <c r="F1460" s="3" t="s">
        <v>136</v>
      </c>
      <c r="G1460" s="3" t="s">
        <v>20</v>
      </c>
      <c r="H1460" s="2" t="s">
        <v>21</v>
      </c>
      <c r="I1460" s="2" t="s">
        <v>3301</v>
      </c>
      <c r="J1460" s="3" t="str">
        <f>HYPERLINK("https://www.boe.es/gazeta/dias/1827/10/16/pdfs/GMD-1827-127.pdf#page=3","Abrir facsímil")</f>
        <v>Abrir facsímil</v>
      </c>
      <c r="K1460" s="3" t="s">
        <v>23</v>
      </c>
    </row>
    <row r="1461" spans="1:11" ht="42" customHeight="1">
      <c r="A1461" s="2" t="s">
        <v>3302</v>
      </c>
      <c r="B1461" s="2" t="s">
        <v>3303</v>
      </c>
      <c r="C1461" s="2" t="s">
        <v>17</v>
      </c>
      <c r="D1461" s="2" t="s">
        <v>18</v>
      </c>
      <c r="E1461" s="5">
        <v>-26369</v>
      </c>
      <c r="F1461" s="3" t="s">
        <v>239</v>
      </c>
      <c r="G1461" s="3" t="s">
        <v>59</v>
      </c>
      <c r="H1461" s="2" t="s">
        <v>21</v>
      </c>
      <c r="I1461" s="2" t="s">
        <v>3304</v>
      </c>
      <c r="J1461" s="3" t="str">
        <f>HYPERLINK("https://www.boe.es/gazeta/dias/1827/10/20/pdfs/GMD-1827-129.pdf#page=2","Abrir facsímil")</f>
        <v>Abrir facsímil</v>
      </c>
      <c r="K1461" s="3" t="s">
        <v>23</v>
      </c>
    </row>
    <row r="1462" spans="1:11" ht="42" customHeight="1">
      <c r="A1462" s="2" t="s">
        <v>3305</v>
      </c>
      <c r="B1462" s="2" t="s">
        <v>3305</v>
      </c>
      <c r="C1462" s="2" t="s">
        <v>17</v>
      </c>
      <c r="D1462" s="2" t="s">
        <v>18</v>
      </c>
      <c r="E1462" s="5">
        <v>-26327</v>
      </c>
      <c r="F1462" s="3" t="s">
        <v>191</v>
      </c>
      <c r="G1462" s="3" t="s">
        <v>59</v>
      </c>
      <c r="H1462" s="2" t="s">
        <v>21</v>
      </c>
      <c r="I1462" s="2" t="s">
        <v>3306</v>
      </c>
      <c r="J1462" s="3" t="str">
        <f>HYPERLINK("https://www.boe.es/gazeta/dias/1827/12/01/pdfs/GMD-1827-147.pdf#page=2","Abrir facsímil")</f>
        <v>Abrir facsímil</v>
      </c>
      <c r="K1462" s="3" t="s">
        <v>23</v>
      </c>
    </row>
    <row r="1463" spans="1:11" ht="42" customHeight="1">
      <c r="A1463" s="2" t="s">
        <v>3307</v>
      </c>
      <c r="B1463" s="2" t="s">
        <v>3308</v>
      </c>
      <c r="C1463" s="2" t="s">
        <v>17</v>
      </c>
      <c r="D1463" s="2" t="s">
        <v>18</v>
      </c>
      <c r="E1463" s="5">
        <v>-26385</v>
      </c>
      <c r="F1463" s="3" t="s">
        <v>374</v>
      </c>
      <c r="G1463" s="3" t="s">
        <v>20</v>
      </c>
      <c r="H1463" s="2" t="s">
        <v>21</v>
      </c>
      <c r="I1463" s="2" t="s">
        <v>3309</v>
      </c>
      <c r="J1463" s="3" t="str">
        <f>HYPERLINK("https://www.boe.es/gazeta/dias/1827/10/04/pdfs/GMD-1827-120.pdf#page=3","Abrir facsímil")</f>
        <v>Abrir facsímil</v>
      </c>
      <c r="K1463" s="3" t="s">
        <v>23</v>
      </c>
    </row>
    <row r="1464" spans="1:11" ht="42" customHeight="1">
      <c r="A1464" s="2" t="s">
        <v>3310</v>
      </c>
      <c r="B1464" s="2" t="s">
        <v>3311</v>
      </c>
      <c r="C1464" s="2" t="s">
        <v>46</v>
      </c>
      <c r="D1464" s="2" t="s">
        <v>27</v>
      </c>
      <c r="E1464" s="5">
        <v>-26420</v>
      </c>
      <c r="F1464" s="3" t="s">
        <v>221</v>
      </c>
      <c r="G1464" s="3" t="s">
        <v>29</v>
      </c>
      <c r="H1464" s="2" t="s">
        <v>21</v>
      </c>
      <c r="I1464" s="2" t="s">
        <v>3312</v>
      </c>
      <c r="J1464" s="3" t="str">
        <f>HYPERLINK("https://www.boe.es/gazeta/dias/1827/08/30/pdfs/GMD-1827-104.pdf#page=4","Abrir facsímil")</f>
        <v>Abrir facsímil</v>
      </c>
      <c r="K1464" s="3" t="s">
        <v>23</v>
      </c>
    </row>
    <row r="1465" spans="1:11" ht="42" customHeight="1">
      <c r="A1465" s="2" t="s">
        <v>3313</v>
      </c>
      <c r="B1465" s="2" t="s">
        <v>3313</v>
      </c>
      <c r="C1465" s="2" t="s">
        <v>17</v>
      </c>
      <c r="D1465" s="2" t="s">
        <v>18</v>
      </c>
      <c r="E1465" s="5">
        <v>-26539</v>
      </c>
      <c r="F1465" s="3" t="s">
        <v>83</v>
      </c>
      <c r="G1465" s="3" t="s">
        <v>42</v>
      </c>
      <c r="H1465" s="2" t="s">
        <v>21</v>
      </c>
      <c r="I1465" s="2" t="s">
        <v>3314</v>
      </c>
      <c r="J1465" s="3" t="str">
        <f>HYPERLINK("https://www.boe.es/gazeta/dias/1827/05/03/pdfs/GMD-1827-53.pdf#page=1","Abrir facsímil")</f>
        <v>Abrir facsímil</v>
      </c>
      <c r="K1465" s="3" t="s">
        <v>23</v>
      </c>
    </row>
    <row r="1466" spans="1:11" ht="42" customHeight="1">
      <c r="A1466" s="2" t="s">
        <v>3315</v>
      </c>
      <c r="B1466" s="2" t="s">
        <v>3316</v>
      </c>
      <c r="C1466" s="2" t="s">
        <v>35</v>
      </c>
      <c r="D1466" s="2" t="s">
        <v>36</v>
      </c>
      <c r="E1466" s="5">
        <v>-26534</v>
      </c>
      <c r="F1466" s="3" t="s">
        <v>675</v>
      </c>
      <c r="G1466" s="3" t="s">
        <v>20</v>
      </c>
      <c r="H1466" s="2" t="s">
        <v>21</v>
      </c>
      <c r="I1466" s="2" t="s">
        <v>3317</v>
      </c>
      <c r="J1466" s="3" t="str">
        <f>HYPERLINK("https://www.boe.es/gazeta/dias/1827/05/08/pdfs/GMD-1827-55.pdf#page=3","Abrir facsímil")</f>
        <v>Abrir facsímil</v>
      </c>
      <c r="K1466" s="3" t="s">
        <v>23</v>
      </c>
    </row>
    <row r="1467" spans="1:11" ht="42" customHeight="1">
      <c r="A1467" s="2" t="s">
        <v>3315</v>
      </c>
      <c r="B1467" s="2" t="s">
        <v>3316</v>
      </c>
      <c r="C1467" s="2" t="s">
        <v>66</v>
      </c>
      <c r="D1467" s="2" t="s">
        <v>36</v>
      </c>
      <c r="E1467" s="5">
        <v>-26511</v>
      </c>
      <c r="F1467" s="3" t="s">
        <v>388</v>
      </c>
      <c r="G1467" s="3" t="s">
        <v>29</v>
      </c>
      <c r="H1467" s="2" t="s">
        <v>21</v>
      </c>
      <c r="I1467" s="2" t="s">
        <v>3318</v>
      </c>
      <c r="J1467" s="3" t="str">
        <f>HYPERLINK("https://www.boe.es/gazeta/dias/1827/05/31/pdfs/GMD-1827-65.pdf#page=4","Abrir facsímil")</f>
        <v>Abrir facsímil</v>
      </c>
      <c r="K1467" s="3" t="s">
        <v>23</v>
      </c>
    </row>
    <row r="1468" spans="1:11" ht="42" customHeight="1">
      <c r="A1468" s="2" t="s">
        <v>3319</v>
      </c>
      <c r="B1468" s="2" t="s">
        <v>3319</v>
      </c>
      <c r="C1468" s="2" t="s">
        <v>35</v>
      </c>
      <c r="D1468" s="2" t="s">
        <v>36</v>
      </c>
      <c r="E1468" s="5">
        <v>-26506</v>
      </c>
      <c r="F1468" s="3" t="s">
        <v>832</v>
      </c>
      <c r="G1468" s="3" t="s">
        <v>20</v>
      </c>
      <c r="H1468" s="2" t="s">
        <v>21</v>
      </c>
      <c r="I1468" s="2" t="s">
        <v>3320</v>
      </c>
      <c r="J1468" s="3" t="str">
        <f>HYPERLINK("https://www.boe.es/gazeta/dias/1827/06/05/pdfs/GMD-1827-67.pdf#page=3","Abrir facsímil")</f>
        <v>Abrir facsímil</v>
      </c>
      <c r="K1468" s="3" t="s">
        <v>23</v>
      </c>
    </row>
    <row r="1469" spans="1:11" ht="42" customHeight="1">
      <c r="A1469" s="2" t="s">
        <v>3321</v>
      </c>
      <c r="B1469" s="2" t="s">
        <v>3321</v>
      </c>
      <c r="C1469" s="2" t="s">
        <v>46</v>
      </c>
      <c r="D1469" s="2" t="s">
        <v>27</v>
      </c>
      <c r="E1469" s="5">
        <v>-26460</v>
      </c>
      <c r="F1469" s="3" t="s">
        <v>920</v>
      </c>
      <c r="G1469" s="3" t="s">
        <v>59</v>
      </c>
      <c r="H1469" s="2" t="s">
        <v>21</v>
      </c>
      <c r="I1469" s="2" t="s">
        <v>3322</v>
      </c>
      <c r="J1469" s="3" t="str">
        <f>HYPERLINK("https://www.boe.es/gazeta/dias/1827/07/21/pdfs/GMD-1827-87.pdf#page=2","Abrir facsímil")</f>
        <v>Abrir facsímil</v>
      </c>
      <c r="K1469" s="3" t="s">
        <v>23</v>
      </c>
    </row>
    <row r="1470" spans="1:11" ht="42" customHeight="1">
      <c r="A1470" s="2" t="s">
        <v>3323</v>
      </c>
      <c r="B1470" s="2" t="s">
        <v>3324</v>
      </c>
      <c r="C1470" s="2" t="s">
        <v>350</v>
      </c>
      <c r="D1470" s="2" t="s">
        <v>36</v>
      </c>
      <c r="E1470" s="5">
        <v>-26425</v>
      </c>
      <c r="F1470" s="3" t="s">
        <v>546</v>
      </c>
      <c r="G1470" s="3" t="s">
        <v>20</v>
      </c>
      <c r="H1470" s="2" t="s">
        <v>21</v>
      </c>
      <c r="I1470" s="2" t="s">
        <v>3325</v>
      </c>
      <c r="J1470" s="3" t="str">
        <f>HYPERLINK("https://www.boe.es/gazeta/dias/1827/08/25/pdfs/GMD-1827-102.pdf#page=3","Abrir facsímil")</f>
        <v>Abrir facsímil</v>
      </c>
      <c r="K1470" s="3" t="s">
        <v>23</v>
      </c>
    </row>
    <row r="1471" spans="1:11" ht="42" customHeight="1">
      <c r="A1471" s="2" t="s">
        <v>3326</v>
      </c>
      <c r="B1471" s="2" t="s">
        <v>3326</v>
      </c>
      <c r="C1471" s="2" t="s">
        <v>284</v>
      </c>
      <c r="D1471" s="2" t="s">
        <v>36</v>
      </c>
      <c r="E1471" s="5">
        <v>-26553</v>
      </c>
      <c r="F1471" s="3" t="s">
        <v>165</v>
      </c>
      <c r="G1471" s="3" t="s">
        <v>29</v>
      </c>
      <c r="H1471" s="2" t="s">
        <v>21</v>
      </c>
      <c r="I1471" s="2" t="s">
        <v>3327</v>
      </c>
      <c r="J1471" s="3" t="str">
        <f>HYPERLINK("https://www.boe.es/gazeta/dias/1827/04/19/pdfs/GMD-1827-47.pdf#page=4","Abrir facsímil")</f>
        <v>Abrir facsímil</v>
      </c>
      <c r="K1471" s="3" t="s">
        <v>23</v>
      </c>
    </row>
    <row r="1472" spans="1:11" ht="42" customHeight="1">
      <c r="A1472" s="2" t="s">
        <v>3328</v>
      </c>
      <c r="B1472" s="2" t="s">
        <v>3329</v>
      </c>
      <c r="C1472" s="2" t="s">
        <v>35</v>
      </c>
      <c r="D1472" s="2" t="s">
        <v>36</v>
      </c>
      <c r="E1472" s="5">
        <v>-26474</v>
      </c>
      <c r="F1472" s="3" t="s">
        <v>152</v>
      </c>
      <c r="G1472" s="3" t="s">
        <v>29</v>
      </c>
      <c r="H1472" s="2" t="s">
        <v>21</v>
      </c>
      <c r="I1472" s="2" t="s">
        <v>3330</v>
      </c>
      <c r="J1472" s="3" t="str">
        <f>HYPERLINK("https://www.boe.es/gazeta/dias/1827/07/07/pdfs/GMD-1827-81.pdf#page=4","Abrir facsímil")</f>
        <v>Abrir facsímil</v>
      </c>
      <c r="K1472" s="3" t="s">
        <v>23</v>
      </c>
    </row>
    <row r="1473" spans="1:11" ht="42" customHeight="1">
      <c r="A1473" s="2" t="s">
        <v>3331</v>
      </c>
      <c r="B1473" s="2" t="s">
        <v>3332</v>
      </c>
      <c r="C1473" s="2" t="s">
        <v>17</v>
      </c>
      <c r="D1473" s="2" t="s">
        <v>18</v>
      </c>
      <c r="E1473" s="5">
        <v>-26471</v>
      </c>
      <c r="F1473" s="3" t="s">
        <v>169</v>
      </c>
      <c r="G1473" s="3" t="s">
        <v>29</v>
      </c>
      <c r="H1473" s="2" t="s">
        <v>30</v>
      </c>
      <c r="I1473" s="2" t="s">
        <v>3333</v>
      </c>
      <c r="J1473" s="3" t="str">
        <f>HYPERLINK("https://www.boe.es/gazeta/dias/1827/07/10/pdfs/GMD-1827-82.pdf#page=4","Abrir facsímil")</f>
        <v>Abrir facsímil</v>
      </c>
      <c r="K1473" s="3" t="s">
        <v>32</v>
      </c>
    </row>
    <row r="1474" spans="1:11" ht="42" customHeight="1">
      <c r="A1474" s="2" t="s">
        <v>3334</v>
      </c>
      <c r="B1474" s="2" t="s">
        <v>3335</v>
      </c>
      <c r="C1474" s="2" t="s">
        <v>17</v>
      </c>
      <c r="D1474" s="2" t="s">
        <v>18</v>
      </c>
      <c r="E1474" s="5">
        <v>-26471</v>
      </c>
      <c r="F1474" s="3" t="s">
        <v>169</v>
      </c>
      <c r="G1474" s="3" t="s">
        <v>29</v>
      </c>
      <c r="H1474" s="2" t="s">
        <v>30</v>
      </c>
      <c r="I1474" s="2" t="s">
        <v>3336</v>
      </c>
      <c r="J1474" s="3" t="str">
        <f>HYPERLINK("https://www.boe.es/gazeta/dias/1827/07/10/pdfs/GMD-1827-82.pdf#page=4","Abrir facsímil")</f>
        <v>Abrir facsímil</v>
      </c>
      <c r="K1474" s="3" t="s">
        <v>32</v>
      </c>
    </row>
    <row r="1475" spans="1:11" ht="42" customHeight="1">
      <c r="A1475" s="2" t="s">
        <v>3337</v>
      </c>
      <c r="B1475" s="2" t="s">
        <v>3337</v>
      </c>
      <c r="C1475" s="2" t="s">
        <v>17</v>
      </c>
      <c r="D1475" s="2" t="s">
        <v>18</v>
      </c>
      <c r="E1475" s="5">
        <v>-26635</v>
      </c>
      <c r="F1475" s="3" t="s">
        <v>785</v>
      </c>
      <c r="G1475" s="3" t="s">
        <v>20</v>
      </c>
      <c r="H1475" s="2" t="s">
        <v>21</v>
      </c>
      <c r="I1475" s="2" t="s">
        <v>3338</v>
      </c>
      <c r="J1475" s="3" t="str">
        <f>HYPERLINK("https://www.boe.es/gazeta/dias/1827/01/27/pdfs/GMD-1827-12.pdf#page=3","Abrir facsímil")</f>
        <v>Abrir facsímil</v>
      </c>
      <c r="K1475" s="3" t="s">
        <v>23</v>
      </c>
    </row>
    <row r="1476" spans="1:11" ht="42" customHeight="1">
      <c r="A1476" s="2" t="s">
        <v>3339</v>
      </c>
      <c r="B1476" s="2" t="s">
        <v>3339</v>
      </c>
      <c r="C1476" s="2" t="s">
        <v>35</v>
      </c>
      <c r="D1476" s="2" t="s">
        <v>36</v>
      </c>
      <c r="E1476" s="5">
        <v>-26548</v>
      </c>
      <c r="F1476" s="3" t="s">
        <v>507</v>
      </c>
      <c r="G1476" s="3" t="s">
        <v>29</v>
      </c>
      <c r="H1476" s="2" t="s">
        <v>21</v>
      </c>
      <c r="I1476" s="2" t="s">
        <v>3340</v>
      </c>
      <c r="J1476" s="3" t="str">
        <f>HYPERLINK("https://www.boe.es/gazeta/dias/1827/04/24/pdfs/GMD-1827-49.pdf#page=4","Abrir facsímil")</f>
        <v>Abrir facsímil</v>
      </c>
      <c r="K1476" s="3" t="s">
        <v>23</v>
      </c>
    </row>
    <row r="1477" spans="1:11" ht="42" customHeight="1">
      <c r="A1477" s="2" t="s">
        <v>3339</v>
      </c>
      <c r="B1477" s="2" t="s">
        <v>3339</v>
      </c>
      <c r="C1477" s="2" t="s">
        <v>17</v>
      </c>
      <c r="D1477" s="2" t="s">
        <v>18</v>
      </c>
      <c r="E1477" s="5">
        <v>-26420</v>
      </c>
      <c r="F1477" s="3" t="s">
        <v>221</v>
      </c>
      <c r="G1477" s="3" t="s">
        <v>29</v>
      </c>
      <c r="H1477" s="2" t="s">
        <v>21</v>
      </c>
      <c r="I1477" s="2" t="s">
        <v>3341</v>
      </c>
      <c r="J1477" s="3" t="str">
        <f>HYPERLINK("https://www.boe.es/gazeta/dias/1827/08/30/pdfs/GMD-1827-104.pdf#page=4","Abrir facsímil")</f>
        <v>Abrir facsímil</v>
      </c>
      <c r="K1477" s="3" t="s">
        <v>23</v>
      </c>
    </row>
    <row r="1478" spans="1:11" ht="42" customHeight="1">
      <c r="A1478" s="2" t="s">
        <v>3342</v>
      </c>
      <c r="B1478" s="2" t="s">
        <v>3343</v>
      </c>
      <c r="C1478" s="2" t="s">
        <v>46</v>
      </c>
      <c r="D1478" s="2" t="s">
        <v>27</v>
      </c>
      <c r="E1478" s="5">
        <v>-26387</v>
      </c>
      <c r="F1478" s="3" t="s">
        <v>184</v>
      </c>
      <c r="G1478" s="3" t="s">
        <v>29</v>
      </c>
      <c r="H1478" s="2" t="s">
        <v>21</v>
      </c>
      <c r="I1478" s="2" t="s">
        <v>3344</v>
      </c>
      <c r="J1478" s="3" t="str">
        <f>HYPERLINK("https://www.boe.es/gazeta/dias/1827/10/02/pdfs/GMD-1827-119.pdf#page=4","Abrir facsímil")</f>
        <v>Abrir facsímil</v>
      </c>
      <c r="K1478" s="3" t="s">
        <v>23</v>
      </c>
    </row>
    <row r="1479" spans="1:11" ht="42" customHeight="1">
      <c r="A1479" s="2" t="s">
        <v>3345</v>
      </c>
      <c r="B1479" s="2" t="s">
        <v>3346</v>
      </c>
      <c r="C1479" s="2" t="s">
        <v>94</v>
      </c>
      <c r="D1479" s="2" t="s">
        <v>36</v>
      </c>
      <c r="E1479" s="5">
        <v>-26471</v>
      </c>
      <c r="F1479" s="3" t="s">
        <v>169</v>
      </c>
      <c r="G1479" s="3" t="s">
        <v>29</v>
      </c>
      <c r="H1479" s="2" t="s">
        <v>21</v>
      </c>
      <c r="I1479" s="2" t="s">
        <v>3347</v>
      </c>
      <c r="J1479" s="3" t="str">
        <f>HYPERLINK("https://www.boe.es/gazeta/dias/1827/07/10/pdfs/GMD-1827-82.pdf#page=4","Abrir facsímil")</f>
        <v>Abrir facsímil</v>
      </c>
      <c r="K1479" s="3" t="s">
        <v>23</v>
      </c>
    </row>
    <row r="1480" spans="1:11" ht="42" customHeight="1">
      <c r="A1480" s="2" t="s">
        <v>3348</v>
      </c>
      <c r="B1480" s="2" t="s">
        <v>3349</v>
      </c>
      <c r="C1480" s="2" t="s">
        <v>17</v>
      </c>
      <c r="D1480" s="2" t="s">
        <v>18</v>
      </c>
      <c r="E1480" s="5">
        <v>-26623</v>
      </c>
      <c r="F1480" s="3" t="s">
        <v>114</v>
      </c>
      <c r="G1480" s="3" t="s">
        <v>115</v>
      </c>
      <c r="H1480" s="2" t="s">
        <v>21</v>
      </c>
      <c r="I1480" s="2" t="s">
        <v>3350</v>
      </c>
      <c r="J1480" s="3" t="str">
        <f>HYPERLINK("https://www.boe.es/gazeta/dias/1827/02/08/pdfs/GMD-1827-17.pdf#page=4","Abrir facsímil")</f>
        <v>Abrir facsímil</v>
      </c>
      <c r="K1480" s="3" t="s">
        <v>23</v>
      </c>
    </row>
    <row r="1481" spans="1:11" ht="42" customHeight="1">
      <c r="A1481" s="2" t="s">
        <v>3351</v>
      </c>
      <c r="B1481" s="2" t="s">
        <v>3352</v>
      </c>
      <c r="C1481" s="2" t="s">
        <v>17</v>
      </c>
      <c r="D1481" s="2" t="s">
        <v>18</v>
      </c>
      <c r="E1481" s="5">
        <v>-26581</v>
      </c>
      <c r="F1481" s="3" t="s">
        <v>510</v>
      </c>
      <c r="G1481" s="3" t="s">
        <v>20</v>
      </c>
      <c r="H1481" s="2" t="s">
        <v>21</v>
      </c>
      <c r="I1481" s="2" t="s">
        <v>3353</v>
      </c>
      <c r="J1481" s="3" t="str">
        <f>HYPERLINK("https://www.boe.es/gazeta/dias/1827/03/22/pdfs/GMD-1827-35.pdf#page=3","Abrir facsímil")</f>
        <v>Abrir facsímil</v>
      </c>
      <c r="K1481" s="3" t="s">
        <v>23</v>
      </c>
    </row>
    <row r="1482" spans="1:11" ht="42" customHeight="1">
      <c r="A1482" s="2" t="s">
        <v>3354</v>
      </c>
      <c r="B1482" s="2" t="s">
        <v>3355</v>
      </c>
      <c r="C1482" s="2" t="s">
        <v>46</v>
      </c>
      <c r="D1482" s="2" t="s">
        <v>27</v>
      </c>
      <c r="E1482" s="5">
        <v>-26511</v>
      </c>
      <c r="F1482" s="3" t="s">
        <v>388</v>
      </c>
      <c r="G1482" s="3" t="s">
        <v>59</v>
      </c>
      <c r="H1482" s="2" t="s">
        <v>30</v>
      </c>
      <c r="I1482" s="2" t="s">
        <v>3356</v>
      </c>
      <c r="J1482" s="3" t="str">
        <f>HYPERLINK("https://www.boe.es/gazeta/dias/1827/05/31/pdfs/GMD-1827-65.pdf#page=2","Abrir facsímil")</f>
        <v>Abrir facsímil</v>
      </c>
      <c r="K1482" s="3" t="s">
        <v>32</v>
      </c>
    </row>
    <row r="1483" spans="1:11" ht="42" customHeight="1">
      <c r="A1483" s="2" t="s">
        <v>3357</v>
      </c>
      <c r="B1483" s="2" t="s">
        <v>3358</v>
      </c>
      <c r="C1483" s="2" t="s">
        <v>17</v>
      </c>
      <c r="D1483" s="2" t="s">
        <v>18</v>
      </c>
      <c r="E1483" s="5">
        <v>-26639</v>
      </c>
      <c r="F1483" s="3" t="s">
        <v>58</v>
      </c>
      <c r="G1483" s="3" t="s">
        <v>20</v>
      </c>
      <c r="H1483" s="2" t="s">
        <v>30</v>
      </c>
      <c r="I1483" s="2" t="s">
        <v>3359</v>
      </c>
      <c r="J1483" s="3" t="str">
        <f>HYPERLINK("https://www.boe.es/gazeta/dias/1827/01/23/pdfs/GMD-1827-10.pdf#page=3","Abrir facsímil")</f>
        <v>Abrir facsímil</v>
      </c>
      <c r="K1483" s="3" t="s">
        <v>32</v>
      </c>
    </row>
    <row r="1484" spans="1:11" ht="42" customHeight="1">
      <c r="A1484" s="2" t="s">
        <v>3360</v>
      </c>
      <c r="B1484" s="2" t="s">
        <v>3361</v>
      </c>
      <c r="C1484" s="2" t="s">
        <v>46</v>
      </c>
      <c r="D1484" s="2" t="s">
        <v>27</v>
      </c>
      <c r="E1484" s="5">
        <v>-26560</v>
      </c>
      <c r="F1484" s="3" t="s">
        <v>386</v>
      </c>
      <c r="G1484" s="3" t="s">
        <v>29</v>
      </c>
      <c r="H1484" s="2" t="s">
        <v>21</v>
      </c>
      <c r="I1484" s="2" t="s">
        <v>3362</v>
      </c>
      <c r="J1484" s="3" t="str">
        <f>HYPERLINK("https://www.boe.es/gazeta/dias/1827/04/12/pdfs/GMD-1827-44.pdf#page=4","Abrir facsímil")</f>
        <v>Abrir facsímil</v>
      </c>
      <c r="K1484" s="3" t="s">
        <v>23</v>
      </c>
    </row>
    <row r="1485" spans="1:11" ht="42" customHeight="1">
      <c r="A1485" s="2" t="s">
        <v>3363</v>
      </c>
      <c r="B1485" s="2" t="s">
        <v>3363</v>
      </c>
      <c r="C1485" s="2" t="s">
        <v>46</v>
      </c>
      <c r="D1485" s="2" t="s">
        <v>27</v>
      </c>
      <c r="E1485" s="5">
        <v>-26516</v>
      </c>
      <c r="F1485" s="3" t="s">
        <v>47</v>
      </c>
      <c r="G1485" s="3" t="s">
        <v>59</v>
      </c>
      <c r="H1485" s="2" t="s">
        <v>21</v>
      </c>
      <c r="I1485" s="2" t="s">
        <v>3364</v>
      </c>
      <c r="J1485" s="3" t="str">
        <f>HYPERLINK("https://www.boe.es/gazeta/dias/1827/05/26/pdfs/GMD-1827-63.pdf#page=2","Abrir facsímil")</f>
        <v>Abrir facsímil</v>
      </c>
      <c r="K1485" s="3" t="s">
        <v>23</v>
      </c>
    </row>
    <row r="1486" spans="1:11" ht="42" customHeight="1">
      <c r="A1486" s="2" t="s">
        <v>3365</v>
      </c>
      <c r="B1486" s="2" t="s">
        <v>3365</v>
      </c>
      <c r="C1486" s="2" t="s">
        <v>35</v>
      </c>
      <c r="D1486" s="2" t="s">
        <v>36</v>
      </c>
      <c r="E1486" s="5">
        <v>-26649</v>
      </c>
      <c r="F1486" s="3" t="s">
        <v>1180</v>
      </c>
      <c r="G1486" s="3" t="s">
        <v>20</v>
      </c>
      <c r="H1486" s="2" t="s">
        <v>21</v>
      </c>
      <c r="I1486" s="2" t="s">
        <v>3366</v>
      </c>
      <c r="J1486" s="3" t="str">
        <f>HYPERLINK("https://www.boe.es/gazeta/dias/1827/01/13/pdfs/GMD-1827-6.pdf#page=3","Abrir facsímil")</f>
        <v>Abrir facsímil</v>
      </c>
      <c r="K1486" s="3" t="s">
        <v>23</v>
      </c>
    </row>
    <row r="1487" spans="1:11" ht="42" customHeight="1">
      <c r="A1487" s="2" t="s">
        <v>3367</v>
      </c>
      <c r="B1487" s="2" t="s">
        <v>3368</v>
      </c>
      <c r="C1487" s="2" t="s">
        <v>35</v>
      </c>
      <c r="D1487" s="2" t="s">
        <v>36</v>
      </c>
      <c r="E1487" s="5">
        <v>-26600</v>
      </c>
      <c r="F1487" s="3" t="s">
        <v>205</v>
      </c>
      <c r="G1487" s="3" t="s">
        <v>59</v>
      </c>
      <c r="H1487" s="2" t="s">
        <v>21</v>
      </c>
      <c r="I1487" s="2" t="s">
        <v>3369</v>
      </c>
      <c r="J1487" s="3" t="str">
        <f>HYPERLINK("https://www.boe.es/gazeta/dias/1827/03/03/pdfs/GMD-1827-27.pdf#page=2","Abrir facsímil")</f>
        <v>Abrir facsímil</v>
      </c>
      <c r="K1487" s="3" t="s">
        <v>23</v>
      </c>
    </row>
    <row r="1488" spans="1:11" ht="42" customHeight="1">
      <c r="A1488" s="2" t="s">
        <v>3370</v>
      </c>
      <c r="B1488" s="2" t="s">
        <v>3370</v>
      </c>
      <c r="C1488" s="2" t="s">
        <v>66</v>
      </c>
      <c r="D1488" s="2" t="s">
        <v>36</v>
      </c>
      <c r="E1488" s="5">
        <v>-26530</v>
      </c>
      <c r="F1488" s="3" t="s">
        <v>817</v>
      </c>
      <c r="G1488" s="3" t="s">
        <v>59</v>
      </c>
      <c r="H1488" s="2" t="s">
        <v>21</v>
      </c>
      <c r="I1488" s="2" t="s">
        <v>3371</v>
      </c>
      <c r="J1488" s="3" t="str">
        <f>HYPERLINK("https://www.boe.es/gazeta/dias/1827/05/12/pdfs/GMD-1827-57.pdf#page=2","Abrir facsímil")</f>
        <v>Abrir facsímil</v>
      </c>
      <c r="K1488" s="3" t="s">
        <v>23</v>
      </c>
    </row>
    <row r="1489" spans="1:11" ht="42" customHeight="1">
      <c r="A1489" s="2" t="s">
        <v>3372</v>
      </c>
      <c r="B1489" s="2" t="s">
        <v>3372</v>
      </c>
      <c r="C1489" s="2" t="s">
        <v>17</v>
      </c>
      <c r="D1489" s="2" t="s">
        <v>18</v>
      </c>
      <c r="E1489" s="5">
        <v>-26595</v>
      </c>
      <c r="F1489" s="3" t="s">
        <v>128</v>
      </c>
      <c r="G1489" s="3" t="s">
        <v>59</v>
      </c>
      <c r="H1489" s="2" t="s">
        <v>21</v>
      </c>
      <c r="I1489" s="2" t="s">
        <v>3373</v>
      </c>
      <c r="J1489" s="3" t="str">
        <f>HYPERLINK("https://www.boe.es/gazeta/dias/1827/03/08/pdfs/GMD-1827-29.pdf#page=2","Abrir facsímil")</f>
        <v>Abrir facsímil</v>
      </c>
      <c r="K1489" s="3" t="s">
        <v>23</v>
      </c>
    </row>
    <row r="1490" spans="1:11" ht="42" customHeight="1">
      <c r="A1490" s="2" t="s">
        <v>3372</v>
      </c>
      <c r="B1490" s="2" t="s">
        <v>3372</v>
      </c>
      <c r="C1490" s="2" t="s">
        <v>35</v>
      </c>
      <c r="D1490" s="2" t="s">
        <v>36</v>
      </c>
      <c r="E1490" s="5">
        <v>-26593</v>
      </c>
      <c r="F1490" s="3" t="s">
        <v>1128</v>
      </c>
      <c r="G1490" s="3" t="s">
        <v>42</v>
      </c>
      <c r="H1490" s="2" t="s">
        <v>21</v>
      </c>
      <c r="I1490" s="2" t="s">
        <v>3374</v>
      </c>
      <c r="J1490" s="3" t="str">
        <f>HYPERLINK("https://www.boe.es/gazeta/dias/1827/03/10/pdfs/GMD-1827-30.pdf#page=1","Abrir facsímil")</f>
        <v>Abrir facsímil</v>
      </c>
      <c r="K1490" s="3" t="s">
        <v>23</v>
      </c>
    </row>
    <row r="1491" spans="1:11" ht="42" customHeight="1">
      <c r="A1491" s="2" t="s">
        <v>3372</v>
      </c>
      <c r="B1491" s="2" t="s">
        <v>3372</v>
      </c>
      <c r="C1491" s="2" t="s">
        <v>66</v>
      </c>
      <c r="D1491" s="2" t="s">
        <v>36</v>
      </c>
      <c r="E1491" s="5">
        <v>-26583</v>
      </c>
      <c r="F1491" s="3" t="s">
        <v>522</v>
      </c>
      <c r="G1491" s="3" t="s">
        <v>59</v>
      </c>
      <c r="H1491" s="2" t="s">
        <v>21</v>
      </c>
      <c r="I1491" s="2" t="s">
        <v>3375</v>
      </c>
      <c r="J1491" s="3" t="str">
        <f>HYPERLINK("https://www.boe.es/gazeta/dias/1827/03/20/pdfs/GMD-1827-34.pdf#page=2","Abrir facsímil")</f>
        <v>Abrir facsímil</v>
      </c>
      <c r="K1491" s="3" t="s">
        <v>23</v>
      </c>
    </row>
    <row r="1492" spans="1:11" ht="42" customHeight="1">
      <c r="A1492" s="2" t="s">
        <v>3372</v>
      </c>
      <c r="B1492" s="2" t="s">
        <v>3372</v>
      </c>
      <c r="C1492" s="2" t="s">
        <v>66</v>
      </c>
      <c r="D1492" s="2" t="s">
        <v>36</v>
      </c>
      <c r="E1492" s="5">
        <v>-26576</v>
      </c>
      <c r="F1492" s="3" t="s">
        <v>251</v>
      </c>
      <c r="G1492" s="3" t="s">
        <v>59</v>
      </c>
      <c r="H1492" s="2" t="s">
        <v>21</v>
      </c>
      <c r="I1492" s="2" t="s">
        <v>3376</v>
      </c>
      <c r="J1492" s="3" t="str">
        <f>HYPERLINK("https://www.boe.es/gazeta/dias/1827/03/27/pdfs/GMD-1827-37.pdf#page=2","Abrir facsímil")</f>
        <v>Abrir facsímil</v>
      </c>
      <c r="K1492" s="3" t="s">
        <v>23</v>
      </c>
    </row>
    <row r="1493" spans="1:11" ht="42" customHeight="1">
      <c r="A1493" s="2" t="s">
        <v>3372</v>
      </c>
      <c r="B1493" s="2" t="s">
        <v>3372</v>
      </c>
      <c r="C1493" s="2" t="s">
        <v>46</v>
      </c>
      <c r="D1493" s="2" t="s">
        <v>27</v>
      </c>
      <c r="E1493" s="5">
        <v>-26562</v>
      </c>
      <c r="F1493" s="3" t="s">
        <v>28</v>
      </c>
      <c r="G1493" s="3" t="s">
        <v>59</v>
      </c>
      <c r="H1493" s="2" t="s">
        <v>21</v>
      </c>
      <c r="I1493" s="2" t="s">
        <v>3377</v>
      </c>
      <c r="J1493" s="3" t="str">
        <f>HYPERLINK("https://www.boe.es/gazeta/dias/1827/04/10/pdfs/GMD-1827-43.pdf#page=2","Abrir facsímil")</f>
        <v>Abrir facsímil</v>
      </c>
      <c r="K1493" s="3" t="s">
        <v>23</v>
      </c>
    </row>
    <row r="1494" spans="1:11" ht="42" customHeight="1">
      <c r="A1494" s="2" t="s">
        <v>3372</v>
      </c>
      <c r="B1494" s="2" t="s">
        <v>3372</v>
      </c>
      <c r="C1494" s="2" t="s">
        <v>35</v>
      </c>
      <c r="D1494" s="2" t="s">
        <v>36</v>
      </c>
      <c r="E1494" s="5">
        <v>-26555</v>
      </c>
      <c r="F1494" s="3" t="s">
        <v>553</v>
      </c>
      <c r="G1494" s="3" t="s">
        <v>59</v>
      </c>
      <c r="H1494" s="2" t="s">
        <v>21</v>
      </c>
      <c r="I1494" s="2" t="s">
        <v>3378</v>
      </c>
      <c r="J1494" s="3" t="str">
        <f>HYPERLINK("https://www.boe.es/gazeta/dias/1827/04/17/pdfs/GMD-1827-46.pdf#page=2","Abrir facsímil")</f>
        <v>Abrir facsímil</v>
      </c>
      <c r="K1494" s="3" t="s">
        <v>23</v>
      </c>
    </row>
    <row r="1495" spans="1:11" ht="42" customHeight="1">
      <c r="A1495" s="2" t="s">
        <v>3372</v>
      </c>
      <c r="B1495" s="2" t="s">
        <v>3372</v>
      </c>
      <c r="C1495" s="2" t="s">
        <v>46</v>
      </c>
      <c r="D1495" s="2" t="s">
        <v>27</v>
      </c>
      <c r="E1495" s="5">
        <v>-26541</v>
      </c>
      <c r="F1495" s="3" t="s">
        <v>542</v>
      </c>
      <c r="G1495" s="3" t="s">
        <v>59</v>
      </c>
      <c r="H1495" s="2" t="s">
        <v>21</v>
      </c>
      <c r="I1495" s="2" t="s">
        <v>3379</v>
      </c>
      <c r="J1495" s="3" t="str">
        <f>HYPERLINK("https://www.boe.es/gazeta/dias/1827/05/01/pdfs/GMD-1827-52.pdf#page=2","Abrir facsímil")</f>
        <v>Abrir facsímil</v>
      </c>
      <c r="K1495" s="3" t="s">
        <v>23</v>
      </c>
    </row>
    <row r="1496" spans="1:11" ht="42" customHeight="1">
      <c r="A1496" s="2" t="s">
        <v>3372</v>
      </c>
      <c r="B1496" s="2" t="s">
        <v>3372</v>
      </c>
      <c r="C1496" s="2" t="s">
        <v>46</v>
      </c>
      <c r="D1496" s="2" t="s">
        <v>27</v>
      </c>
      <c r="E1496" s="5">
        <v>-26523</v>
      </c>
      <c r="F1496" s="3" t="s">
        <v>531</v>
      </c>
      <c r="G1496" s="3" t="s">
        <v>59</v>
      </c>
      <c r="H1496" s="2" t="s">
        <v>21</v>
      </c>
      <c r="I1496" s="2" t="s">
        <v>3380</v>
      </c>
      <c r="J1496" s="3" t="str">
        <f>HYPERLINK("https://www.boe.es/gazeta/dias/1827/05/19/pdfs/GMD-1827-60.pdf#page=2","Abrir facsímil")</f>
        <v>Abrir facsímil</v>
      </c>
      <c r="K1496" s="3" t="s">
        <v>23</v>
      </c>
    </row>
    <row r="1497" spans="1:11" ht="42" customHeight="1">
      <c r="A1497" s="2" t="s">
        <v>3372</v>
      </c>
      <c r="B1497" s="2" t="s">
        <v>3372</v>
      </c>
      <c r="C1497" s="2" t="s">
        <v>35</v>
      </c>
      <c r="D1497" s="2" t="s">
        <v>36</v>
      </c>
      <c r="E1497" s="5">
        <v>-26520</v>
      </c>
      <c r="F1497" s="3" t="s">
        <v>664</v>
      </c>
      <c r="G1497" s="3" t="s">
        <v>20</v>
      </c>
      <c r="H1497" s="2" t="s">
        <v>21</v>
      </c>
      <c r="I1497" s="2" t="s">
        <v>3381</v>
      </c>
      <c r="J1497" s="3" t="str">
        <f>HYPERLINK("https://www.boe.es/gazeta/dias/1827/05/22/pdfs/GMD-1827-61.pdf#page=3","Abrir facsímil")</f>
        <v>Abrir facsímil</v>
      </c>
      <c r="K1497" s="3" t="s">
        <v>23</v>
      </c>
    </row>
    <row r="1498" spans="1:11" ht="42" customHeight="1">
      <c r="A1498" s="2" t="s">
        <v>3372</v>
      </c>
      <c r="B1498" s="2" t="s">
        <v>3372</v>
      </c>
      <c r="C1498" s="2" t="s">
        <v>66</v>
      </c>
      <c r="D1498" s="2" t="s">
        <v>36</v>
      </c>
      <c r="E1498" s="5">
        <v>-26511</v>
      </c>
      <c r="F1498" s="3" t="s">
        <v>388</v>
      </c>
      <c r="G1498" s="3" t="s">
        <v>59</v>
      </c>
      <c r="H1498" s="2" t="s">
        <v>21</v>
      </c>
      <c r="I1498" s="2" t="s">
        <v>3382</v>
      </c>
      <c r="J1498" s="3" t="str">
        <f>HYPERLINK("https://www.boe.es/gazeta/dias/1827/05/31/pdfs/GMD-1827-65.pdf#page=2","Abrir facsímil")</f>
        <v>Abrir facsímil</v>
      </c>
      <c r="K1498" s="3" t="s">
        <v>23</v>
      </c>
    </row>
    <row r="1499" spans="1:11" ht="42" customHeight="1">
      <c r="A1499" s="2" t="s">
        <v>3372</v>
      </c>
      <c r="B1499" s="2" t="s">
        <v>3372</v>
      </c>
      <c r="C1499" s="2" t="s">
        <v>350</v>
      </c>
      <c r="D1499" s="2" t="s">
        <v>36</v>
      </c>
      <c r="E1499" s="5">
        <v>-26460</v>
      </c>
      <c r="F1499" s="3" t="s">
        <v>920</v>
      </c>
      <c r="G1499" s="3" t="s">
        <v>59</v>
      </c>
      <c r="H1499" s="2" t="s">
        <v>21</v>
      </c>
      <c r="I1499" s="2" t="s">
        <v>3383</v>
      </c>
      <c r="J1499" s="3" t="str">
        <f>HYPERLINK("https://www.boe.es/gazeta/dias/1827/07/21/pdfs/GMD-1827-87.pdf#page=2","Abrir facsímil")</f>
        <v>Abrir facsímil</v>
      </c>
      <c r="K1499" s="3" t="s">
        <v>23</v>
      </c>
    </row>
    <row r="1500" spans="1:11" ht="42" customHeight="1">
      <c r="A1500" s="2" t="s">
        <v>3372</v>
      </c>
      <c r="B1500" s="2" t="s">
        <v>3372</v>
      </c>
      <c r="C1500" s="2" t="s">
        <v>35</v>
      </c>
      <c r="D1500" s="2" t="s">
        <v>36</v>
      </c>
      <c r="E1500" s="5">
        <v>-26460</v>
      </c>
      <c r="F1500" s="3" t="s">
        <v>920</v>
      </c>
      <c r="G1500" s="3" t="s">
        <v>20</v>
      </c>
      <c r="H1500" s="2" t="s">
        <v>21</v>
      </c>
      <c r="I1500" s="2" t="s">
        <v>3384</v>
      </c>
      <c r="J1500" s="3" t="str">
        <f>HYPERLINK("https://www.boe.es/gazeta/dias/1827/07/21/pdfs/GMD-1827-87.pdf#page=3","Abrir facsímil")</f>
        <v>Abrir facsímil</v>
      </c>
      <c r="K1500" s="3" t="s">
        <v>23</v>
      </c>
    </row>
    <row r="1501" spans="1:11" ht="42" customHeight="1">
      <c r="A1501" s="2" t="s">
        <v>3372</v>
      </c>
      <c r="B1501" s="2" t="s">
        <v>3372</v>
      </c>
      <c r="C1501" s="2" t="s">
        <v>35</v>
      </c>
      <c r="D1501" s="2" t="s">
        <v>36</v>
      </c>
      <c r="E1501" s="5">
        <v>-26446</v>
      </c>
      <c r="F1501" s="3" t="s">
        <v>577</v>
      </c>
      <c r="G1501" s="3" t="s">
        <v>59</v>
      </c>
      <c r="H1501" s="2" t="s">
        <v>21</v>
      </c>
      <c r="I1501" s="2" t="s">
        <v>3385</v>
      </c>
      <c r="J1501" s="3" t="str">
        <f>HYPERLINK("https://www.boe.es/gazeta/dias/1827/08/04/pdfs/GMD-1827-93.pdf#page=2","Abrir facsímil")</f>
        <v>Abrir facsímil</v>
      </c>
      <c r="K1501" s="3" t="s">
        <v>23</v>
      </c>
    </row>
    <row r="1502" spans="1:11" ht="42" customHeight="1">
      <c r="A1502" s="2" t="s">
        <v>3372</v>
      </c>
      <c r="B1502" s="2" t="s">
        <v>3372</v>
      </c>
      <c r="C1502" s="2" t="s">
        <v>17</v>
      </c>
      <c r="D1502" s="2" t="s">
        <v>18</v>
      </c>
      <c r="E1502" s="5">
        <v>-26446</v>
      </c>
      <c r="F1502" s="3" t="s">
        <v>577</v>
      </c>
      <c r="G1502" s="3" t="s">
        <v>20</v>
      </c>
      <c r="H1502" s="2" t="s">
        <v>21</v>
      </c>
      <c r="I1502" s="2" t="s">
        <v>3386</v>
      </c>
      <c r="J1502" s="3" t="str">
        <f>HYPERLINK("https://www.boe.es/gazeta/dias/1827/08/04/pdfs/GMD-1827-93.pdf#page=3","Abrir facsímil")</f>
        <v>Abrir facsímil</v>
      </c>
      <c r="K1502" s="3" t="s">
        <v>23</v>
      </c>
    </row>
    <row r="1503" spans="1:11" ht="42" customHeight="1">
      <c r="A1503" s="2" t="s">
        <v>3372</v>
      </c>
      <c r="B1503" s="2" t="s">
        <v>3372</v>
      </c>
      <c r="C1503" s="2" t="s">
        <v>35</v>
      </c>
      <c r="D1503" s="2" t="s">
        <v>36</v>
      </c>
      <c r="E1503" s="5">
        <v>-26422</v>
      </c>
      <c r="F1503" s="3" t="s">
        <v>862</v>
      </c>
      <c r="G1503" s="3" t="s">
        <v>59</v>
      </c>
      <c r="H1503" s="2" t="s">
        <v>21</v>
      </c>
      <c r="I1503" s="2" t="s">
        <v>3387</v>
      </c>
      <c r="J1503" s="3" t="str">
        <f>HYPERLINK("https://www.boe.es/gazeta/dias/1827/08/28/pdfs/GMD-1827-103.pdf#page=2","Abrir facsímil")</f>
        <v>Abrir facsímil</v>
      </c>
      <c r="K1503" s="3" t="s">
        <v>23</v>
      </c>
    </row>
    <row r="1504" spans="1:11" ht="42" customHeight="1">
      <c r="A1504" s="2" t="s">
        <v>3372</v>
      </c>
      <c r="B1504" s="2" t="s">
        <v>3372</v>
      </c>
      <c r="C1504" s="2" t="s">
        <v>66</v>
      </c>
      <c r="D1504" s="2" t="s">
        <v>36</v>
      </c>
      <c r="E1504" s="5">
        <v>-26420</v>
      </c>
      <c r="F1504" s="3" t="s">
        <v>221</v>
      </c>
      <c r="G1504" s="3" t="s">
        <v>59</v>
      </c>
      <c r="H1504" s="2" t="s">
        <v>21</v>
      </c>
      <c r="I1504" s="2" t="s">
        <v>3388</v>
      </c>
      <c r="J1504" s="3" t="str">
        <f>HYPERLINK("https://www.boe.es/gazeta/dias/1827/08/30/pdfs/GMD-1827-104.pdf#page=2","Abrir facsímil")</f>
        <v>Abrir facsímil</v>
      </c>
      <c r="K1504" s="3" t="s">
        <v>23</v>
      </c>
    </row>
    <row r="1505" spans="1:11" ht="42" customHeight="1">
      <c r="A1505" s="2" t="s">
        <v>3389</v>
      </c>
      <c r="B1505" s="2" t="s">
        <v>3390</v>
      </c>
      <c r="C1505" s="2" t="s">
        <v>46</v>
      </c>
      <c r="D1505" s="2" t="s">
        <v>27</v>
      </c>
      <c r="E1505" s="5">
        <v>-26324</v>
      </c>
      <c r="F1505" s="3" t="s">
        <v>344</v>
      </c>
      <c r="G1505" s="3" t="s">
        <v>42</v>
      </c>
      <c r="H1505" s="2" t="s">
        <v>21</v>
      </c>
      <c r="I1505" s="2" t="s">
        <v>3391</v>
      </c>
      <c r="J1505" s="3" t="str">
        <f>HYPERLINK("https://www.boe.es/gazeta/dias/1827/12/04/pdfs/GMD-1827-148.pdf#page=1","Abrir facsímil")</f>
        <v>Abrir facsímil</v>
      </c>
      <c r="K1505" s="3" t="s">
        <v>23</v>
      </c>
    </row>
    <row r="1506" spans="1:11" ht="42" customHeight="1">
      <c r="A1506" s="2" t="s">
        <v>3392</v>
      </c>
      <c r="B1506" s="2" t="s">
        <v>3393</v>
      </c>
      <c r="C1506" s="2" t="s">
        <v>17</v>
      </c>
      <c r="D1506" s="2" t="s">
        <v>18</v>
      </c>
      <c r="E1506" s="5">
        <v>-26597</v>
      </c>
      <c r="F1506" s="3" t="s">
        <v>891</v>
      </c>
      <c r="G1506" s="3" t="s">
        <v>59</v>
      </c>
      <c r="H1506" s="2" t="s">
        <v>21</v>
      </c>
      <c r="I1506" s="2" t="s">
        <v>3394</v>
      </c>
      <c r="J1506" s="3" t="str">
        <f>HYPERLINK("https://www.boe.es/gazeta/dias/1827/03/06/pdfs/GMD-1827-28.pdf#page=2","Abrir facsímil")</f>
        <v>Abrir facsímil</v>
      </c>
      <c r="K1506" s="3" t="s">
        <v>23</v>
      </c>
    </row>
    <row r="1507" spans="1:11" ht="42" customHeight="1">
      <c r="A1507" s="2" t="s">
        <v>3395</v>
      </c>
      <c r="B1507" s="2" t="s">
        <v>3396</v>
      </c>
      <c r="C1507" s="2" t="s">
        <v>17</v>
      </c>
      <c r="D1507" s="2" t="s">
        <v>18</v>
      </c>
      <c r="E1507" s="5">
        <v>-26609</v>
      </c>
      <c r="F1507" s="3" t="s">
        <v>102</v>
      </c>
      <c r="G1507" s="3" t="s">
        <v>20</v>
      </c>
      <c r="H1507" s="2" t="s">
        <v>21</v>
      </c>
      <c r="I1507" s="2" t="s">
        <v>3397</v>
      </c>
      <c r="J1507" s="3" t="str">
        <f>HYPERLINK("https://www.boe.es/gazeta/dias/1827/02/22/pdfs/GMD-1827-23.pdf#page=3","Abrir facsímil")</f>
        <v>Abrir facsímil</v>
      </c>
      <c r="K1507" s="3" t="s">
        <v>23</v>
      </c>
    </row>
    <row r="1508" spans="1:11" ht="42" customHeight="1">
      <c r="A1508" s="2" t="s">
        <v>3398</v>
      </c>
      <c r="B1508" s="2" t="s">
        <v>3398</v>
      </c>
      <c r="C1508" s="2" t="s">
        <v>17</v>
      </c>
      <c r="D1508" s="2" t="s">
        <v>18</v>
      </c>
      <c r="E1508" s="5">
        <v>-26415</v>
      </c>
      <c r="F1508" s="3" t="s">
        <v>694</v>
      </c>
      <c r="G1508" s="3" t="s">
        <v>42</v>
      </c>
      <c r="H1508" s="2" t="s">
        <v>21</v>
      </c>
      <c r="I1508" s="2" t="s">
        <v>3399</v>
      </c>
      <c r="J1508" s="3" t="str">
        <f>HYPERLINK("https://www.boe.es/gazeta/dias/1827/09/04/pdfs/GMD-1827-106.pdf#page=1","Abrir facsímil")</f>
        <v>Abrir facsímil</v>
      </c>
      <c r="K1508" s="3" t="s">
        <v>23</v>
      </c>
    </row>
    <row r="1509" spans="1:11" ht="42" customHeight="1">
      <c r="A1509" s="2" t="s">
        <v>3400</v>
      </c>
      <c r="B1509" s="2" t="s">
        <v>3401</v>
      </c>
      <c r="C1509" s="2" t="s">
        <v>66</v>
      </c>
      <c r="D1509" s="2" t="s">
        <v>36</v>
      </c>
      <c r="E1509" s="5">
        <v>-26450</v>
      </c>
      <c r="F1509" s="3" t="s">
        <v>518</v>
      </c>
      <c r="G1509" s="3" t="s">
        <v>20</v>
      </c>
      <c r="H1509" s="2" t="s">
        <v>21</v>
      </c>
      <c r="I1509" s="2" t="s">
        <v>3402</v>
      </c>
      <c r="J1509" s="3" t="str">
        <f>HYPERLINK("https://www.boe.es/gazeta/dias/1827/07/31/pdfs/GMD-1827-91.pdf#page=3","Abrir facsímil")</f>
        <v>Abrir facsímil</v>
      </c>
      <c r="K1509" s="3" t="s">
        <v>23</v>
      </c>
    </row>
    <row r="1510" spans="1:11" ht="42" customHeight="1">
      <c r="A1510" s="2" t="s">
        <v>3403</v>
      </c>
      <c r="B1510" s="2" t="s">
        <v>3404</v>
      </c>
      <c r="C1510" s="2" t="s">
        <v>35</v>
      </c>
      <c r="D1510" s="2" t="s">
        <v>36</v>
      </c>
      <c r="E1510" s="5">
        <v>-26541</v>
      </c>
      <c r="F1510" s="3" t="s">
        <v>542</v>
      </c>
      <c r="G1510" s="3" t="s">
        <v>29</v>
      </c>
      <c r="H1510" s="2" t="s">
        <v>21</v>
      </c>
      <c r="I1510" s="2" t="s">
        <v>3405</v>
      </c>
      <c r="J1510" s="3" t="str">
        <f>HYPERLINK("https://www.boe.es/gazeta/dias/1827/05/01/pdfs/GMD-1827-52.pdf#page=4","Abrir facsímil")</f>
        <v>Abrir facsímil</v>
      </c>
      <c r="K1510" s="3" t="s">
        <v>23</v>
      </c>
    </row>
    <row r="1511" spans="1:11" ht="42" customHeight="1">
      <c r="A1511" s="2" t="s">
        <v>3406</v>
      </c>
      <c r="B1511" s="2" t="s">
        <v>3407</v>
      </c>
      <c r="C1511" s="2" t="s">
        <v>46</v>
      </c>
      <c r="D1511" s="2" t="s">
        <v>27</v>
      </c>
      <c r="E1511" s="5">
        <v>-26574</v>
      </c>
      <c r="F1511" s="3" t="s">
        <v>106</v>
      </c>
      <c r="G1511" s="3" t="s">
        <v>20</v>
      </c>
      <c r="H1511" s="2" t="s">
        <v>21</v>
      </c>
      <c r="I1511" s="2" t="s">
        <v>3408</v>
      </c>
      <c r="J1511" s="3" t="str">
        <f>HYPERLINK("https://www.boe.es/gazeta/dias/1827/03/29/pdfs/GMD-1827-38.pdf#page=3","Abrir facsímil")</f>
        <v>Abrir facsímil</v>
      </c>
      <c r="K1511" s="3" t="s">
        <v>23</v>
      </c>
    </row>
    <row r="1512" spans="1:11" ht="42" customHeight="1">
      <c r="A1512" s="2" t="s">
        <v>3409</v>
      </c>
      <c r="B1512" s="2" t="s">
        <v>3410</v>
      </c>
      <c r="C1512" s="2" t="s">
        <v>66</v>
      </c>
      <c r="D1512" s="2" t="s">
        <v>36</v>
      </c>
      <c r="E1512" s="5">
        <v>-26378</v>
      </c>
      <c r="F1512" s="3" t="s">
        <v>1336</v>
      </c>
      <c r="G1512" s="3" t="s">
        <v>29</v>
      </c>
      <c r="H1512" s="2" t="s">
        <v>30</v>
      </c>
      <c r="I1512" s="2" t="s">
        <v>3411</v>
      </c>
      <c r="J1512" s="3" t="str">
        <f>HYPERLINK("https://www.boe.es/gazeta/dias/1827/10/11/pdfs/GMD-1827-125.pdf#page=4","Abrir facsímil")</f>
        <v>Abrir facsímil</v>
      </c>
      <c r="K1512" s="3" t="s">
        <v>32</v>
      </c>
    </row>
    <row r="1513" spans="1:11" ht="42" customHeight="1">
      <c r="A1513" s="2" t="s">
        <v>3412</v>
      </c>
      <c r="B1513" s="2" t="s">
        <v>3413</v>
      </c>
      <c r="C1513" s="2" t="s">
        <v>55</v>
      </c>
      <c r="D1513" s="2" t="s">
        <v>36</v>
      </c>
      <c r="E1513" s="5">
        <v>-26653</v>
      </c>
      <c r="F1513" s="3" t="s">
        <v>457</v>
      </c>
      <c r="G1513" s="3" t="s">
        <v>29</v>
      </c>
      <c r="H1513" s="2" t="s">
        <v>21</v>
      </c>
      <c r="I1513" s="2" t="s">
        <v>3414</v>
      </c>
      <c r="J1513" s="3" t="str">
        <f>HYPERLINK("https://www.boe.es/gazeta/dias/1827/01/09/pdfs/GMD-1827-4.pdf#page=4","Abrir facsímil")</f>
        <v>Abrir facsímil</v>
      </c>
      <c r="K1513" s="3" t="s">
        <v>23</v>
      </c>
    </row>
    <row r="1514" spans="1:11" ht="42" customHeight="1">
      <c r="A1514" s="2" t="s">
        <v>3415</v>
      </c>
      <c r="B1514" s="2" t="s">
        <v>3416</v>
      </c>
      <c r="C1514" s="2" t="s">
        <v>35</v>
      </c>
      <c r="D1514" s="2" t="s">
        <v>36</v>
      </c>
      <c r="E1514" s="5">
        <v>-26401</v>
      </c>
      <c r="F1514" s="3" t="s">
        <v>1251</v>
      </c>
      <c r="G1514" s="3" t="s">
        <v>29</v>
      </c>
      <c r="H1514" s="2" t="s">
        <v>30</v>
      </c>
      <c r="I1514" s="2" t="s">
        <v>3417</v>
      </c>
      <c r="J1514" s="3" t="str">
        <f>HYPERLINK("https://www.boe.es/gazeta/dias/1827/09/18/pdfs/GMD-1827-112.pdf#page=4","Abrir facsímil")</f>
        <v>Abrir facsímil</v>
      </c>
      <c r="K1514" s="3" t="s">
        <v>32</v>
      </c>
    </row>
    <row r="1515" spans="1:11" ht="42" customHeight="1">
      <c r="A1515" s="2" t="s">
        <v>3418</v>
      </c>
      <c r="B1515" s="2" t="s">
        <v>3419</v>
      </c>
      <c r="C1515" s="2" t="s">
        <v>35</v>
      </c>
      <c r="D1515" s="2" t="s">
        <v>36</v>
      </c>
      <c r="E1515" s="5">
        <v>-26471</v>
      </c>
      <c r="F1515" s="3" t="s">
        <v>169</v>
      </c>
      <c r="G1515" s="3" t="s">
        <v>29</v>
      </c>
      <c r="H1515" s="2" t="s">
        <v>21</v>
      </c>
      <c r="I1515" s="2" t="s">
        <v>3420</v>
      </c>
      <c r="J1515" s="3" t="str">
        <f>HYPERLINK("https://www.boe.es/gazeta/dias/1827/07/10/pdfs/GMD-1827-82.pdf#page=4","Abrir facsímil")</f>
        <v>Abrir facsímil</v>
      </c>
      <c r="K1515" s="3" t="s">
        <v>23</v>
      </c>
    </row>
    <row r="1516" spans="1:11" ht="42" customHeight="1">
      <c r="A1516" s="2" t="s">
        <v>3421</v>
      </c>
      <c r="B1516" s="2" t="s">
        <v>3422</v>
      </c>
      <c r="C1516" s="2" t="s">
        <v>284</v>
      </c>
      <c r="D1516" s="2" t="s">
        <v>36</v>
      </c>
      <c r="E1516" s="5">
        <v>-26336</v>
      </c>
      <c r="F1516" s="3" t="s">
        <v>1277</v>
      </c>
      <c r="G1516" s="3" t="s">
        <v>29</v>
      </c>
      <c r="H1516" s="2" t="s">
        <v>21</v>
      </c>
      <c r="I1516" s="2" t="s">
        <v>3423</v>
      </c>
      <c r="J1516" s="3" t="str">
        <f>HYPERLINK("https://www.boe.es/gazeta/dias/1827/11/22/pdfs/GMD-1827-143.pdf#page=4","Abrir facsímil")</f>
        <v>Abrir facsímil</v>
      </c>
      <c r="K1516" s="3" t="s">
        <v>23</v>
      </c>
    </row>
    <row r="1517" spans="1:11" ht="42" customHeight="1">
      <c r="A1517" s="2" t="s">
        <v>3424</v>
      </c>
      <c r="B1517" s="2" t="s">
        <v>3425</v>
      </c>
      <c r="C1517" s="2" t="s">
        <v>46</v>
      </c>
      <c r="D1517" s="2" t="s">
        <v>27</v>
      </c>
      <c r="E1517" s="5">
        <v>-26574</v>
      </c>
      <c r="F1517" s="3" t="s">
        <v>106</v>
      </c>
      <c r="G1517" s="3" t="s">
        <v>29</v>
      </c>
      <c r="H1517" s="2" t="s">
        <v>30</v>
      </c>
      <c r="I1517" s="2" t="s">
        <v>3426</v>
      </c>
      <c r="J1517" s="3" t="str">
        <f>HYPERLINK("https://www.boe.es/gazeta/dias/1827/03/29/pdfs/GMD-1827-38.pdf#page=4","Abrir facsímil")</f>
        <v>Abrir facsímil</v>
      </c>
      <c r="K1517" s="3" t="s">
        <v>32</v>
      </c>
    </row>
    <row r="1518" spans="1:11" ht="42" customHeight="1">
      <c r="A1518" s="2" t="s">
        <v>3427</v>
      </c>
      <c r="B1518" s="2" t="s">
        <v>3427</v>
      </c>
      <c r="C1518" s="2" t="s">
        <v>284</v>
      </c>
      <c r="D1518" s="2" t="s">
        <v>36</v>
      </c>
      <c r="E1518" s="5">
        <v>-26516</v>
      </c>
      <c r="F1518" s="3" t="s">
        <v>47</v>
      </c>
      <c r="G1518" s="3" t="s">
        <v>20</v>
      </c>
      <c r="H1518" s="2" t="s">
        <v>21</v>
      </c>
      <c r="I1518" s="2" t="s">
        <v>3428</v>
      </c>
      <c r="J1518" s="3" t="str">
        <f>HYPERLINK("https://www.boe.es/gazeta/dias/1827/05/26/pdfs/GMD-1827-63.pdf#page=3","Abrir facsímil")</f>
        <v>Abrir facsímil</v>
      </c>
      <c r="K1518" s="3" t="s">
        <v>23</v>
      </c>
    </row>
    <row r="1519" spans="1:11" ht="42" customHeight="1">
      <c r="A1519" s="2" t="s">
        <v>3429</v>
      </c>
      <c r="B1519" s="2" t="s">
        <v>3430</v>
      </c>
      <c r="C1519" s="2" t="s">
        <v>94</v>
      </c>
      <c r="D1519" s="2" t="s">
        <v>36</v>
      </c>
      <c r="E1519" s="5">
        <v>-26401</v>
      </c>
      <c r="F1519" s="3" t="s">
        <v>1251</v>
      </c>
      <c r="G1519" s="3" t="s">
        <v>29</v>
      </c>
      <c r="H1519" s="2" t="s">
        <v>21</v>
      </c>
      <c r="I1519" s="2" t="s">
        <v>3431</v>
      </c>
      <c r="J1519" s="3" t="str">
        <f>HYPERLINK("https://www.boe.es/gazeta/dias/1827/09/18/pdfs/GMD-1827-112.pdf#page=4","Abrir facsímil")</f>
        <v>Abrir facsímil</v>
      </c>
      <c r="K1519" s="3" t="s">
        <v>23</v>
      </c>
    </row>
    <row r="1520" spans="1:11" ht="42" customHeight="1">
      <c r="A1520" s="2" t="s">
        <v>3432</v>
      </c>
      <c r="B1520" s="2" t="s">
        <v>3433</v>
      </c>
      <c r="C1520" s="2" t="s">
        <v>94</v>
      </c>
      <c r="D1520" s="2" t="s">
        <v>36</v>
      </c>
      <c r="E1520" s="5">
        <v>-26548</v>
      </c>
      <c r="F1520" s="3" t="s">
        <v>507</v>
      </c>
      <c r="G1520" s="3" t="s">
        <v>20</v>
      </c>
      <c r="H1520" s="2" t="s">
        <v>21</v>
      </c>
      <c r="I1520" s="2" t="s">
        <v>3434</v>
      </c>
      <c r="J1520" s="3" t="str">
        <f>HYPERLINK("https://www.boe.es/gazeta/dias/1827/04/24/pdfs/GMD-1827-49.pdf#page=3","Abrir facsímil")</f>
        <v>Abrir facsímil</v>
      </c>
      <c r="K1520" s="3" t="s">
        <v>23</v>
      </c>
    </row>
    <row r="1521" spans="1:11" ht="42" customHeight="1">
      <c r="A1521" s="2" t="s">
        <v>3435</v>
      </c>
      <c r="B1521" s="2" t="s">
        <v>3436</v>
      </c>
      <c r="C1521" s="2" t="s">
        <v>17</v>
      </c>
      <c r="D1521" s="2" t="s">
        <v>18</v>
      </c>
      <c r="E1521" s="5">
        <v>-26642</v>
      </c>
      <c r="F1521" s="3" t="s">
        <v>289</v>
      </c>
      <c r="G1521" s="3" t="s">
        <v>20</v>
      </c>
      <c r="H1521" s="2" t="s">
        <v>21</v>
      </c>
      <c r="I1521" s="2" t="s">
        <v>3437</v>
      </c>
      <c r="J1521" s="3" t="str">
        <f>HYPERLINK("https://www.boe.es/gazeta/dias/1827/01/20/pdfs/GMD-1827-9.pdf#page=3","Abrir facsímil")</f>
        <v>Abrir facsímil</v>
      </c>
      <c r="K1521" s="3" t="s">
        <v>23</v>
      </c>
    </row>
    <row r="1522" spans="1:11" ht="42" customHeight="1">
      <c r="A1522" s="2" t="s">
        <v>3438</v>
      </c>
      <c r="B1522" s="2" t="s">
        <v>3439</v>
      </c>
      <c r="C1522" s="2" t="s">
        <v>284</v>
      </c>
      <c r="D1522" s="2" t="s">
        <v>36</v>
      </c>
      <c r="E1522" s="5">
        <v>-26448</v>
      </c>
      <c r="F1522" s="3" t="s">
        <v>679</v>
      </c>
      <c r="G1522" s="3" t="s">
        <v>29</v>
      </c>
      <c r="H1522" s="2" t="s">
        <v>21</v>
      </c>
      <c r="I1522" s="2" t="s">
        <v>3440</v>
      </c>
      <c r="J1522" s="3" t="str">
        <f>HYPERLINK("https://www.boe.es/gazeta/dias/1827/08/02/pdfs/GMD-1827-92.pdf#page=4","Abrir facsímil")</f>
        <v>Abrir facsímil</v>
      </c>
      <c r="K1522" s="3" t="s">
        <v>23</v>
      </c>
    </row>
    <row r="1523" spans="1:11" ht="42" customHeight="1">
      <c r="A1523" s="2" t="s">
        <v>3438</v>
      </c>
      <c r="B1523" s="2" t="s">
        <v>3439</v>
      </c>
      <c r="C1523" s="2" t="s">
        <v>46</v>
      </c>
      <c r="D1523" s="2" t="s">
        <v>27</v>
      </c>
      <c r="E1523" s="5">
        <v>-26376</v>
      </c>
      <c r="F1523" s="3" t="s">
        <v>1333</v>
      </c>
      <c r="G1523" s="3" t="s">
        <v>59</v>
      </c>
      <c r="H1523" s="2" t="s">
        <v>21</v>
      </c>
      <c r="I1523" s="2" t="s">
        <v>3441</v>
      </c>
      <c r="J1523" s="3" t="str">
        <f>HYPERLINK("https://www.boe.es/gazeta/dias/1827/10/13/pdfs/GMD-1827-126.pdf#page=2","Abrir facsímil")</f>
        <v>Abrir facsímil</v>
      </c>
      <c r="K1523" s="3" t="s">
        <v>23</v>
      </c>
    </row>
    <row r="1524" spans="1:11" ht="42" customHeight="1">
      <c r="A1524" s="2" t="s">
        <v>3442</v>
      </c>
      <c r="B1524" s="2" t="s">
        <v>3443</v>
      </c>
      <c r="C1524" s="2" t="s">
        <v>17</v>
      </c>
      <c r="D1524" s="2" t="s">
        <v>18</v>
      </c>
      <c r="E1524" s="5">
        <v>-26565</v>
      </c>
      <c r="F1524" s="3" t="s">
        <v>334</v>
      </c>
      <c r="G1524" s="3" t="s">
        <v>29</v>
      </c>
      <c r="H1524" s="2" t="s">
        <v>21</v>
      </c>
      <c r="I1524" s="2" t="s">
        <v>3444</v>
      </c>
      <c r="J1524" s="3" t="str">
        <f>HYPERLINK("https://www.boe.es/gazeta/dias/1827/04/07/pdfs/GMD-1827-42.pdf#page=4","Abrir facsímil")</f>
        <v>Abrir facsímil</v>
      </c>
      <c r="K1524" s="3" t="s">
        <v>23</v>
      </c>
    </row>
    <row r="1525" spans="1:11" ht="42" customHeight="1">
      <c r="A1525" s="2" t="s">
        <v>3445</v>
      </c>
      <c r="B1525" s="2" t="s">
        <v>3446</v>
      </c>
      <c r="C1525" s="2" t="s">
        <v>17</v>
      </c>
      <c r="D1525" s="2" t="s">
        <v>18</v>
      </c>
      <c r="E1525" s="5">
        <v>-26455</v>
      </c>
      <c r="F1525" s="3" t="s">
        <v>75</v>
      </c>
      <c r="G1525" s="3" t="s">
        <v>20</v>
      </c>
      <c r="H1525" s="2" t="s">
        <v>21</v>
      </c>
      <c r="I1525" s="2" t="s">
        <v>3447</v>
      </c>
      <c r="J1525" s="3" t="str">
        <f>HYPERLINK("https://www.boe.es/gazeta/dias/1827/07/26/pdfs/GMD-1827-89.pdf#page=3","Abrir facsímil")</f>
        <v>Abrir facsímil</v>
      </c>
      <c r="K1525" s="3" t="s">
        <v>23</v>
      </c>
    </row>
    <row r="1526" spans="1:11" ht="42" customHeight="1">
      <c r="A1526" s="2" t="s">
        <v>3448</v>
      </c>
      <c r="B1526" s="2" t="s">
        <v>3448</v>
      </c>
      <c r="C1526" s="2" t="s">
        <v>94</v>
      </c>
      <c r="D1526" s="2" t="s">
        <v>36</v>
      </c>
      <c r="E1526" s="5">
        <v>-26492</v>
      </c>
      <c r="F1526" s="3" t="s">
        <v>140</v>
      </c>
      <c r="G1526" s="3" t="s">
        <v>20</v>
      </c>
      <c r="H1526" s="2" t="s">
        <v>21</v>
      </c>
      <c r="I1526" s="2" t="s">
        <v>3449</v>
      </c>
      <c r="J1526" s="3" t="str">
        <f>HYPERLINK("https://www.boe.es/gazeta/dias/1827/06/19/pdfs/GMD-1827-73.pdf#page=3","Abrir facsímil")</f>
        <v>Abrir facsímil</v>
      </c>
      <c r="K1526" s="3" t="s">
        <v>23</v>
      </c>
    </row>
    <row r="1527" spans="1:11" ht="42" customHeight="1">
      <c r="A1527" s="2" t="s">
        <v>3450</v>
      </c>
      <c r="B1527" s="2" t="s">
        <v>3450</v>
      </c>
      <c r="C1527" s="2" t="s">
        <v>17</v>
      </c>
      <c r="D1527" s="2" t="s">
        <v>18</v>
      </c>
      <c r="E1527" s="5">
        <v>-26590</v>
      </c>
      <c r="F1527" s="3" t="s">
        <v>119</v>
      </c>
      <c r="G1527" s="3" t="s">
        <v>59</v>
      </c>
      <c r="H1527" s="2" t="s">
        <v>21</v>
      </c>
      <c r="I1527" s="2" t="s">
        <v>3451</v>
      </c>
      <c r="J1527" s="3" t="str">
        <f>HYPERLINK("https://www.boe.es/gazeta/dias/1827/03/13/pdfs/GMD-1827-31.pdf#page=2","Abrir facsímil")</f>
        <v>Abrir facsímil</v>
      </c>
      <c r="K1527" s="3" t="s">
        <v>23</v>
      </c>
    </row>
    <row r="1528" spans="1:11" ht="42" customHeight="1">
      <c r="A1528" s="2" t="s">
        <v>3452</v>
      </c>
      <c r="B1528" s="2" t="s">
        <v>3452</v>
      </c>
      <c r="C1528" s="2" t="s">
        <v>17</v>
      </c>
      <c r="D1528" s="2" t="s">
        <v>18</v>
      </c>
      <c r="E1528" s="5">
        <v>-26415</v>
      </c>
      <c r="F1528" s="3" t="s">
        <v>694</v>
      </c>
      <c r="G1528" s="3" t="s">
        <v>59</v>
      </c>
      <c r="H1528" s="2" t="s">
        <v>21</v>
      </c>
      <c r="I1528" s="2" t="s">
        <v>3453</v>
      </c>
      <c r="J1528" s="3" t="str">
        <f>HYPERLINK("https://www.boe.es/gazeta/dias/1827/09/04/pdfs/GMD-1827-106.pdf#page=2","Abrir facsímil")</f>
        <v>Abrir facsímil</v>
      </c>
      <c r="K1528" s="3" t="s">
        <v>23</v>
      </c>
    </row>
    <row r="1529" spans="1:11" ht="42" customHeight="1">
      <c r="A1529" s="2" t="s">
        <v>3454</v>
      </c>
      <c r="B1529" s="2" t="s">
        <v>3454</v>
      </c>
      <c r="C1529" s="2" t="s">
        <v>17</v>
      </c>
      <c r="D1529" s="2" t="s">
        <v>18</v>
      </c>
      <c r="E1529" s="5">
        <v>-26434</v>
      </c>
      <c r="F1529" s="3" t="s">
        <v>267</v>
      </c>
      <c r="G1529" s="3" t="s">
        <v>42</v>
      </c>
      <c r="H1529" s="2" t="s">
        <v>21</v>
      </c>
      <c r="I1529" s="2" t="s">
        <v>3455</v>
      </c>
      <c r="J1529" s="3" t="str">
        <f>HYPERLINK("https://www.boe.es/gazeta/dias/1827/08/16/pdfs/GMD-1827-98.pdf#page=1","Abrir facsímil")</f>
        <v>Abrir facsímil</v>
      </c>
      <c r="K1529" s="3" t="s">
        <v>23</v>
      </c>
    </row>
    <row r="1530" spans="1:11" ht="42" customHeight="1">
      <c r="A1530" s="2" t="s">
        <v>3456</v>
      </c>
      <c r="B1530" s="2" t="s">
        <v>3456</v>
      </c>
      <c r="C1530" s="2" t="s">
        <v>35</v>
      </c>
      <c r="D1530" s="2" t="s">
        <v>36</v>
      </c>
      <c r="E1530" s="5">
        <v>-26544</v>
      </c>
      <c r="F1530" s="3" t="s">
        <v>293</v>
      </c>
      <c r="G1530" s="3" t="s">
        <v>42</v>
      </c>
      <c r="H1530" s="2" t="s">
        <v>21</v>
      </c>
      <c r="I1530" s="2" t="s">
        <v>3457</v>
      </c>
      <c r="J1530" s="3" t="str">
        <f>HYPERLINK("https://www.boe.es/gazeta/dias/1827/04/28/pdfs/GMD-1827-51.pdf#page=1","Abrir facsímil")</f>
        <v>Abrir facsímil</v>
      </c>
      <c r="K1530" s="3" t="s">
        <v>23</v>
      </c>
    </row>
    <row r="1531" spans="1:11" ht="42" customHeight="1">
      <c r="A1531" s="2" t="s">
        <v>3456</v>
      </c>
      <c r="B1531" s="2" t="s">
        <v>3456</v>
      </c>
      <c r="C1531" s="2" t="s">
        <v>66</v>
      </c>
      <c r="D1531" s="2" t="s">
        <v>36</v>
      </c>
      <c r="E1531" s="5">
        <v>-26530</v>
      </c>
      <c r="F1531" s="3" t="s">
        <v>817</v>
      </c>
      <c r="G1531" s="3" t="s">
        <v>59</v>
      </c>
      <c r="H1531" s="2" t="s">
        <v>21</v>
      </c>
      <c r="I1531" s="2" t="s">
        <v>3458</v>
      </c>
      <c r="J1531" s="3" t="str">
        <f>HYPERLINK("https://www.boe.es/gazeta/dias/1827/05/12/pdfs/GMD-1827-57.pdf#page=2","Abrir facsímil")</f>
        <v>Abrir facsímil</v>
      </c>
      <c r="K1531" s="3" t="s">
        <v>23</v>
      </c>
    </row>
    <row r="1532" spans="1:11" ht="42" customHeight="1">
      <c r="A1532" s="2" t="s">
        <v>3459</v>
      </c>
      <c r="B1532" s="2" t="s">
        <v>3459</v>
      </c>
      <c r="C1532" s="2" t="s">
        <v>17</v>
      </c>
      <c r="D1532" s="2" t="s">
        <v>18</v>
      </c>
      <c r="E1532" s="5">
        <v>-26579</v>
      </c>
      <c r="F1532" s="3" t="s">
        <v>488</v>
      </c>
      <c r="G1532" s="3" t="s">
        <v>20</v>
      </c>
      <c r="H1532" s="2" t="s">
        <v>21</v>
      </c>
      <c r="I1532" s="2" t="s">
        <v>3460</v>
      </c>
      <c r="J1532" s="3" t="str">
        <f>HYPERLINK("https://www.boe.es/gazeta/dias/1827/03/24/pdfs/GMD-1827-36.pdf#page=3","Abrir facsímil")</f>
        <v>Abrir facsímil</v>
      </c>
      <c r="K1532" s="3" t="s">
        <v>23</v>
      </c>
    </row>
    <row r="1533" spans="1:11" ht="42" customHeight="1">
      <c r="A1533" s="2" t="s">
        <v>3461</v>
      </c>
      <c r="B1533" s="2" t="s">
        <v>3462</v>
      </c>
      <c r="C1533" s="2" t="s">
        <v>17</v>
      </c>
      <c r="D1533" s="2" t="s">
        <v>18</v>
      </c>
      <c r="E1533" s="5">
        <v>-26425</v>
      </c>
      <c r="F1533" s="3" t="s">
        <v>546</v>
      </c>
      <c r="G1533" s="3" t="s">
        <v>29</v>
      </c>
      <c r="H1533" s="2" t="s">
        <v>21</v>
      </c>
      <c r="I1533" s="2" t="s">
        <v>3463</v>
      </c>
      <c r="J1533" s="3" t="str">
        <f>HYPERLINK("https://www.boe.es/gazeta/dias/1827/08/25/pdfs/GMD-1827-102.pdf#page=4","Abrir facsímil")</f>
        <v>Abrir facsímil</v>
      </c>
      <c r="K1533" s="3" t="s">
        <v>23</v>
      </c>
    </row>
    <row r="1534" spans="1:11" ht="42" customHeight="1">
      <c r="A1534" s="2" t="s">
        <v>3464</v>
      </c>
      <c r="B1534" s="2" t="s">
        <v>3464</v>
      </c>
      <c r="C1534" s="2" t="s">
        <v>17</v>
      </c>
      <c r="D1534" s="2" t="s">
        <v>18</v>
      </c>
      <c r="E1534" s="5">
        <v>-26525</v>
      </c>
      <c r="F1534" s="3" t="s">
        <v>622</v>
      </c>
      <c r="G1534" s="3" t="s">
        <v>42</v>
      </c>
      <c r="H1534" s="2" t="s">
        <v>21</v>
      </c>
      <c r="I1534" s="2" t="s">
        <v>3465</v>
      </c>
      <c r="J1534" s="3" t="str">
        <f>HYPERLINK("https://www.boe.es/gazeta/dias/1827/05/17/pdfs/GMD-1827-59.pdf#page=1","Abrir facsímil")</f>
        <v>Abrir facsímil</v>
      </c>
      <c r="K1534" s="3" t="s">
        <v>23</v>
      </c>
    </row>
    <row r="1535" spans="1:11" ht="42" customHeight="1">
      <c r="A1535" s="2" t="s">
        <v>3466</v>
      </c>
      <c r="B1535" s="2" t="s">
        <v>3466</v>
      </c>
      <c r="C1535" s="2" t="s">
        <v>94</v>
      </c>
      <c r="D1535" s="2" t="s">
        <v>36</v>
      </c>
      <c r="E1535" s="5">
        <v>-26595</v>
      </c>
      <c r="F1535" s="3" t="s">
        <v>128</v>
      </c>
      <c r="G1535" s="3" t="s">
        <v>29</v>
      </c>
      <c r="H1535" s="2" t="s">
        <v>21</v>
      </c>
      <c r="I1535" s="2" t="s">
        <v>3467</v>
      </c>
      <c r="J1535" s="3" t="str">
        <f>HYPERLINK("https://www.boe.es/gazeta/dias/1827/03/08/pdfs/GMD-1827-29.pdf#page=4","Abrir facsímil")</f>
        <v>Abrir facsímil</v>
      </c>
      <c r="K1535" s="3" t="s">
        <v>23</v>
      </c>
    </row>
    <row r="1536" spans="1:11" ht="42" customHeight="1">
      <c r="A1536" s="2" t="s">
        <v>3466</v>
      </c>
      <c r="B1536" s="2" t="s">
        <v>3466</v>
      </c>
      <c r="C1536" s="2" t="s">
        <v>55</v>
      </c>
      <c r="D1536" s="2" t="s">
        <v>36</v>
      </c>
      <c r="E1536" s="5">
        <v>-26516</v>
      </c>
      <c r="F1536" s="3" t="s">
        <v>47</v>
      </c>
      <c r="G1536" s="3" t="s">
        <v>29</v>
      </c>
      <c r="H1536" s="2" t="s">
        <v>21</v>
      </c>
      <c r="I1536" s="2" t="s">
        <v>3468</v>
      </c>
      <c r="J1536" s="3" t="str">
        <f>HYPERLINK("https://www.boe.es/gazeta/dias/1827/05/26/pdfs/GMD-1827-63.pdf#page=4","Abrir facsímil")</f>
        <v>Abrir facsímil</v>
      </c>
      <c r="K1536" s="3" t="s">
        <v>23</v>
      </c>
    </row>
    <row r="1537" spans="1:11" ht="42" customHeight="1">
      <c r="A1537" s="2" t="s">
        <v>3466</v>
      </c>
      <c r="B1537" s="2" t="s">
        <v>3466</v>
      </c>
      <c r="C1537" s="2" t="s">
        <v>66</v>
      </c>
      <c r="D1537" s="2" t="s">
        <v>36</v>
      </c>
      <c r="E1537" s="5">
        <v>-26411</v>
      </c>
      <c r="F1537" s="3" t="s">
        <v>496</v>
      </c>
      <c r="G1537" s="3" t="s">
        <v>29</v>
      </c>
      <c r="H1537" s="2" t="s">
        <v>21</v>
      </c>
      <c r="I1537" s="2" t="s">
        <v>3469</v>
      </c>
      <c r="J1537" s="3" t="str">
        <f>HYPERLINK("https://www.boe.es/gazeta/dias/1827/09/08/pdfs/GMD-1827-108.pdf#page=4","Abrir facsímil")</f>
        <v>Abrir facsímil</v>
      </c>
      <c r="K1537" s="3" t="s">
        <v>23</v>
      </c>
    </row>
    <row r="1538" spans="1:11" ht="42" customHeight="1">
      <c r="A1538" s="2" t="s">
        <v>3466</v>
      </c>
      <c r="B1538" s="2" t="s">
        <v>3466</v>
      </c>
      <c r="C1538" s="2" t="s">
        <v>66</v>
      </c>
      <c r="D1538" s="2" t="s">
        <v>36</v>
      </c>
      <c r="E1538" s="5">
        <v>-26378</v>
      </c>
      <c r="F1538" s="3" t="s">
        <v>1336</v>
      </c>
      <c r="G1538" s="3" t="s">
        <v>59</v>
      </c>
      <c r="H1538" s="2" t="s">
        <v>21</v>
      </c>
      <c r="I1538" s="2" t="s">
        <v>3470</v>
      </c>
      <c r="J1538" s="3" t="str">
        <f>HYPERLINK("https://www.boe.es/gazeta/dias/1827/10/11/pdfs/GMD-1827-125.pdf#page=2","Abrir facsímil")</f>
        <v>Abrir facsímil</v>
      </c>
      <c r="K1538" s="3" t="s">
        <v>23</v>
      </c>
    </row>
    <row r="1539" spans="1:11" ht="42" customHeight="1">
      <c r="A1539" s="2" t="s">
        <v>3471</v>
      </c>
      <c r="B1539" s="2" t="s">
        <v>3472</v>
      </c>
      <c r="C1539" s="2" t="s">
        <v>55</v>
      </c>
      <c r="D1539" s="2" t="s">
        <v>36</v>
      </c>
      <c r="E1539" s="5">
        <v>-26469</v>
      </c>
      <c r="F1539" s="3" t="s">
        <v>327</v>
      </c>
      <c r="G1539" s="3" t="s">
        <v>29</v>
      </c>
      <c r="H1539" s="2" t="s">
        <v>21</v>
      </c>
      <c r="I1539" s="2" t="s">
        <v>3473</v>
      </c>
      <c r="J1539" s="3" t="str">
        <f>HYPERLINK("https://www.boe.es/gazeta/dias/1827/07/12/pdfs/GMD-1827-83.pdf#page=4","Abrir facsímil")</f>
        <v>Abrir facsímil</v>
      </c>
      <c r="K1539" s="3" t="s">
        <v>23</v>
      </c>
    </row>
    <row r="1540" spans="1:11" ht="42" customHeight="1">
      <c r="A1540" s="2" t="s">
        <v>3474</v>
      </c>
      <c r="B1540" s="2" t="s">
        <v>3475</v>
      </c>
      <c r="C1540" s="2" t="s">
        <v>94</v>
      </c>
      <c r="D1540" s="2" t="s">
        <v>36</v>
      </c>
      <c r="E1540" s="5">
        <v>-26595</v>
      </c>
      <c r="F1540" s="3" t="s">
        <v>128</v>
      </c>
      <c r="G1540" s="3" t="s">
        <v>29</v>
      </c>
      <c r="H1540" s="2" t="s">
        <v>21</v>
      </c>
      <c r="I1540" s="2" t="s">
        <v>3476</v>
      </c>
      <c r="J1540" s="3" t="str">
        <f>HYPERLINK("https://www.boe.es/gazeta/dias/1827/03/08/pdfs/GMD-1827-29.pdf#page=4","Abrir facsímil")</f>
        <v>Abrir facsímil</v>
      </c>
      <c r="K1540" s="3" t="s">
        <v>23</v>
      </c>
    </row>
    <row r="1541" spans="1:11" ht="42" customHeight="1">
      <c r="A1541" s="2" t="s">
        <v>3477</v>
      </c>
      <c r="B1541" s="2" t="s">
        <v>3478</v>
      </c>
      <c r="C1541" s="2" t="s">
        <v>55</v>
      </c>
      <c r="D1541" s="2" t="s">
        <v>36</v>
      </c>
      <c r="E1541" s="5">
        <v>-26476</v>
      </c>
      <c r="F1541" s="3" t="s">
        <v>95</v>
      </c>
      <c r="G1541" s="3" t="s">
        <v>29</v>
      </c>
      <c r="H1541" s="2" t="s">
        <v>21</v>
      </c>
      <c r="I1541" s="2" t="s">
        <v>3479</v>
      </c>
      <c r="J1541" s="3" t="str">
        <f>HYPERLINK("https://www.boe.es/gazeta/dias/1827/07/05/pdfs/GMD-1827-80.pdf#page=4","Abrir facsímil")</f>
        <v>Abrir facsímil</v>
      </c>
      <c r="K1541" s="3" t="s">
        <v>23</v>
      </c>
    </row>
    <row r="1542" spans="1:11" ht="42" customHeight="1">
      <c r="A1542" s="2" t="s">
        <v>3480</v>
      </c>
      <c r="B1542" s="2" t="s">
        <v>3481</v>
      </c>
      <c r="C1542" s="2" t="s">
        <v>17</v>
      </c>
      <c r="D1542" s="2" t="s">
        <v>18</v>
      </c>
      <c r="E1542" s="5">
        <v>-26427</v>
      </c>
      <c r="F1542" s="3" t="s">
        <v>37</v>
      </c>
      <c r="G1542" s="3" t="s">
        <v>20</v>
      </c>
      <c r="H1542" s="2" t="s">
        <v>30</v>
      </c>
      <c r="I1542" s="2" t="s">
        <v>3482</v>
      </c>
      <c r="J1542" s="3" t="str">
        <f>HYPERLINK("https://www.boe.es/gazeta/dias/1827/08/23/pdfs/GMD-1827-101.pdf#page=3","Abrir facsímil")</f>
        <v>Abrir facsímil</v>
      </c>
      <c r="K1542" s="3" t="s">
        <v>32</v>
      </c>
    </row>
    <row r="1543" spans="1:11" ht="42" customHeight="1">
      <c r="A1543" s="2" t="s">
        <v>3483</v>
      </c>
      <c r="B1543" s="2" t="s">
        <v>3483</v>
      </c>
      <c r="C1543" s="2" t="s">
        <v>94</v>
      </c>
      <c r="D1543" s="2" t="s">
        <v>36</v>
      </c>
      <c r="E1543" s="5">
        <v>-26530</v>
      </c>
      <c r="F1543" s="3" t="s">
        <v>817</v>
      </c>
      <c r="G1543" s="3" t="s">
        <v>59</v>
      </c>
      <c r="H1543" s="2" t="s">
        <v>21</v>
      </c>
      <c r="I1543" s="2" t="s">
        <v>3484</v>
      </c>
      <c r="J1543" s="3" t="str">
        <f>HYPERLINK("https://www.boe.es/gazeta/dias/1827/05/12/pdfs/GMD-1827-57.pdf#page=2","Abrir facsímil")</f>
        <v>Abrir facsímil</v>
      </c>
      <c r="K1543" s="3" t="s">
        <v>23</v>
      </c>
    </row>
    <row r="1544" spans="1:11" ht="42" customHeight="1">
      <c r="A1544" s="2" t="s">
        <v>3485</v>
      </c>
      <c r="B1544" s="2" t="s">
        <v>3486</v>
      </c>
      <c r="C1544" s="2" t="s">
        <v>35</v>
      </c>
      <c r="D1544" s="2" t="s">
        <v>36</v>
      </c>
      <c r="E1544" s="5">
        <v>-26546</v>
      </c>
      <c r="F1544" s="3" t="s">
        <v>214</v>
      </c>
      <c r="G1544" s="3" t="s">
        <v>29</v>
      </c>
      <c r="H1544" s="2" t="s">
        <v>30</v>
      </c>
      <c r="I1544" s="2" t="s">
        <v>3487</v>
      </c>
      <c r="J1544" s="3" t="str">
        <f>HYPERLINK("https://www.boe.es/gazeta/dias/1827/04/26/pdfs/GMD-1827-50.pdf#page=4","Abrir facsímil")</f>
        <v>Abrir facsímil</v>
      </c>
      <c r="K1544" s="3" t="s">
        <v>32</v>
      </c>
    </row>
    <row r="1545" spans="1:11" ht="42" customHeight="1">
      <c r="A1545" s="2" t="s">
        <v>3488</v>
      </c>
      <c r="B1545" s="2" t="s">
        <v>3489</v>
      </c>
      <c r="C1545" s="2" t="s">
        <v>46</v>
      </c>
      <c r="D1545" s="2" t="s">
        <v>27</v>
      </c>
      <c r="E1545" s="5">
        <v>-26574</v>
      </c>
      <c r="F1545" s="3" t="s">
        <v>106</v>
      </c>
      <c r="G1545" s="3" t="s">
        <v>20</v>
      </c>
      <c r="H1545" s="2" t="s">
        <v>30</v>
      </c>
      <c r="I1545" s="2" t="s">
        <v>3490</v>
      </c>
      <c r="J1545" s="3" t="str">
        <f>HYPERLINK("https://www.boe.es/gazeta/dias/1827/03/29/pdfs/GMD-1827-38.pdf#page=3","Abrir facsímil")</f>
        <v>Abrir facsímil</v>
      </c>
      <c r="K1545" s="3" t="s">
        <v>32</v>
      </c>
    </row>
    <row r="1546" spans="1:11" ht="42" customHeight="1">
      <c r="A1546" s="2" t="s">
        <v>3491</v>
      </c>
      <c r="B1546" s="2" t="s">
        <v>3492</v>
      </c>
      <c r="C1546" s="2" t="s">
        <v>17</v>
      </c>
      <c r="D1546" s="2" t="s">
        <v>18</v>
      </c>
      <c r="E1546" s="5">
        <v>-26644</v>
      </c>
      <c r="F1546" s="3" t="s">
        <v>319</v>
      </c>
      <c r="G1546" s="3" t="s">
        <v>42</v>
      </c>
      <c r="H1546" s="2" t="s">
        <v>30</v>
      </c>
      <c r="I1546" s="2" t="s">
        <v>3493</v>
      </c>
      <c r="J1546" s="3" t="str">
        <f>HYPERLINK("https://www.boe.es/gazeta/dias/1827/01/18/pdfs/GMD-1827-8.pdf#page=1","Abrir facsímil")</f>
        <v>Abrir facsímil</v>
      </c>
      <c r="K1546" s="3" t="s">
        <v>32</v>
      </c>
    </row>
    <row r="1547" spans="1:11" ht="42" customHeight="1">
      <c r="A1547" s="2" t="s">
        <v>3494</v>
      </c>
      <c r="B1547" s="2" t="s">
        <v>3494</v>
      </c>
      <c r="C1547" s="2" t="s">
        <v>350</v>
      </c>
      <c r="D1547" s="2" t="s">
        <v>36</v>
      </c>
      <c r="E1547" s="5">
        <v>-26581</v>
      </c>
      <c r="F1547" s="3" t="s">
        <v>510</v>
      </c>
      <c r="G1547" s="3" t="s">
        <v>29</v>
      </c>
      <c r="H1547" s="2" t="s">
        <v>21</v>
      </c>
      <c r="I1547" s="2" t="s">
        <v>3495</v>
      </c>
      <c r="J1547" s="3" t="str">
        <f>HYPERLINK("https://www.boe.es/gazeta/dias/1827/03/22/pdfs/GMD-1827-35.pdf#page=4","Abrir facsímil")</f>
        <v>Abrir facsímil</v>
      </c>
      <c r="K1547" s="3" t="s">
        <v>23</v>
      </c>
    </row>
    <row r="1548" spans="1:11" ht="42" customHeight="1">
      <c r="A1548" s="2" t="s">
        <v>3494</v>
      </c>
      <c r="B1548" s="2" t="s">
        <v>3494</v>
      </c>
      <c r="C1548" s="2" t="s">
        <v>35</v>
      </c>
      <c r="D1548" s="2" t="s">
        <v>36</v>
      </c>
      <c r="E1548" s="5">
        <v>-26576</v>
      </c>
      <c r="F1548" s="3" t="s">
        <v>251</v>
      </c>
      <c r="G1548" s="3" t="s">
        <v>20</v>
      </c>
      <c r="H1548" s="2" t="s">
        <v>21</v>
      </c>
      <c r="I1548" s="2" t="s">
        <v>3496</v>
      </c>
      <c r="J1548" s="3" t="str">
        <f>HYPERLINK("https://www.boe.es/gazeta/dias/1827/03/27/pdfs/GMD-1827-37.pdf#page=3","Abrir facsímil")</f>
        <v>Abrir facsímil</v>
      </c>
      <c r="K1548" s="3" t="s">
        <v>23</v>
      </c>
    </row>
    <row r="1549" spans="1:11" ht="42" customHeight="1">
      <c r="A1549" s="2" t="s">
        <v>3494</v>
      </c>
      <c r="B1549" s="2" t="s">
        <v>3494</v>
      </c>
      <c r="C1549" s="2" t="s">
        <v>35</v>
      </c>
      <c r="D1549" s="2" t="s">
        <v>36</v>
      </c>
      <c r="E1549" s="5">
        <v>-26539</v>
      </c>
      <c r="F1549" s="3" t="s">
        <v>83</v>
      </c>
      <c r="G1549" s="3" t="s">
        <v>29</v>
      </c>
      <c r="H1549" s="2" t="s">
        <v>21</v>
      </c>
      <c r="I1549" s="2" t="s">
        <v>3497</v>
      </c>
      <c r="J1549" s="3" t="str">
        <f>HYPERLINK("https://www.boe.es/gazeta/dias/1827/05/03/pdfs/GMD-1827-53.pdf#page=4","Abrir facsímil")</f>
        <v>Abrir facsímil</v>
      </c>
      <c r="K1549" s="3" t="s">
        <v>23</v>
      </c>
    </row>
    <row r="1550" spans="1:11" ht="42" customHeight="1">
      <c r="A1550" s="2" t="s">
        <v>3494</v>
      </c>
      <c r="B1550" s="2" t="s">
        <v>3494</v>
      </c>
      <c r="C1550" s="2" t="s">
        <v>17</v>
      </c>
      <c r="D1550" s="2" t="s">
        <v>18</v>
      </c>
      <c r="E1550" s="5">
        <v>-26453</v>
      </c>
      <c r="F1550" s="3" t="s">
        <v>148</v>
      </c>
      <c r="G1550" s="3" t="s">
        <v>42</v>
      </c>
      <c r="H1550" s="2" t="s">
        <v>21</v>
      </c>
      <c r="I1550" s="2" t="s">
        <v>3498</v>
      </c>
      <c r="J1550" s="3" t="str">
        <f>HYPERLINK("https://www.boe.es/gazeta/dias/1827/07/28/pdfs/GMD-1827-90.pdf#page=1","Abrir facsímil")</f>
        <v>Abrir facsímil</v>
      </c>
      <c r="K1550" s="3" t="s">
        <v>23</v>
      </c>
    </row>
    <row r="1551" spans="1:11" ht="42" customHeight="1">
      <c r="A1551" s="2" t="s">
        <v>3494</v>
      </c>
      <c r="B1551" s="2" t="s">
        <v>3494</v>
      </c>
      <c r="C1551" s="2" t="s">
        <v>35</v>
      </c>
      <c r="D1551" s="2" t="s">
        <v>36</v>
      </c>
      <c r="E1551" s="5">
        <v>-26429</v>
      </c>
      <c r="F1551" s="3" t="s">
        <v>422</v>
      </c>
      <c r="G1551" s="3" t="s">
        <v>29</v>
      </c>
      <c r="H1551" s="2" t="s">
        <v>21</v>
      </c>
      <c r="I1551" s="2" t="s">
        <v>3499</v>
      </c>
      <c r="J1551" s="3" t="str">
        <f>HYPERLINK("https://www.boe.es/gazeta/dias/1827/08/21/pdfs/GMD-1827-100.pdf#page=4","Abrir facsímil")</f>
        <v>Abrir facsímil</v>
      </c>
      <c r="K1551" s="3" t="s">
        <v>23</v>
      </c>
    </row>
    <row r="1552" spans="1:11" ht="42" customHeight="1">
      <c r="A1552" s="2" t="s">
        <v>3494</v>
      </c>
      <c r="B1552" s="2" t="s">
        <v>3494</v>
      </c>
      <c r="C1552" s="2" t="s">
        <v>35</v>
      </c>
      <c r="D1552" s="2" t="s">
        <v>36</v>
      </c>
      <c r="E1552" s="5">
        <v>-26373</v>
      </c>
      <c r="F1552" s="3" t="s">
        <v>136</v>
      </c>
      <c r="G1552" s="3" t="s">
        <v>20</v>
      </c>
      <c r="H1552" s="2" t="s">
        <v>21</v>
      </c>
      <c r="I1552" s="2" t="s">
        <v>3500</v>
      </c>
      <c r="J1552" s="3" t="str">
        <f>HYPERLINK("https://www.boe.es/gazeta/dias/1827/10/16/pdfs/GMD-1827-127.pdf#page=3","Abrir facsímil")</f>
        <v>Abrir facsímil</v>
      </c>
      <c r="K1552" s="3" t="s">
        <v>23</v>
      </c>
    </row>
    <row r="1553" spans="1:11" ht="42" customHeight="1">
      <c r="A1553" s="2" t="s">
        <v>3494</v>
      </c>
      <c r="B1553" s="2" t="s">
        <v>3494</v>
      </c>
      <c r="C1553" s="2" t="s">
        <v>35</v>
      </c>
      <c r="D1553" s="2" t="s">
        <v>36</v>
      </c>
      <c r="E1553" s="5">
        <v>-26355</v>
      </c>
      <c r="F1553" s="3" t="s">
        <v>123</v>
      </c>
      <c r="G1553" s="3" t="s">
        <v>20</v>
      </c>
      <c r="H1553" s="2" t="s">
        <v>21</v>
      </c>
      <c r="I1553" s="2" t="s">
        <v>3501</v>
      </c>
      <c r="J1553" s="3" t="str">
        <f>HYPERLINK("https://www.boe.es/gazeta/dias/1827/11/03/pdfs/GMD-1827-135.pdf#page=3","Abrir facsímil")</f>
        <v>Abrir facsímil</v>
      </c>
      <c r="K1553" s="3" t="s">
        <v>23</v>
      </c>
    </row>
    <row r="1554" spans="1:11" ht="42" customHeight="1">
      <c r="A1554" s="2" t="s">
        <v>3494</v>
      </c>
      <c r="B1554" s="2" t="s">
        <v>3494</v>
      </c>
      <c r="C1554" s="2" t="s">
        <v>17</v>
      </c>
      <c r="D1554" s="2" t="s">
        <v>18</v>
      </c>
      <c r="E1554" s="5">
        <v>-26343</v>
      </c>
      <c r="F1554" s="3" t="s">
        <v>378</v>
      </c>
      <c r="G1554" s="3" t="s">
        <v>42</v>
      </c>
      <c r="H1554" s="2" t="s">
        <v>21</v>
      </c>
      <c r="I1554" s="2" t="s">
        <v>3502</v>
      </c>
      <c r="J1554" s="3" t="str">
        <f>HYPERLINK("https://www.boe.es/gazeta/dias/1827/11/15/pdfs/GMD-1827-140.pdf#page=1","Abrir facsímil")</f>
        <v>Abrir facsímil</v>
      </c>
      <c r="K1554" s="3" t="s">
        <v>23</v>
      </c>
    </row>
    <row r="1555" spans="1:11" ht="42" customHeight="1">
      <c r="A1555" s="2" t="s">
        <v>3503</v>
      </c>
      <c r="B1555" s="2" t="s">
        <v>3504</v>
      </c>
      <c r="C1555" s="2" t="s">
        <v>35</v>
      </c>
      <c r="D1555" s="2" t="s">
        <v>36</v>
      </c>
      <c r="E1555" s="5">
        <v>-26597</v>
      </c>
      <c r="F1555" s="3" t="s">
        <v>891</v>
      </c>
      <c r="G1555" s="3" t="s">
        <v>59</v>
      </c>
      <c r="H1555" s="2" t="s">
        <v>21</v>
      </c>
      <c r="I1555" s="2" t="s">
        <v>3505</v>
      </c>
      <c r="J1555" s="3" t="str">
        <f>HYPERLINK("https://www.boe.es/gazeta/dias/1827/03/06/pdfs/GMD-1827-28.pdf#page=2","Abrir facsímil")</f>
        <v>Abrir facsímil</v>
      </c>
      <c r="K1555" s="3" t="s">
        <v>23</v>
      </c>
    </row>
    <row r="1556" spans="1:11" ht="42" customHeight="1">
      <c r="A1556" s="2" t="s">
        <v>3506</v>
      </c>
      <c r="B1556" s="2" t="s">
        <v>3507</v>
      </c>
      <c r="C1556" s="2" t="s">
        <v>17</v>
      </c>
      <c r="D1556" s="2" t="s">
        <v>18</v>
      </c>
      <c r="E1556" s="5">
        <v>-26406</v>
      </c>
      <c r="F1556" s="3" t="s">
        <v>658</v>
      </c>
      <c r="G1556" s="3" t="s">
        <v>29</v>
      </c>
      <c r="H1556" s="2" t="s">
        <v>21</v>
      </c>
      <c r="I1556" s="2" t="s">
        <v>3508</v>
      </c>
      <c r="J1556" s="3" t="str">
        <f>HYPERLINK("https://www.boe.es/gazeta/dias/1827/09/13/pdfs/GMD-1827-110.pdf#page=4","Abrir facsímil")</f>
        <v>Abrir facsímil</v>
      </c>
      <c r="K1556" s="3" t="s">
        <v>23</v>
      </c>
    </row>
    <row r="1557" spans="1:11" ht="42" customHeight="1">
      <c r="A1557" s="2" t="s">
        <v>3509</v>
      </c>
      <c r="B1557" s="2" t="s">
        <v>3510</v>
      </c>
      <c r="C1557" s="2" t="s">
        <v>94</v>
      </c>
      <c r="D1557" s="2" t="s">
        <v>36</v>
      </c>
      <c r="E1557" s="5">
        <v>-26516</v>
      </c>
      <c r="F1557" s="3" t="s">
        <v>47</v>
      </c>
      <c r="G1557" s="3" t="s">
        <v>20</v>
      </c>
      <c r="H1557" s="2" t="s">
        <v>21</v>
      </c>
      <c r="I1557" s="2" t="s">
        <v>3511</v>
      </c>
      <c r="J1557" s="3" t="str">
        <f>HYPERLINK("https://www.boe.es/gazeta/dias/1827/05/26/pdfs/GMD-1827-63.pdf#page=3","Abrir facsímil")</f>
        <v>Abrir facsímil</v>
      </c>
      <c r="K1557" s="3" t="s">
        <v>23</v>
      </c>
    </row>
    <row r="1558" spans="1:11" ht="42" customHeight="1">
      <c r="A1558" s="2" t="s">
        <v>3512</v>
      </c>
      <c r="B1558" s="2" t="s">
        <v>3512</v>
      </c>
      <c r="C1558" s="2" t="s">
        <v>17</v>
      </c>
      <c r="D1558" s="2" t="s">
        <v>18</v>
      </c>
      <c r="E1558" s="5">
        <v>-26394</v>
      </c>
      <c r="F1558" s="3" t="s">
        <v>733</v>
      </c>
      <c r="G1558" s="3" t="s">
        <v>59</v>
      </c>
      <c r="H1558" s="2" t="s">
        <v>21</v>
      </c>
      <c r="I1558" s="2" t="s">
        <v>3513</v>
      </c>
      <c r="J1558" s="3" t="str">
        <f>HYPERLINK("https://www.boe.es/gazeta/dias/1827/09/25/pdfs/GMD-1827-116.pdf#page=2","Abrir facsímil")</f>
        <v>Abrir facsímil</v>
      </c>
      <c r="K1558" s="3" t="s">
        <v>23</v>
      </c>
    </row>
    <row r="1559" spans="1:11" ht="42" customHeight="1">
      <c r="A1559" s="2" t="s">
        <v>3514</v>
      </c>
      <c r="B1559" s="2" t="s">
        <v>3515</v>
      </c>
      <c r="C1559" s="2" t="s">
        <v>350</v>
      </c>
      <c r="D1559" s="2" t="s">
        <v>36</v>
      </c>
      <c r="E1559" s="5">
        <v>-26471</v>
      </c>
      <c r="F1559" s="3" t="s">
        <v>169</v>
      </c>
      <c r="G1559" s="3" t="s">
        <v>29</v>
      </c>
      <c r="H1559" s="2" t="s">
        <v>21</v>
      </c>
      <c r="I1559" s="2" t="s">
        <v>3516</v>
      </c>
      <c r="J1559" s="3" t="str">
        <f>HYPERLINK("https://www.boe.es/gazeta/dias/1827/07/10/pdfs/GMD-1827-82.pdf#page=4","Abrir facsímil")</f>
        <v>Abrir facsímil</v>
      </c>
      <c r="K1559" s="3" t="s">
        <v>23</v>
      </c>
    </row>
    <row r="1560" spans="1:11" ht="42" customHeight="1">
      <c r="A1560" s="2" t="s">
        <v>3517</v>
      </c>
      <c r="B1560" s="2" t="s">
        <v>3517</v>
      </c>
      <c r="C1560" s="2" t="s">
        <v>17</v>
      </c>
      <c r="D1560" s="2" t="s">
        <v>18</v>
      </c>
      <c r="E1560" s="5">
        <v>-26649</v>
      </c>
      <c r="F1560" s="3" t="s">
        <v>1180</v>
      </c>
      <c r="G1560" s="3" t="s">
        <v>20</v>
      </c>
      <c r="H1560" s="2" t="s">
        <v>21</v>
      </c>
      <c r="I1560" s="2" t="s">
        <v>3518</v>
      </c>
      <c r="J1560" s="3" t="str">
        <f>HYPERLINK("https://www.boe.es/gazeta/dias/1827/01/13/pdfs/GMD-1827-6.pdf#page=3","Abrir facsímil")</f>
        <v>Abrir facsímil</v>
      </c>
      <c r="K1560" s="3" t="s">
        <v>23</v>
      </c>
    </row>
    <row r="1561" spans="1:11" ht="42" customHeight="1">
      <c r="A1561" s="2" t="s">
        <v>3517</v>
      </c>
      <c r="B1561" s="2" t="s">
        <v>3517</v>
      </c>
      <c r="C1561" s="2" t="s">
        <v>17</v>
      </c>
      <c r="D1561" s="2" t="s">
        <v>18</v>
      </c>
      <c r="E1561" s="5">
        <v>-26590</v>
      </c>
      <c r="F1561" s="3" t="s">
        <v>119</v>
      </c>
      <c r="G1561" s="3" t="s">
        <v>29</v>
      </c>
      <c r="H1561" s="2" t="s">
        <v>21</v>
      </c>
      <c r="I1561" s="2" t="s">
        <v>3519</v>
      </c>
      <c r="J1561" s="3" t="str">
        <f>HYPERLINK("https://www.boe.es/gazeta/dias/1827/03/13/pdfs/GMD-1827-31.pdf#page=4","Abrir facsímil")</f>
        <v>Abrir facsímil</v>
      </c>
      <c r="K1561" s="3" t="s">
        <v>23</v>
      </c>
    </row>
    <row r="1562" spans="1:11" ht="42" customHeight="1">
      <c r="A1562" s="2" t="s">
        <v>3520</v>
      </c>
      <c r="B1562" s="2" t="s">
        <v>3521</v>
      </c>
      <c r="C1562" s="2" t="s">
        <v>94</v>
      </c>
      <c r="D1562" s="2" t="s">
        <v>36</v>
      </c>
      <c r="E1562" s="5">
        <v>-26369</v>
      </c>
      <c r="F1562" s="3" t="s">
        <v>239</v>
      </c>
      <c r="G1562" s="3" t="s">
        <v>29</v>
      </c>
      <c r="H1562" s="2" t="s">
        <v>21</v>
      </c>
      <c r="I1562" s="2" t="s">
        <v>3522</v>
      </c>
      <c r="J1562" s="3" t="str">
        <f>HYPERLINK("https://www.boe.es/gazeta/dias/1827/10/20/pdfs/GMD-1827-129.pdf#page=4","Abrir facsímil")</f>
        <v>Abrir facsímil</v>
      </c>
      <c r="K1562" s="3" t="s">
        <v>23</v>
      </c>
    </row>
    <row r="1563" spans="1:11" ht="42" customHeight="1">
      <c r="A1563" s="2" t="s">
        <v>3523</v>
      </c>
      <c r="B1563" s="2" t="s">
        <v>3524</v>
      </c>
      <c r="C1563" s="2" t="s">
        <v>17</v>
      </c>
      <c r="D1563" s="2" t="s">
        <v>18</v>
      </c>
      <c r="E1563" s="5">
        <v>-26539</v>
      </c>
      <c r="F1563" s="3" t="s">
        <v>83</v>
      </c>
      <c r="G1563" s="3" t="s">
        <v>29</v>
      </c>
      <c r="H1563" s="2" t="s">
        <v>21</v>
      </c>
      <c r="I1563" s="2" t="s">
        <v>3525</v>
      </c>
      <c r="J1563" s="3" t="str">
        <f>HYPERLINK("https://www.boe.es/gazeta/dias/1827/05/03/pdfs/GMD-1827-53.pdf#page=4","Abrir facsímil")</f>
        <v>Abrir facsímil</v>
      </c>
      <c r="K1563" s="3" t="s">
        <v>23</v>
      </c>
    </row>
    <row r="1564" spans="1:11" ht="42" customHeight="1">
      <c r="A1564" s="2" t="s">
        <v>3526</v>
      </c>
      <c r="B1564" s="2" t="s">
        <v>3526</v>
      </c>
      <c r="C1564" s="2" t="s">
        <v>17</v>
      </c>
      <c r="D1564" s="2" t="s">
        <v>18</v>
      </c>
      <c r="E1564" s="5">
        <v>-26567</v>
      </c>
      <c r="F1564" s="3" t="s">
        <v>1228</v>
      </c>
      <c r="G1564" s="3" t="s">
        <v>59</v>
      </c>
      <c r="H1564" s="2" t="s">
        <v>21</v>
      </c>
      <c r="I1564" s="2" t="s">
        <v>3527</v>
      </c>
      <c r="J1564" s="3" t="str">
        <f>HYPERLINK("https://www.boe.es/gazeta/dias/1827/04/05/pdfs/GMD-1827-41.pdf#page=2","Abrir facsímil")</f>
        <v>Abrir facsímil</v>
      </c>
      <c r="K1564" s="3" t="s">
        <v>23</v>
      </c>
    </row>
    <row r="1565" spans="1:11" ht="42" customHeight="1">
      <c r="A1565" s="2" t="s">
        <v>3528</v>
      </c>
      <c r="B1565" s="2" t="s">
        <v>3528</v>
      </c>
      <c r="C1565" s="2" t="s">
        <v>94</v>
      </c>
      <c r="D1565" s="2" t="s">
        <v>36</v>
      </c>
      <c r="E1565" s="5">
        <v>-26609</v>
      </c>
      <c r="F1565" s="3" t="s">
        <v>102</v>
      </c>
      <c r="G1565" s="3" t="s">
        <v>20</v>
      </c>
      <c r="H1565" s="2" t="s">
        <v>21</v>
      </c>
      <c r="I1565" s="2" t="s">
        <v>3529</v>
      </c>
      <c r="J1565" s="3" t="str">
        <f>HYPERLINK("https://www.boe.es/gazeta/dias/1827/02/22/pdfs/GMD-1827-23.pdf#page=3","Abrir facsímil")</f>
        <v>Abrir facsímil</v>
      </c>
      <c r="K1565" s="3" t="s">
        <v>23</v>
      </c>
    </row>
    <row r="1566" spans="1:11" ht="42" customHeight="1">
      <c r="A1566" s="2" t="s">
        <v>3530</v>
      </c>
      <c r="B1566" s="2" t="s">
        <v>3530</v>
      </c>
      <c r="C1566" s="2" t="s">
        <v>17</v>
      </c>
      <c r="D1566" s="2" t="s">
        <v>18</v>
      </c>
      <c r="E1566" s="5">
        <v>-26586</v>
      </c>
      <c r="F1566" s="3" t="s">
        <v>50</v>
      </c>
      <c r="G1566" s="3" t="s">
        <v>51</v>
      </c>
      <c r="H1566" s="2" t="s">
        <v>21</v>
      </c>
      <c r="I1566" s="2" t="s">
        <v>3531</v>
      </c>
      <c r="J1566" s="3" t="str">
        <f>HYPERLINK("https://www.boe.es/gazeta/dias/1827/03/17/pdfs/GMD-1827-33.pdf#page=3","Abrir facsímil")</f>
        <v>Abrir facsímil</v>
      </c>
      <c r="K1566" s="3" t="s">
        <v>23</v>
      </c>
    </row>
    <row r="1567" spans="1:11" ht="42" customHeight="1">
      <c r="A1567" s="2" t="s">
        <v>3530</v>
      </c>
      <c r="B1567" s="2" t="s">
        <v>3530</v>
      </c>
      <c r="C1567" s="2" t="s">
        <v>17</v>
      </c>
      <c r="D1567" s="2" t="s">
        <v>18</v>
      </c>
      <c r="E1567" s="5">
        <v>-26586</v>
      </c>
      <c r="F1567" s="3" t="s">
        <v>50</v>
      </c>
      <c r="G1567" s="3" t="s">
        <v>59</v>
      </c>
      <c r="H1567" s="2" t="s">
        <v>21</v>
      </c>
      <c r="I1567" s="2" t="s">
        <v>3532</v>
      </c>
      <c r="J1567" s="3" t="str">
        <f>HYPERLINK("https://www.boe.es/gazeta/dias/1827/03/17/pdfs/GMD-1827-33.pdf#page=2","Abrir facsímil")</f>
        <v>Abrir facsímil</v>
      </c>
      <c r="K1567" s="3" t="s">
        <v>23</v>
      </c>
    </row>
    <row r="1568" spans="1:11" ht="42" customHeight="1">
      <c r="A1568" s="2" t="s">
        <v>3533</v>
      </c>
      <c r="B1568" s="2" t="s">
        <v>3533</v>
      </c>
      <c r="C1568" s="2" t="s">
        <v>17</v>
      </c>
      <c r="D1568" s="2" t="s">
        <v>18</v>
      </c>
      <c r="E1568" s="5">
        <v>-26586</v>
      </c>
      <c r="F1568" s="3" t="s">
        <v>50</v>
      </c>
      <c r="G1568" s="3" t="s">
        <v>59</v>
      </c>
      <c r="H1568" s="2" t="s">
        <v>21</v>
      </c>
      <c r="I1568" s="2" t="s">
        <v>3534</v>
      </c>
      <c r="J1568" s="3" t="str">
        <f>HYPERLINK("https://www.boe.es/gazeta/dias/1827/03/17/pdfs/GMD-1827-33.pdf#page=2","Abrir facsímil")</f>
        <v>Abrir facsímil</v>
      </c>
      <c r="K1568" s="3" t="s">
        <v>23</v>
      </c>
    </row>
    <row r="1569" spans="1:11" ht="42" customHeight="1">
      <c r="A1569" s="2" t="s">
        <v>3535</v>
      </c>
      <c r="B1569" s="2" t="s">
        <v>3536</v>
      </c>
      <c r="C1569" s="2" t="s">
        <v>17</v>
      </c>
      <c r="D1569" s="2" t="s">
        <v>18</v>
      </c>
      <c r="E1569" s="5">
        <v>-26590</v>
      </c>
      <c r="F1569" s="3" t="s">
        <v>119</v>
      </c>
      <c r="G1569" s="3" t="s">
        <v>42</v>
      </c>
      <c r="H1569" s="2" t="s">
        <v>21</v>
      </c>
      <c r="I1569" s="2" t="s">
        <v>3537</v>
      </c>
      <c r="J1569" s="3" t="str">
        <f>HYPERLINK("https://www.boe.es/gazeta/dias/1827/03/13/pdfs/GMD-1827-31.pdf#page=1","Abrir facsímil")</f>
        <v>Abrir facsímil</v>
      </c>
      <c r="K1569" s="3" t="s">
        <v>23</v>
      </c>
    </row>
    <row r="1570" spans="1:11" ht="42" customHeight="1">
      <c r="A1570" s="2" t="s">
        <v>3538</v>
      </c>
      <c r="B1570" s="2" t="s">
        <v>3538</v>
      </c>
      <c r="C1570" s="2" t="s">
        <v>17</v>
      </c>
      <c r="D1570" s="2" t="s">
        <v>18</v>
      </c>
      <c r="E1570" s="5">
        <v>-26483</v>
      </c>
      <c r="F1570" s="3" t="s">
        <v>938</v>
      </c>
      <c r="G1570" s="3" t="s">
        <v>42</v>
      </c>
      <c r="H1570" s="2" t="s">
        <v>21</v>
      </c>
      <c r="I1570" s="2" t="s">
        <v>3539</v>
      </c>
      <c r="J1570" s="3" t="str">
        <f>HYPERLINK("https://www.boe.es/gazeta/dias/1827/06/28/pdfs/GMD-1827-77.pdf#page=1","Abrir facsímil")</f>
        <v>Abrir facsímil</v>
      </c>
      <c r="K1570" s="3" t="s">
        <v>23</v>
      </c>
    </row>
    <row r="1571" spans="1:11" ht="42" customHeight="1">
      <c r="A1571" s="2" t="s">
        <v>3540</v>
      </c>
      <c r="B1571" s="2" t="s">
        <v>3541</v>
      </c>
      <c r="C1571" s="2" t="s">
        <v>284</v>
      </c>
      <c r="D1571" s="2" t="s">
        <v>36</v>
      </c>
      <c r="E1571" s="5">
        <v>-26490</v>
      </c>
      <c r="F1571" s="3" t="s">
        <v>1154</v>
      </c>
      <c r="G1571" s="3" t="s">
        <v>29</v>
      </c>
      <c r="H1571" s="2" t="s">
        <v>21</v>
      </c>
      <c r="I1571" s="2" t="s">
        <v>3542</v>
      </c>
      <c r="J1571" s="3" t="str">
        <f>HYPERLINK("https://www.boe.es/gazeta/dias/1827/06/21/pdfs/GMD-1827-74.pdf#page=4","Abrir facsímil")</f>
        <v>Abrir facsímil</v>
      </c>
      <c r="K1571" s="3" t="s">
        <v>23</v>
      </c>
    </row>
    <row r="1572" spans="1:11" ht="42" customHeight="1">
      <c r="A1572" s="2" t="s">
        <v>3543</v>
      </c>
      <c r="B1572" s="2" t="s">
        <v>3544</v>
      </c>
      <c r="C1572" s="2" t="s">
        <v>17</v>
      </c>
      <c r="D1572" s="2" t="s">
        <v>18</v>
      </c>
      <c r="E1572" s="5">
        <v>-26446</v>
      </c>
      <c r="F1572" s="3" t="s">
        <v>577</v>
      </c>
      <c r="G1572" s="3" t="s">
        <v>29</v>
      </c>
      <c r="H1572" s="2" t="s">
        <v>21</v>
      </c>
      <c r="I1572" s="2" t="s">
        <v>3545</v>
      </c>
      <c r="J1572" s="3" t="str">
        <f>HYPERLINK("https://www.boe.es/gazeta/dias/1827/08/04/pdfs/GMD-1827-93.pdf#page=4","Abrir facsímil")</f>
        <v>Abrir facsímil</v>
      </c>
      <c r="K1572" s="3" t="s">
        <v>23</v>
      </c>
    </row>
    <row r="1573" spans="1:11" ht="42" customHeight="1">
      <c r="A1573" s="2" t="s">
        <v>3546</v>
      </c>
      <c r="B1573" s="2" t="s">
        <v>3547</v>
      </c>
      <c r="C1573" s="2" t="s">
        <v>17</v>
      </c>
      <c r="D1573" s="2" t="s">
        <v>18</v>
      </c>
      <c r="E1573" s="5">
        <v>-26352</v>
      </c>
      <c r="F1573" s="3" t="s">
        <v>1049</v>
      </c>
      <c r="G1573" s="3" t="s">
        <v>29</v>
      </c>
      <c r="H1573" s="2" t="s">
        <v>21</v>
      </c>
      <c r="I1573" s="2" t="s">
        <v>3548</v>
      </c>
      <c r="J1573" s="3" t="str">
        <f>HYPERLINK("https://www.boe.es/gazeta/dias/1827/11/06/pdfs/GMD-1827-136.pdf#page=4","Abrir facsímil")</f>
        <v>Abrir facsímil</v>
      </c>
      <c r="K1573" s="3" t="s">
        <v>23</v>
      </c>
    </row>
    <row r="1574" spans="1:11" ht="42" customHeight="1">
      <c r="A1574" s="2" t="s">
        <v>3549</v>
      </c>
      <c r="B1574" s="2" t="s">
        <v>3549</v>
      </c>
      <c r="C1574" s="2" t="s">
        <v>46</v>
      </c>
      <c r="D1574" s="2" t="s">
        <v>27</v>
      </c>
      <c r="E1574" s="5">
        <v>-26611</v>
      </c>
      <c r="F1574" s="3" t="s">
        <v>638</v>
      </c>
      <c r="G1574" s="3" t="s">
        <v>772</v>
      </c>
      <c r="H1574" s="2" t="s">
        <v>21</v>
      </c>
      <c r="I1574" s="2" t="s">
        <v>3550</v>
      </c>
      <c r="J1574" s="3" t="str">
        <f>HYPERLINK("https://www.boe.es/gazeta/dias/1827/02/20/pdfs/GMD-1827-22.pdf#page=4","Abrir facsímil")</f>
        <v>Abrir facsímil</v>
      </c>
      <c r="K1574" s="3" t="s">
        <v>23</v>
      </c>
    </row>
    <row r="1575" spans="1:11" ht="42" customHeight="1">
      <c r="A1575" s="2" t="s">
        <v>3551</v>
      </c>
      <c r="B1575" s="2" t="s">
        <v>3552</v>
      </c>
      <c r="C1575" s="2" t="s">
        <v>66</v>
      </c>
      <c r="D1575" s="2" t="s">
        <v>36</v>
      </c>
      <c r="E1575" s="5">
        <v>-26483</v>
      </c>
      <c r="F1575" s="3" t="s">
        <v>938</v>
      </c>
      <c r="G1575" s="3" t="s">
        <v>59</v>
      </c>
      <c r="H1575" s="2" t="s">
        <v>21</v>
      </c>
      <c r="I1575" s="2" t="s">
        <v>3553</v>
      </c>
      <c r="J1575" s="3" t="str">
        <f>HYPERLINK("https://www.boe.es/gazeta/dias/1827/06/28/pdfs/GMD-1827-77.pdf#page=2","Abrir facsímil")</f>
        <v>Abrir facsímil</v>
      </c>
      <c r="K1575" s="3" t="s">
        <v>23</v>
      </c>
    </row>
    <row r="1576" spans="1:11" ht="42" customHeight="1">
      <c r="A1576" s="2" t="s">
        <v>3554</v>
      </c>
      <c r="B1576" s="2" t="s">
        <v>3554</v>
      </c>
      <c r="C1576" s="2" t="s">
        <v>17</v>
      </c>
      <c r="D1576" s="2" t="s">
        <v>18</v>
      </c>
      <c r="E1576" s="5">
        <v>-26434</v>
      </c>
      <c r="F1576" s="3" t="s">
        <v>267</v>
      </c>
      <c r="G1576" s="3" t="s">
        <v>59</v>
      </c>
      <c r="H1576" s="2" t="s">
        <v>21</v>
      </c>
      <c r="I1576" s="2" t="s">
        <v>3555</v>
      </c>
      <c r="J1576" s="3" t="str">
        <f>HYPERLINK("https://www.boe.es/gazeta/dias/1827/08/16/pdfs/GMD-1827-98.pdf#page=2","Abrir facsímil")</f>
        <v>Abrir facsímil</v>
      </c>
      <c r="K1576" s="3" t="s">
        <v>23</v>
      </c>
    </row>
    <row r="1577" spans="1:11" ht="42" customHeight="1">
      <c r="A1577" s="2" t="s">
        <v>3554</v>
      </c>
      <c r="B1577" s="2" t="s">
        <v>3554</v>
      </c>
      <c r="C1577" s="2" t="s">
        <v>17</v>
      </c>
      <c r="D1577" s="2" t="s">
        <v>18</v>
      </c>
      <c r="E1577" s="5">
        <v>-26432</v>
      </c>
      <c r="F1577" s="3" t="s">
        <v>1029</v>
      </c>
      <c r="G1577" s="3" t="s">
        <v>59</v>
      </c>
      <c r="H1577" s="2" t="s">
        <v>21</v>
      </c>
      <c r="I1577" s="2" t="s">
        <v>3556</v>
      </c>
      <c r="J1577" s="3" t="str">
        <f>HYPERLINK("https://www.boe.es/gazeta/dias/1827/08/18/pdfs/GMD-1827-99.pdf#page=2","Abrir facsímil")</f>
        <v>Abrir facsímil</v>
      </c>
      <c r="K1577" s="3" t="s">
        <v>23</v>
      </c>
    </row>
    <row r="1578" spans="1:11" ht="42" customHeight="1">
      <c r="A1578" s="2" t="s">
        <v>3557</v>
      </c>
      <c r="B1578" s="2" t="s">
        <v>3557</v>
      </c>
      <c r="C1578" s="2" t="s">
        <v>17</v>
      </c>
      <c r="D1578" s="2" t="s">
        <v>18</v>
      </c>
      <c r="E1578" s="5">
        <v>-26471</v>
      </c>
      <c r="F1578" s="3" t="s">
        <v>169</v>
      </c>
      <c r="G1578" s="3" t="s">
        <v>59</v>
      </c>
      <c r="H1578" s="2" t="s">
        <v>21</v>
      </c>
      <c r="I1578" s="2" t="s">
        <v>3558</v>
      </c>
      <c r="J1578" s="3" t="str">
        <f>HYPERLINK("https://www.boe.es/gazeta/dias/1827/07/10/pdfs/GMD-1827-82.pdf#page=2","Abrir facsímil")</f>
        <v>Abrir facsímil</v>
      </c>
      <c r="K1578" s="3" t="s">
        <v>23</v>
      </c>
    </row>
    <row r="1579" spans="1:11" ht="42" customHeight="1">
      <c r="A1579" s="2" t="s">
        <v>3559</v>
      </c>
      <c r="B1579" s="2" t="s">
        <v>3560</v>
      </c>
      <c r="C1579" s="2" t="s">
        <v>55</v>
      </c>
      <c r="D1579" s="2" t="s">
        <v>36</v>
      </c>
      <c r="E1579" s="5">
        <v>-26341</v>
      </c>
      <c r="F1579" s="3" t="s">
        <v>596</v>
      </c>
      <c r="G1579" s="3" t="s">
        <v>597</v>
      </c>
      <c r="H1579" s="2" t="s">
        <v>21</v>
      </c>
      <c r="I1579" s="2" t="s">
        <v>3561</v>
      </c>
      <c r="J1579" s="3" t="str">
        <f>HYPERLINK("https://www.boe.es/gazeta/dias/1827/11/17/pdfs/GMD-1827-141.pdf#page=3","Abrir facsímil")</f>
        <v>Abrir facsímil</v>
      </c>
      <c r="K1579" s="3" t="s">
        <v>23</v>
      </c>
    </row>
    <row r="1580" spans="1:11" ht="42" customHeight="1">
      <c r="A1580" s="2" t="s">
        <v>3562</v>
      </c>
      <c r="B1580" s="2" t="s">
        <v>3562</v>
      </c>
      <c r="C1580" s="2" t="s">
        <v>17</v>
      </c>
      <c r="D1580" s="2" t="s">
        <v>18</v>
      </c>
      <c r="E1580" s="5">
        <v>-26581</v>
      </c>
      <c r="F1580" s="3" t="s">
        <v>510</v>
      </c>
      <c r="G1580" s="3" t="s">
        <v>20</v>
      </c>
      <c r="H1580" s="2" t="s">
        <v>21</v>
      </c>
      <c r="I1580" s="2" t="s">
        <v>3563</v>
      </c>
      <c r="J1580" s="3" t="str">
        <f>HYPERLINK("https://www.boe.es/gazeta/dias/1827/03/22/pdfs/GMD-1827-35.pdf#page=3","Abrir facsímil")</f>
        <v>Abrir facsímil</v>
      </c>
      <c r="K1580" s="3" t="s">
        <v>23</v>
      </c>
    </row>
    <row r="1581" spans="1:11" ht="42" customHeight="1">
      <c r="A1581" s="2" t="s">
        <v>3564</v>
      </c>
      <c r="B1581" s="2" t="s">
        <v>3565</v>
      </c>
      <c r="C1581" s="2" t="s">
        <v>350</v>
      </c>
      <c r="D1581" s="2" t="s">
        <v>36</v>
      </c>
      <c r="E1581" s="5">
        <v>-26371</v>
      </c>
      <c r="F1581" s="3" t="s">
        <v>41</v>
      </c>
      <c r="G1581" s="3" t="s">
        <v>29</v>
      </c>
      <c r="H1581" s="2" t="s">
        <v>21</v>
      </c>
      <c r="I1581" s="2" t="s">
        <v>3566</v>
      </c>
      <c r="J1581" s="3" t="str">
        <f>HYPERLINK("https://www.boe.es/gazeta/dias/1827/10/18/pdfs/GMD-1827-128.pdf#page=4","Abrir facsímil")</f>
        <v>Abrir facsímil</v>
      </c>
      <c r="K1581" s="3" t="s">
        <v>23</v>
      </c>
    </row>
    <row r="1582" spans="1:11" ht="42" customHeight="1">
      <c r="A1582" s="2" t="s">
        <v>3567</v>
      </c>
      <c r="B1582" s="2" t="s">
        <v>3568</v>
      </c>
      <c r="C1582" s="2" t="s">
        <v>94</v>
      </c>
      <c r="D1582" s="2" t="s">
        <v>36</v>
      </c>
      <c r="E1582" s="5">
        <v>-26504</v>
      </c>
      <c r="F1582" s="3" t="s">
        <v>566</v>
      </c>
      <c r="G1582" s="3" t="s">
        <v>29</v>
      </c>
      <c r="H1582" s="2" t="s">
        <v>21</v>
      </c>
      <c r="I1582" s="2" t="s">
        <v>3569</v>
      </c>
      <c r="J1582" s="3" t="str">
        <f>HYPERLINK("https://www.boe.es/gazeta/dias/1827/06/07/pdfs/GMD-1827-68.pdf#page=4","Abrir facsímil")</f>
        <v>Abrir facsímil</v>
      </c>
      <c r="K1582" s="3" t="s">
        <v>23</v>
      </c>
    </row>
    <row r="1583" spans="1:11" ht="42" customHeight="1">
      <c r="A1583" s="2" t="s">
        <v>3570</v>
      </c>
      <c r="B1583" s="2" t="s">
        <v>3571</v>
      </c>
      <c r="C1583" s="2" t="s">
        <v>17</v>
      </c>
      <c r="D1583" s="2" t="s">
        <v>18</v>
      </c>
      <c r="E1583" s="5">
        <v>-26532</v>
      </c>
      <c r="F1583" s="3" t="s">
        <v>1445</v>
      </c>
      <c r="G1583" s="3" t="s">
        <v>20</v>
      </c>
      <c r="H1583" s="2" t="s">
        <v>21</v>
      </c>
      <c r="I1583" s="2" t="s">
        <v>3572</v>
      </c>
      <c r="J1583" s="3" t="str">
        <f>HYPERLINK("https://www.boe.es/gazeta/dias/1827/05/10/pdfs/GMD-1827-56.pdf#page=3","Abrir facsímil")</f>
        <v>Abrir facsímil</v>
      </c>
      <c r="K1583" s="3" t="s">
        <v>23</v>
      </c>
    </row>
    <row r="1584" spans="1:11" ht="42" customHeight="1">
      <c r="A1584" s="2" t="s">
        <v>3573</v>
      </c>
      <c r="B1584" s="2" t="s">
        <v>3574</v>
      </c>
      <c r="C1584" s="2" t="s">
        <v>46</v>
      </c>
      <c r="D1584" s="2" t="s">
        <v>27</v>
      </c>
      <c r="E1584" s="5">
        <v>-26406</v>
      </c>
      <c r="F1584" s="3" t="s">
        <v>658</v>
      </c>
      <c r="G1584" s="3" t="s">
        <v>29</v>
      </c>
      <c r="H1584" s="2" t="s">
        <v>30</v>
      </c>
      <c r="I1584" s="2" t="s">
        <v>3575</v>
      </c>
      <c r="J1584" s="3" t="str">
        <f>HYPERLINK("https://www.boe.es/gazeta/dias/1827/09/13/pdfs/GMD-1827-110.pdf#page=4","Abrir facsímil")</f>
        <v>Abrir facsímil</v>
      </c>
      <c r="K1584" s="3" t="s">
        <v>32</v>
      </c>
    </row>
    <row r="1585" spans="1:11" ht="42" customHeight="1">
      <c r="A1585" s="2" t="s">
        <v>3576</v>
      </c>
      <c r="B1585" s="2" t="s">
        <v>3576</v>
      </c>
      <c r="C1585" s="2" t="s">
        <v>55</v>
      </c>
      <c r="D1585" s="2" t="s">
        <v>36</v>
      </c>
      <c r="E1585" s="5">
        <v>-26562</v>
      </c>
      <c r="F1585" s="3" t="s">
        <v>28</v>
      </c>
      <c r="G1585" s="3" t="s">
        <v>59</v>
      </c>
      <c r="H1585" s="2" t="s">
        <v>21</v>
      </c>
      <c r="I1585" s="2" t="s">
        <v>3577</v>
      </c>
      <c r="J1585" s="3" t="str">
        <f>HYPERLINK("https://www.boe.es/gazeta/dias/1827/04/10/pdfs/GMD-1827-43.pdf#page=2","Abrir facsímil")</f>
        <v>Abrir facsímil</v>
      </c>
      <c r="K1585" s="3" t="s">
        <v>23</v>
      </c>
    </row>
    <row r="1586" spans="1:11" ht="42" customHeight="1">
      <c r="A1586" s="2" t="s">
        <v>3578</v>
      </c>
      <c r="B1586" s="2" t="s">
        <v>3579</v>
      </c>
      <c r="C1586" s="2" t="s">
        <v>35</v>
      </c>
      <c r="D1586" s="2" t="s">
        <v>36</v>
      </c>
      <c r="E1586" s="5">
        <v>-26392</v>
      </c>
      <c r="F1586" s="3" t="s">
        <v>1748</v>
      </c>
      <c r="G1586" s="3" t="s">
        <v>29</v>
      </c>
      <c r="H1586" s="2" t="s">
        <v>21</v>
      </c>
      <c r="I1586" s="2" t="s">
        <v>3580</v>
      </c>
      <c r="J1586" s="3" t="str">
        <f>HYPERLINK("https://www.boe.es/gazeta/dias/1827/09/27/pdfs/GMD-1827-117.pdf#page=4","Abrir facsímil")</f>
        <v>Abrir facsímil</v>
      </c>
      <c r="K1586" s="3" t="s">
        <v>23</v>
      </c>
    </row>
    <row r="1587" spans="1:11" ht="42" customHeight="1">
      <c r="A1587" s="2" t="s">
        <v>3581</v>
      </c>
      <c r="B1587" s="2" t="s">
        <v>3581</v>
      </c>
      <c r="C1587" s="2" t="s">
        <v>35</v>
      </c>
      <c r="D1587" s="2" t="s">
        <v>36</v>
      </c>
      <c r="E1587" s="5">
        <v>-26359</v>
      </c>
      <c r="F1587" s="3" t="s">
        <v>342</v>
      </c>
      <c r="G1587" s="3" t="s">
        <v>59</v>
      </c>
      <c r="H1587" s="2" t="s">
        <v>21</v>
      </c>
      <c r="I1587" s="2" t="s">
        <v>3582</v>
      </c>
      <c r="J1587" s="3" t="str">
        <f>HYPERLINK("https://www.boe.es/gazeta/dias/1827/10/30/pdfs/GMD-1827-133.pdf#page=2","Abrir facsímil")</f>
        <v>Abrir facsímil</v>
      </c>
      <c r="K1587" s="3" t="s">
        <v>23</v>
      </c>
    </row>
    <row r="1588" spans="1:11" ht="42" customHeight="1">
      <c r="A1588" s="2" t="s">
        <v>3583</v>
      </c>
      <c r="B1588" s="2" t="s">
        <v>3584</v>
      </c>
      <c r="C1588" s="2" t="s">
        <v>35</v>
      </c>
      <c r="D1588" s="2" t="s">
        <v>36</v>
      </c>
      <c r="E1588" s="5">
        <v>-26527</v>
      </c>
      <c r="F1588" s="3" t="s">
        <v>1554</v>
      </c>
      <c r="G1588" s="3" t="s">
        <v>29</v>
      </c>
      <c r="H1588" s="2" t="s">
        <v>21</v>
      </c>
      <c r="I1588" s="2" t="s">
        <v>3585</v>
      </c>
      <c r="J1588" s="3" t="str">
        <f>HYPERLINK("https://www.boe.es/gazeta/dias/1827/05/15/pdfs/GMD-1827-58.pdf#page=4","Abrir facsímil")</f>
        <v>Abrir facsímil</v>
      </c>
      <c r="K1588" s="3" t="s">
        <v>23</v>
      </c>
    </row>
    <row r="1589" spans="1:11" ht="42" customHeight="1">
      <c r="A1589" s="2" t="s">
        <v>3586</v>
      </c>
      <c r="B1589" s="2" t="s">
        <v>3586</v>
      </c>
      <c r="C1589" s="2" t="s">
        <v>17</v>
      </c>
      <c r="D1589" s="2" t="s">
        <v>18</v>
      </c>
      <c r="E1589" s="5">
        <v>-26376</v>
      </c>
      <c r="F1589" s="3" t="s">
        <v>1333</v>
      </c>
      <c r="G1589" s="3" t="s">
        <v>2902</v>
      </c>
      <c r="H1589" s="2" t="s">
        <v>21</v>
      </c>
      <c r="I1589" s="2" t="s">
        <v>3587</v>
      </c>
      <c r="J1589" s="3" t="str">
        <f>HYPERLINK("https://www.boe.es/gazeta/dias/1827/10/13/pdfs/GMD-1827-126.pdf#page=3","Abrir facsímil")</f>
        <v>Abrir facsímil</v>
      </c>
      <c r="K1589" s="3" t="s">
        <v>23</v>
      </c>
    </row>
    <row r="1590" spans="1:11" ht="42" customHeight="1">
      <c r="A1590" s="2" t="s">
        <v>3588</v>
      </c>
      <c r="B1590" s="2" t="s">
        <v>3588</v>
      </c>
      <c r="C1590" s="2" t="s">
        <v>46</v>
      </c>
      <c r="D1590" s="2" t="s">
        <v>27</v>
      </c>
      <c r="E1590" s="5">
        <v>-26523</v>
      </c>
      <c r="F1590" s="3" t="s">
        <v>531</v>
      </c>
      <c r="G1590" s="3" t="s">
        <v>59</v>
      </c>
      <c r="H1590" s="2" t="s">
        <v>21</v>
      </c>
      <c r="I1590" s="2" t="s">
        <v>3589</v>
      </c>
      <c r="J1590" s="3" t="str">
        <f>HYPERLINK("https://www.boe.es/gazeta/dias/1827/05/19/pdfs/GMD-1827-60.pdf#page=2","Abrir facsímil")</f>
        <v>Abrir facsímil</v>
      </c>
      <c r="K1590" s="3" t="s">
        <v>23</v>
      </c>
    </row>
    <row r="1591" spans="1:11" ht="42" customHeight="1">
      <c r="A1591" s="2" t="s">
        <v>3590</v>
      </c>
      <c r="B1591" s="2" t="s">
        <v>3590</v>
      </c>
      <c r="C1591" s="2" t="s">
        <v>17</v>
      </c>
      <c r="D1591" s="2" t="s">
        <v>18</v>
      </c>
      <c r="E1591" s="5">
        <v>-26639</v>
      </c>
      <c r="F1591" s="3" t="s">
        <v>58</v>
      </c>
      <c r="G1591" s="3" t="s">
        <v>59</v>
      </c>
      <c r="H1591" s="2" t="s">
        <v>21</v>
      </c>
      <c r="I1591" s="2" t="s">
        <v>3591</v>
      </c>
      <c r="J1591" s="3" t="str">
        <f>HYPERLINK("https://www.boe.es/gazeta/dias/1827/01/23/pdfs/GMD-1827-10.pdf#page=2","Abrir facsímil")</f>
        <v>Abrir facsímil</v>
      </c>
      <c r="K1591" s="3" t="s">
        <v>23</v>
      </c>
    </row>
    <row r="1592" spans="1:11" ht="42" customHeight="1">
      <c r="A1592" s="2" t="s">
        <v>3590</v>
      </c>
      <c r="B1592" s="2" t="s">
        <v>3590</v>
      </c>
      <c r="C1592" s="2" t="s">
        <v>35</v>
      </c>
      <c r="D1592" s="2" t="s">
        <v>36</v>
      </c>
      <c r="E1592" s="5">
        <v>-26639</v>
      </c>
      <c r="F1592" s="3" t="s">
        <v>58</v>
      </c>
      <c r="G1592" s="3" t="s">
        <v>20</v>
      </c>
      <c r="H1592" s="2" t="s">
        <v>21</v>
      </c>
      <c r="I1592" s="2" t="s">
        <v>3592</v>
      </c>
      <c r="J1592" s="3" t="str">
        <f>HYPERLINK("https://www.boe.es/gazeta/dias/1827/01/23/pdfs/GMD-1827-10.pdf#page=3","Abrir facsímil")</f>
        <v>Abrir facsímil</v>
      </c>
      <c r="K1592" s="3" t="s">
        <v>23</v>
      </c>
    </row>
    <row r="1593" spans="1:11" ht="42" customHeight="1">
      <c r="A1593" s="2" t="s">
        <v>3590</v>
      </c>
      <c r="B1593" s="2" t="s">
        <v>3590</v>
      </c>
      <c r="C1593" s="2" t="s">
        <v>17</v>
      </c>
      <c r="D1593" s="2" t="s">
        <v>18</v>
      </c>
      <c r="E1593" s="5">
        <v>-26562</v>
      </c>
      <c r="F1593" s="3" t="s">
        <v>28</v>
      </c>
      <c r="G1593" s="3" t="s">
        <v>29</v>
      </c>
      <c r="H1593" s="2" t="s">
        <v>21</v>
      </c>
      <c r="I1593" s="2" t="s">
        <v>3593</v>
      </c>
      <c r="J1593" s="3" t="str">
        <f>HYPERLINK("https://www.boe.es/gazeta/dias/1827/04/10/pdfs/GMD-1827-43.pdf#page=4","Abrir facsímil")</f>
        <v>Abrir facsímil</v>
      </c>
      <c r="K1593" s="3" t="s">
        <v>23</v>
      </c>
    </row>
    <row r="1594" spans="1:11" ht="42" customHeight="1">
      <c r="A1594" s="2" t="s">
        <v>3590</v>
      </c>
      <c r="B1594" s="2" t="s">
        <v>3590</v>
      </c>
      <c r="C1594" s="2" t="s">
        <v>35</v>
      </c>
      <c r="D1594" s="2" t="s">
        <v>36</v>
      </c>
      <c r="E1594" s="5">
        <v>-26555</v>
      </c>
      <c r="F1594" s="3" t="s">
        <v>553</v>
      </c>
      <c r="G1594" s="3" t="s">
        <v>29</v>
      </c>
      <c r="H1594" s="2" t="s">
        <v>21</v>
      </c>
      <c r="I1594" s="2" t="s">
        <v>3594</v>
      </c>
      <c r="J1594" s="3" t="str">
        <f>HYPERLINK("https://www.boe.es/gazeta/dias/1827/04/17/pdfs/GMD-1827-46.pdf#page=4","Abrir facsímil")</f>
        <v>Abrir facsímil</v>
      </c>
      <c r="K1594" s="3" t="s">
        <v>23</v>
      </c>
    </row>
    <row r="1595" spans="1:11" ht="42" customHeight="1">
      <c r="A1595" s="2" t="s">
        <v>3590</v>
      </c>
      <c r="B1595" s="2" t="s">
        <v>3590</v>
      </c>
      <c r="C1595" s="2" t="s">
        <v>35</v>
      </c>
      <c r="D1595" s="2" t="s">
        <v>36</v>
      </c>
      <c r="E1595" s="5">
        <v>-26537</v>
      </c>
      <c r="F1595" s="3" t="s">
        <v>351</v>
      </c>
      <c r="G1595" s="3" t="s">
        <v>29</v>
      </c>
      <c r="H1595" s="2" t="s">
        <v>21</v>
      </c>
      <c r="I1595" s="2" t="s">
        <v>3595</v>
      </c>
      <c r="J1595" s="3" t="str">
        <f>HYPERLINK("https://www.boe.es/gazeta/dias/1827/05/05/pdfs/GMD-1827-54.pdf#page=4","Abrir facsímil")</f>
        <v>Abrir facsímil</v>
      </c>
      <c r="K1595" s="3" t="s">
        <v>23</v>
      </c>
    </row>
    <row r="1596" spans="1:11" ht="42" customHeight="1">
      <c r="A1596" s="2" t="s">
        <v>3590</v>
      </c>
      <c r="B1596" s="2" t="s">
        <v>3590</v>
      </c>
      <c r="C1596" s="2" t="s">
        <v>284</v>
      </c>
      <c r="D1596" s="2" t="s">
        <v>36</v>
      </c>
      <c r="E1596" s="5">
        <v>-26446</v>
      </c>
      <c r="F1596" s="3" t="s">
        <v>577</v>
      </c>
      <c r="G1596" s="3" t="s">
        <v>29</v>
      </c>
      <c r="H1596" s="2" t="s">
        <v>21</v>
      </c>
      <c r="I1596" s="2" t="s">
        <v>3596</v>
      </c>
      <c r="J1596" s="3" t="str">
        <f>HYPERLINK("https://www.boe.es/gazeta/dias/1827/08/04/pdfs/GMD-1827-93.pdf#page=4","Abrir facsímil")</f>
        <v>Abrir facsímil</v>
      </c>
      <c r="K1596" s="3" t="s">
        <v>23</v>
      </c>
    </row>
    <row r="1597" spans="1:11" ht="42" customHeight="1">
      <c r="A1597" s="2" t="s">
        <v>3590</v>
      </c>
      <c r="B1597" s="2" t="s">
        <v>3590</v>
      </c>
      <c r="C1597" s="2" t="s">
        <v>17</v>
      </c>
      <c r="D1597" s="2" t="s">
        <v>18</v>
      </c>
      <c r="E1597" s="5">
        <v>-26420</v>
      </c>
      <c r="F1597" s="3" t="s">
        <v>221</v>
      </c>
      <c r="G1597" s="3" t="s">
        <v>29</v>
      </c>
      <c r="H1597" s="2" t="s">
        <v>21</v>
      </c>
      <c r="I1597" s="2" t="s">
        <v>3597</v>
      </c>
      <c r="J1597" s="3" t="str">
        <f>HYPERLINK("https://www.boe.es/gazeta/dias/1827/08/30/pdfs/GMD-1827-104.pdf#page=4","Abrir facsímil")</f>
        <v>Abrir facsímil</v>
      </c>
      <c r="K1597" s="3" t="s">
        <v>23</v>
      </c>
    </row>
    <row r="1598" spans="1:11" ht="42" customHeight="1">
      <c r="A1598" s="2" t="s">
        <v>3590</v>
      </c>
      <c r="B1598" s="2" t="s">
        <v>3590</v>
      </c>
      <c r="C1598" s="2" t="s">
        <v>17</v>
      </c>
      <c r="D1598" s="2" t="s">
        <v>18</v>
      </c>
      <c r="E1598" s="5">
        <v>-26369</v>
      </c>
      <c r="F1598" s="3" t="s">
        <v>239</v>
      </c>
      <c r="G1598" s="3" t="s">
        <v>29</v>
      </c>
      <c r="H1598" s="2" t="s">
        <v>21</v>
      </c>
      <c r="I1598" s="2" t="s">
        <v>3598</v>
      </c>
      <c r="J1598" s="3" t="str">
        <f>HYPERLINK("https://www.boe.es/gazeta/dias/1827/10/20/pdfs/GMD-1827-129.pdf#page=4","Abrir facsímil")</f>
        <v>Abrir facsímil</v>
      </c>
      <c r="K1598" s="3" t="s">
        <v>23</v>
      </c>
    </row>
    <row r="1599" spans="1:11" ht="42" customHeight="1">
      <c r="A1599" s="2" t="s">
        <v>3590</v>
      </c>
      <c r="B1599" s="2" t="s">
        <v>3590</v>
      </c>
      <c r="C1599" s="2" t="s">
        <v>46</v>
      </c>
      <c r="D1599" s="2" t="s">
        <v>27</v>
      </c>
      <c r="E1599" s="5">
        <v>-26355</v>
      </c>
      <c r="F1599" s="3" t="s">
        <v>123</v>
      </c>
      <c r="G1599" s="3" t="s">
        <v>29</v>
      </c>
      <c r="H1599" s="2" t="s">
        <v>21</v>
      </c>
      <c r="I1599" s="2" t="s">
        <v>3599</v>
      </c>
      <c r="J1599" s="3" t="str">
        <f>HYPERLINK("https://www.boe.es/gazeta/dias/1827/11/03/pdfs/GMD-1827-135.pdf#page=4","Abrir facsímil")</f>
        <v>Abrir facsímil</v>
      </c>
      <c r="K1599" s="3" t="s">
        <v>23</v>
      </c>
    </row>
    <row r="1600" spans="1:11" ht="42" customHeight="1">
      <c r="A1600" s="2" t="s">
        <v>3590</v>
      </c>
      <c r="B1600" s="2" t="s">
        <v>3590</v>
      </c>
      <c r="C1600" s="2" t="s">
        <v>17</v>
      </c>
      <c r="D1600" s="2" t="s">
        <v>18</v>
      </c>
      <c r="E1600" s="5">
        <v>-26306</v>
      </c>
      <c r="F1600" s="3" t="s">
        <v>247</v>
      </c>
      <c r="G1600" s="3" t="s">
        <v>20</v>
      </c>
      <c r="H1600" s="2" t="s">
        <v>21</v>
      </c>
      <c r="I1600" s="2" t="s">
        <v>3600</v>
      </c>
      <c r="J1600" s="3" t="str">
        <f>HYPERLINK("https://www.boe.es/gazeta/dias/1827/12/22/pdfs/GMD-1827-156.pdf#page=3","Abrir facsímil")</f>
        <v>Abrir facsímil</v>
      </c>
      <c r="K1600" s="3" t="s">
        <v>23</v>
      </c>
    </row>
    <row r="1601" spans="1:11" ht="42" customHeight="1">
      <c r="A1601" s="2" t="s">
        <v>3601</v>
      </c>
      <c r="B1601" s="2" t="s">
        <v>3602</v>
      </c>
      <c r="C1601" s="2" t="s">
        <v>94</v>
      </c>
      <c r="D1601" s="2" t="s">
        <v>36</v>
      </c>
      <c r="E1601" s="5">
        <v>-26548</v>
      </c>
      <c r="F1601" s="3" t="s">
        <v>507</v>
      </c>
      <c r="G1601" s="3" t="s">
        <v>20</v>
      </c>
      <c r="H1601" s="2" t="s">
        <v>21</v>
      </c>
      <c r="I1601" s="2" t="s">
        <v>3603</v>
      </c>
      <c r="J1601" s="3" t="str">
        <f>HYPERLINK("https://www.boe.es/gazeta/dias/1827/04/24/pdfs/GMD-1827-49.pdf#page=3","Abrir facsímil")</f>
        <v>Abrir facsímil</v>
      </c>
      <c r="K1601" s="3" t="s">
        <v>23</v>
      </c>
    </row>
    <row r="1602" spans="1:11" ht="42" customHeight="1">
      <c r="A1602" s="2" t="s">
        <v>3604</v>
      </c>
      <c r="B1602" s="2" t="s">
        <v>3604</v>
      </c>
      <c r="C1602" s="2" t="s">
        <v>94</v>
      </c>
      <c r="D1602" s="2" t="s">
        <v>36</v>
      </c>
      <c r="E1602" s="5">
        <v>-26642</v>
      </c>
      <c r="F1602" s="3" t="s">
        <v>289</v>
      </c>
      <c r="G1602" s="3" t="s">
        <v>29</v>
      </c>
      <c r="H1602" s="2" t="s">
        <v>21</v>
      </c>
      <c r="I1602" s="2" t="s">
        <v>3605</v>
      </c>
      <c r="J1602" s="3" t="str">
        <f>HYPERLINK("https://www.boe.es/gazeta/dias/1827/01/20/pdfs/GMD-1827-9.pdf#page=4","Abrir facsímil")</f>
        <v>Abrir facsímil</v>
      </c>
      <c r="K1602" s="3" t="s">
        <v>23</v>
      </c>
    </row>
    <row r="1603" spans="1:11" ht="42" customHeight="1">
      <c r="A1603" s="2" t="s">
        <v>3606</v>
      </c>
      <c r="B1603" s="2" t="s">
        <v>3606</v>
      </c>
      <c r="C1603" s="2" t="s">
        <v>350</v>
      </c>
      <c r="D1603" s="2" t="s">
        <v>36</v>
      </c>
      <c r="E1603" s="5">
        <v>-26509</v>
      </c>
      <c r="F1603" s="3" t="s">
        <v>698</v>
      </c>
      <c r="G1603" s="3" t="s">
        <v>59</v>
      </c>
      <c r="H1603" s="2" t="s">
        <v>21</v>
      </c>
      <c r="I1603" s="2" t="s">
        <v>3607</v>
      </c>
      <c r="J1603" s="3" t="str">
        <f>HYPERLINK("https://www.boe.es/gazeta/dias/1827/06/02/pdfs/GMD-1827-66.pdf#page=2","Abrir facsímil")</f>
        <v>Abrir facsímil</v>
      </c>
      <c r="K1603" s="3" t="s">
        <v>23</v>
      </c>
    </row>
    <row r="1604" spans="1:11" ht="42" customHeight="1">
      <c r="A1604" s="2" t="s">
        <v>3608</v>
      </c>
      <c r="B1604" s="2" t="s">
        <v>3609</v>
      </c>
      <c r="C1604" s="2" t="s">
        <v>46</v>
      </c>
      <c r="D1604" s="2" t="s">
        <v>27</v>
      </c>
      <c r="E1604" s="5">
        <v>-26537</v>
      </c>
      <c r="F1604" s="3" t="s">
        <v>351</v>
      </c>
      <c r="G1604" s="3" t="s">
        <v>29</v>
      </c>
      <c r="H1604" s="2" t="s">
        <v>21</v>
      </c>
      <c r="I1604" s="2" t="s">
        <v>3610</v>
      </c>
      <c r="J1604" s="3" t="str">
        <f>HYPERLINK("https://www.boe.es/gazeta/dias/1827/05/05/pdfs/GMD-1827-54.pdf#page=4","Abrir facsímil")</f>
        <v>Abrir facsímil</v>
      </c>
      <c r="K1604" s="3" t="s">
        <v>23</v>
      </c>
    </row>
    <row r="1605" spans="1:11" ht="42" customHeight="1">
      <c r="A1605" s="2" t="s">
        <v>3611</v>
      </c>
      <c r="B1605" s="2" t="s">
        <v>3612</v>
      </c>
      <c r="C1605" s="2" t="s">
        <v>46</v>
      </c>
      <c r="D1605" s="2" t="s">
        <v>27</v>
      </c>
      <c r="E1605" s="5">
        <v>-26425</v>
      </c>
      <c r="F1605" s="3" t="s">
        <v>546</v>
      </c>
      <c r="G1605" s="3" t="s">
        <v>29</v>
      </c>
      <c r="H1605" s="2" t="s">
        <v>21</v>
      </c>
      <c r="I1605" s="2" t="s">
        <v>3613</v>
      </c>
      <c r="J1605" s="3" t="str">
        <f>HYPERLINK("https://www.boe.es/gazeta/dias/1827/08/25/pdfs/GMD-1827-102.pdf#page=4","Abrir facsímil")</f>
        <v>Abrir facsímil</v>
      </c>
      <c r="K1605" s="3" t="s">
        <v>23</v>
      </c>
    </row>
    <row r="1606" spans="1:11" ht="42" customHeight="1">
      <c r="A1606" s="2" t="s">
        <v>3614</v>
      </c>
      <c r="B1606" s="2" t="s">
        <v>3615</v>
      </c>
      <c r="C1606" s="2" t="s">
        <v>94</v>
      </c>
      <c r="D1606" s="2" t="s">
        <v>36</v>
      </c>
      <c r="E1606" s="5">
        <v>-26460</v>
      </c>
      <c r="F1606" s="3" t="s">
        <v>920</v>
      </c>
      <c r="G1606" s="3" t="s">
        <v>29</v>
      </c>
      <c r="H1606" s="2" t="s">
        <v>21</v>
      </c>
      <c r="I1606" s="2" t="s">
        <v>3616</v>
      </c>
      <c r="J1606" s="3" t="str">
        <f>HYPERLINK("https://www.boe.es/gazeta/dias/1827/07/21/pdfs/GMD-1827-87.pdf#page=4","Abrir facsímil")</f>
        <v>Abrir facsímil</v>
      </c>
      <c r="K1606" s="3" t="s">
        <v>23</v>
      </c>
    </row>
    <row r="1607" spans="1:11" ht="42" customHeight="1">
      <c r="A1607" s="2" t="s">
        <v>3617</v>
      </c>
      <c r="B1607" s="2" t="s">
        <v>3617</v>
      </c>
      <c r="C1607" s="2" t="s">
        <v>46</v>
      </c>
      <c r="D1607" s="2" t="s">
        <v>27</v>
      </c>
      <c r="E1607" s="5">
        <v>-26413</v>
      </c>
      <c r="F1607" s="3" t="s">
        <v>1105</v>
      </c>
      <c r="G1607" s="3" t="s">
        <v>42</v>
      </c>
      <c r="H1607" s="2" t="s">
        <v>21</v>
      </c>
      <c r="I1607" s="2" t="s">
        <v>3618</v>
      </c>
      <c r="J1607" s="3" t="str">
        <f>HYPERLINK("https://www.boe.es/gazeta/dias/1827/09/06/pdfs/GMD-1827-107.pdf#page=1","Abrir facsímil")</f>
        <v>Abrir facsímil</v>
      </c>
      <c r="K1607" s="3" t="s">
        <v>23</v>
      </c>
    </row>
    <row r="1608" spans="1:11" ht="42" customHeight="1">
      <c r="A1608" s="2" t="s">
        <v>3619</v>
      </c>
      <c r="B1608" s="2" t="s">
        <v>3620</v>
      </c>
      <c r="C1608" s="2" t="s">
        <v>17</v>
      </c>
      <c r="D1608" s="2" t="s">
        <v>18</v>
      </c>
      <c r="E1608" s="5">
        <v>-26317</v>
      </c>
      <c r="F1608" s="3" t="s">
        <v>1415</v>
      </c>
      <c r="G1608" s="3" t="s">
        <v>20</v>
      </c>
      <c r="H1608" s="2" t="s">
        <v>21</v>
      </c>
      <c r="I1608" s="2" t="s">
        <v>3621</v>
      </c>
      <c r="J1608" s="3" t="str">
        <f>HYPERLINK("https://www.boe.es/gazeta/dias/1827/12/11/pdfs/GMD-1827-151.pdf#page=3","Abrir facsímil")</f>
        <v>Abrir facsímil</v>
      </c>
      <c r="K1608" s="3" t="s">
        <v>23</v>
      </c>
    </row>
    <row r="1609" spans="1:11" ht="42" customHeight="1">
      <c r="A1609" s="2" t="s">
        <v>3622</v>
      </c>
      <c r="B1609" s="2" t="s">
        <v>3623</v>
      </c>
      <c r="C1609" s="2" t="s">
        <v>17</v>
      </c>
      <c r="D1609" s="2" t="s">
        <v>18</v>
      </c>
      <c r="E1609" s="5">
        <v>-26579</v>
      </c>
      <c r="F1609" s="3" t="s">
        <v>488</v>
      </c>
      <c r="G1609" s="3" t="s">
        <v>20</v>
      </c>
      <c r="H1609" s="2" t="s">
        <v>21</v>
      </c>
      <c r="I1609" s="2" t="s">
        <v>3624</v>
      </c>
      <c r="J1609" s="3" t="str">
        <f>HYPERLINK("https://www.boe.es/gazeta/dias/1827/03/24/pdfs/GMD-1827-36.pdf#page=3","Abrir facsímil")</f>
        <v>Abrir facsímil</v>
      </c>
      <c r="K1609" s="3" t="s">
        <v>23</v>
      </c>
    </row>
    <row r="1610" spans="1:11" ht="42" customHeight="1">
      <c r="A1610" s="2" t="s">
        <v>3625</v>
      </c>
      <c r="B1610" s="2" t="s">
        <v>3626</v>
      </c>
      <c r="C1610" s="2" t="s">
        <v>94</v>
      </c>
      <c r="D1610" s="2" t="s">
        <v>36</v>
      </c>
      <c r="E1610" s="5">
        <v>-26460</v>
      </c>
      <c r="F1610" s="3" t="s">
        <v>920</v>
      </c>
      <c r="G1610" s="3" t="s">
        <v>29</v>
      </c>
      <c r="H1610" s="2" t="s">
        <v>21</v>
      </c>
      <c r="I1610" s="2" t="s">
        <v>3627</v>
      </c>
      <c r="J1610" s="3" t="str">
        <f>HYPERLINK("https://www.boe.es/gazeta/dias/1827/07/21/pdfs/GMD-1827-87.pdf#page=4","Abrir facsímil")</f>
        <v>Abrir facsímil</v>
      </c>
      <c r="K1610" s="3" t="s">
        <v>23</v>
      </c>
    </row>
    <row r="1611" spans="1:11" ht="42" customHeight="1">
      <c r="A1611" s="2" t="s">
        <v>3628</v>
      </c>
      <c r="B1611" s="2" t="s">
        <v>3628</v>
      </c>
      <c r="C1611" s="2" t="s">
        <v>55</v>
      </c>
      <c r="D1611" s="2" t="s">
        <v>36</v>
      </c>
      <c r="E1611" s="5">
        <v>-26653</v>
      </c>
      <c r="F1611" s="3" t="s">
        <v>457</v>
      </c>
      <c r="G1611" s="3" t="s">
        <v>29</v>
      </c>
      <c r="H1611" s="2" t="s">
        <v>21</v>
      </c>
      <c r="I1611" s="2" t="s">
        <v>3629</v>
      </c>
      <c r="J1611" s="3" t="str">
        <f>HYPERLINK("https://www.boe.es/gazeta/dias/1827/01/09/pdfs/GMD-1827-4.pdf#page=4","Abrir facsímil")</f>
        <v>Abrir facsímil</v>
      </c>
      <c r="K1611" s="3" t="s">
        <v>23</v>
      </c>
    </row>
    <row r="1612" spans="1:11" ht="42" customHeight="1">
      <c r="A1612" s="2" t="s">
        <v>3630</v>
      </c>
      <c r="B1612" s="2" t="s">
        <v>3630</v>
      </c>
      <c r="C1612" s="2" t="s">
        <v>284</v>
      </c>
      <c r="D1612" s="2" t="s">
        <v>36</v>
      </c>
      <c r="E1612" s="5">
        <v>-26488</v>
      </c>
      <c r="F1612" s="3" t="s">
        <v>201</v>
      </c>
      <c r="G1612" s="3" t="s">
        <v>2363</v>
      </c>
      <c r="H1612" s="2" t="s">
        <v>21</v>
      </c>
      <c r="I1612" s="2" t="s">
        <v>3631</v>
      </c>
      <c r="J1612" s="3" t="str">
        <f>HYPERLINK("https://www.boe.es/gazeta/dias/1827/06/23/pdfs/GMD-1827-75.pdf#page=4","Abrir facsímil")</f>
        <v>Abrir facsímil</v>
      </c>
      <c r="K1612" s="3" t="s">
        <v>23</v>
      </c>
    </row>
    <row r="1613" spans="1:11" ht="42" customHeight="1">
      <c r="A1613" s="2" t="s">
        <v>3632</v>
      </c>
      <c r="B1613" s="2" t="s">
        <v>3633</v>
      </c>
      <c r="C1613" s="2" t="s">
        <v>94</v>
      </c>
      <c r="D1613" s="2" t="s">
        <v>36</v>
      </c>
      <c r="E1613" s="5">
        <v>-26534</v>
      </c>
      <c r="F1613" s="3" t="s">
        <v>675</v>
      </c>
      <c r="G1613" s="3" t="s">
        <v>29</v>
      </c>
      <c r="H1613" s="2" t="s">
        <v>21</v>
      </c>
      <c r="I1613" s="2" t="s">
        <v>3634</v>
      </c>
      <c r="J1613" s="3" t="str">
        <f>HYPERLINK("https://www.boe.es/gazeta/dias/1827/05/08/pdfs/GMD-1827-55.pdf#page=4","Abrir facsímil")</f>
        <v>Abrir facsímil</v>
      </c>
      <c r="K1613" s="3" t="s">
        <v>23</v>
      </c>
    </row>
    <row r="1614" spans="1:11" ht="42" customHeight="1">
      <c r="A1614" s="2" t="s">
        <v>3635</v>
      </c>
      <c r="B1614" s="2" t="s">
        <v>3635</v>
      </c>
      <c r="C1614" s="2" t="s">
        <v>66</v>
      </c>
      <c r="D1614" s="2" t="s">
        <v>36</v>
      </c>
      <c r="E1614" s="5">
        <v>-26590</v>
      </c>
      <c r="F1614" s="3" t="s">
        <v>119</v>
      </c>
      <c r="G1614" s="3" t="s">
        <v>29</v>
      </c>
      <c r="H1614" s="2" t="s">
        <v>21</v>
      </c>
      <c r="I1614" s="2" t="s">
        <v>3636</v>
      </c>
      <c r="J1614" s="3" t="str">
        <f>HYPERLINK("https://www.boe.es/gazeta/dias/1827/03/13/pdfs/GMD-1827-31.pdf#page=4","Abrir facsímil")</f>
        <v>Abrir facsímil</v>
      </c>
      <c r="K1614" s="3" t="s">
        <v>23</v>
      </c>
    </row>
    <row r="1615" spans="1:11" ht="42" customHeight="1">
      <c r="A1615" s="2" t="s">
        <v>3635</v>
      </c>
      <c r="B1615" s="2" t="s">
        <v>3635</v>
      </c>
      <c r="C1615" s="2" t="s">
        <v>17</v>
      </c>
      <c r="D1615" s="2" t="s">
        <v>18</v>
      </c>
      <c r="E1615" s="5">
        <v>-26406</v>
      </c>
      <c r="F1615" s="3" t="s">
        <v>658</v>
      </c>
      <c r="G1615" s="3" t="s">
        <v>59</v>
      </c>
      <c r="H1615" s="2" t="s">
        <v>21</v>
      </c>
      <c r="I1615" s="2" t="s">
        <v>3637</v>
      </c>
      <c r="J1615" s="3" t="str">
        <f>HYPERLINK("https://www.boe.es/gazeta/dias/1827/09/13/pdfs/GMD-1827-110.pdf#page=2","Abrir facsímil")</f>
        <v>Abrir facsímil</v>
      </c>
      <c r="K1615" s="3" t="s">
        <v>23</v>
      </c>
    </row>
    <row r="1616" spans="1:11" ht="42" customHeight="1">
      <c r="A1616" s="2" t="s">
        <v>3635</v>
      </c>
      <c r="B1616" s="2" t="s">
        <v>3635</v>
      </c>
      <c r="C1616" s="2" t="s">
        <v>17</v>
      </c>
      <c r="D1616" s="2" t="s">
        <v>18</v>
      </c>
      <c r="E1616" s="5">
        <v>-26380</v>
      </c>
      <c r="F1616" s="3" t="s">
        <v>71</v>
      </c>
      <c r="G1616" s="3" t="s">
        <v>42</v>
      </c>
      <c r="H1616" s="2" t="s">
        <v>21</v>
      </c>
      <c r="I1616" s="2" t="s">
        <v>3638</v>
      </c>
      <c r="J1616" s="3" t="str">
        <f>HYPERLINK("https://www.boe.es/gazeta/dias/1827/10/09/pdfs/GMD-1827-124.pdf#page=1","Abrir facsímil")</f>
        <v>Abrir facsímil</v>
      </c>
      <c r="K1616" s="3" t="s">
        <v>23</v>
      </c>
    </row>
    <row r="1617" spans="1:11" ht="42" customHeight="1">
      <c r="A1617" s="2" t="s">
        <v>3635</v>
      </c>
      <c r="B1617" s="2" t="s">
        <v>3635</v>
      </c>
      <c r="C1617" s="2" t="s">
        <v>350</v>
      </c>
      <c r="D1617" s="2" t="s">
        <v>36</v>
      </c>
      <c r="E1617" s="5">
        <v>-26380</v>
      </c>
      <c r="F1617" s="3" t="s">
        <v>71</v>
      </c>
      <c r="G1617" s="3" t="s">
        <v>29</v>
      </c>
      <c r="H1617" s="2" t="s">
        <v>21</v>
      </c>
      <c r="I1617" s="2" t="s">
        <v>3639</v>
      </c>
      <c r="J1617" s="3" t="str">
        <f>HYPERLINK("https://www.boe.es/gazeta/dias/1827/10/09/pdfs/GMD-1827-124.pdf#page=4","Abrir facsímil")</f>
        <v>Abrir facsímil</v>
      </c>
      <c r="K1617" s="3" t="s">
        <v>23</v>
      </c>
    </row>
    <row r="1618" spans="1:11" ht="42" customHeight="1">
      <c r="A1618" s="2" t="s">
        <v>3640</v>
      </c>
      <c r="B1618" s="2" t="s">
        <v>3641</v>
      </c>
      <c r="C1618" s="2" t="s">
        <v>17</v>
      </c>
      <c r="D1618" s="2" t="s">
        <v>18</v>
      </c>
      <c r="E1618" s="5">
        <v>-26350</v>
      </c>
      <c r="F1618" s="3" t="s">
        <v>586</v>
      </c>
      <c r="G1618" s="3" t="s">
        <v>29</v>
      </c>
      <c r="H1618" s="2" t="s">
        <v>21</v>
      </c>
      <c r="I1618" s="2" t="s">
        <v>3642</v>
      </c>
      <c r="J1618" s="3" t="str">
        <f>HYPERLINK("https://www.boe.es/gazeta/dias/1827/11/08/pdfs/GMD-1827-137.pdf#page=4","Abrir facsímil")</f>
        <v>Abrir facsímil</v>
      </c>
      <c r="K1618" s="3" t="s">
        <v>23</v>
      </c>
    </row>
    <row r="1619" spans="1:11" ht="42" customHeight="1">
      <c r="A1619" s="2" t="s">
        <v>3643</v>
      </c>
      <c r="B1619" s="2" t="s">
        <v>3644</v>
      </c>
      <c r="C1619" s="2" t="s">
        <v>55</v>
      </c>
      <c r="D1619" s="2" t="s">
        <v>36</v>
      </c>
      <c r="E1619" s="5">
        <v>-26329</v>
      </c>
      <c r="F1619" s="3" t="s">
        <v>67</v>
      </c>
      <c r="G1619" s="3" t="s">
        <v>241</v>
      </c>
      <c r="H1619" s="2" t="s">
        <v>21</v>
      </c>
      <c r="I1619" s="2" t="s">
        <v>3645</v>
      </c>
      <c r="J1619" s="3" t="str">
        <f>HYPERLINK("https://www.boe.es/gazeta/dias/1827/11/29/pdfs/GMD-1827-146.pdf#page=4","Abrir facsímil")</f>
        <v>Abrir facsímil</v>
      </c>
      <c r="K1619" s="3" t="s">
        <v>23</v>
      </c>
    </row>
    <row r="1620" spans="1:11" ht="42" customHeight="1">
      <c r="A1620" s="2" t="s">
        <v>3646</v>
      </c>
      <c r="B1620" s="2" t="s">
        <v>3647</v>
      </c>
      <c r="C1620" s="2" t="s">
        <v>35</v>
      </c>
      <c r="D1620" s="2" t="s">
        <v>36</v>
      </c>
      <c r="E1620" s="5">
        <v>-26457</v>
      </c>
      <c r="F1620" s="3" t="s">
        <v>178</v>
      </c>
      <c r="G1620" s="3" t="s">
        <v>29</v>
      </c>
      <c r="H1620" s="2" t="s">
        <v>21</v>
      </c>
      <c r="I1620" s="2" t="s">
        <v>3648</v>
      </c>
      <c r="J1620" s="3" t="str">
        <f>HYPERLINK("https://www.boe.es/gazeta/dias/1827/07/24/pdfs/GMD-1827-88.pdf#page=4","Abrir facsímil")</f>
        <v>Abrir facsímil</v>
      </c>
      <c r="K1620" s="3" t="s">
        <v>23</v>
      </c>
    </row>
    <row r="1621" spans="1:11" ht="42" customHeight="1">
      <c r="A1621" s="2" t="s">
        <v>3649</v>
      </c>
      <c r="B1621" s="2" t="s">
        <v>3650</v>
      </c>
      <c r="C1621" s="2" t="s">
        <v>46</v>
      </c>
      <c r="D1621" s="2" t="s">
        <v>27</v>
      </c>
      <c r="E1621" s="5">
        <v>-26544</v>
      </c>
      <c r="F1621" s="3" t="s">
        <v>293</v>
      </c>
      <c r="G1621" s="3" t="s">
        <v>20</v>
      </c>
      <c r="H1621" s="2" t="s">
        <v>21</v>
      </c>
      <c r="I1621" s="2" t="s">
        <v>3651</v>
      </c>
      <c r="J1621" s="3" t="str">
        <f>HYPERLINK("https://www.boe.es/gazeta/dias/1827/04/28/pdfs/GMD-1827-51.pdf#page=3","Abrir facsímil")</f>
        <v>Abrir facsímil</v>
      </c>
      <c r="K1621" s="3" t="s">
        <v>23</v>
      </c>
    </row>
    <row r="1622" spans="1:11" ht="42" customHeight="1">
      <c r="A1622" s="2" t="s">
        <v>3652</v>
      </c>
      <c r="B1622" s="2" t="s">
        <v>3653</v>
      </c>
      <c r="C1622" s="2" t="s">
        <v>17</v>
      </c>
      <c r="D1622" s="2" t="s">
        <v>18</v>
      </c>
      <c r="E1622" s="5">
        <v>-26639</v>
      </c>
      <c r="F1622" s="3" t="s">
        <v>58</v>
      </c>
      <c r="G1622" s="3" t="s">
        <v>20</v>
      </c>
      <c r="H1622" s="2" t="s">
        <v>21</v>
      </c>
      <c r="I1622" s="2" t="s">
        <v>3654</v>
      </c>
      <c r="J1622" s="3" t="str">
        <f>HYPERLINK("https://www.boe.es/gazeta/dias/1827/01/23/pdfs/GMD-1827-10.pdf#page=3","Abrir facsímil")</f>
        <v>Abrir facsímil</v>
      </c>
      <c r="K1622" s="3" t="s">
        <v>23</v>
      </c>
    </row>
    <row r="1623" spans="1:11" ht="42" customHeight="1">
      <c r="A1623" s="2" t="s">
        <v>3652</v>
      </c>
      <c r="B1623" s="2" t="s">
        <v>3653</v>
      </c>
      <c r="C1623" s="2" t="s">
        <v>55</v>
      </c>
      <c r="D1623" s="2" t="s">
        <v>36</v>
      </c>
      <c r="E1623" s="5">
        <v>-26502</v>
      </c>
      <c r="F1623" s="3" t="s">
        <v>301</v>
      </c>
      <c r="G1623" s="3" t="s">
        <v>59</v>
      </c>
      <c r="H1623" s="2" t="s">
        <v>21</v>
      </c>
      <c r="I1623" s="2" t="s">
        <v>3655</v>
      </c>
      <c r="J1623" s="3" t="str">
        <f>HYPERLINK("https://www.boe.es/gazeta/dias/1827/06/09/pdfs/GMD-1827-69.pdf#page=2","Abrir facsímil")</f>
        <v>Abrir facsímil</v>
      </c>
      <c r="K1623" s="3" t="s">
        <v>23</v>
      </c>
    </row>
    <row r="1624" spans="1:11" ht="42" customHeight="1">
      <c r="A1624" s="2" t="s">
        <v>3652</v>
      </c>
      <c r="B1624" s="2" t="s">
        <v>3653</v>
      </c>
      <c r="C1624" s="2" t="s">
        <v>35</v>
      </c>
      <c r="D1624" s="2" t="s">
        <v>36</v>
      </c>
      <c r="E1624" s="5">
        <v>-26434</v>
      </c>
      <c r="F1624" s="3" t="s">
        <v>267</v>
      </c>
      <c r="G1624" s="3" t="s">
        <v>29</v>
      </c>
      <c r="H1624" s="2" t="s">
        <v>21</v>
      </c>
      <c r="I1624" s="2" t="s">
        <v>3656</v>
      </c>
      <c r="J1624" s="3" t="str">
        <f>HYPERLINK("https://www.boe.es/gazeta/dias/1827/08/16/pdfs/GMD-1827-98.pdf#page=4","Abrir facsímil")</f>
        <v>Abrir facsímil</v>
      </c>
      <c r="K1624" s="3" t="s">
        <v>23</v>
      </c>
    </row>
    <row r="1625" spans="1:11" ht="42" customHeight="1">
      <c r="A1625" s="2" t="s">
        <v>3652</v>
      </c>
      <c r="B1625" s="2" t="s">
        <v>3653</v>
      </c>
      <c r="C1625" s="2" t="s">
        <v>66</v>
      </c>
      <c r="D1625" s="2" t="s">
        <v>36</v>
      </c>
      <c r="E1625" s="5">
        <v>-26322</v>
      </c>
      <c r="F1625" s="3" t="s">
        <v>217</v>
      </c>
      <c r="G1625" s="3" t="s">
        <v>29</v>
      </c>
      <c r="H1625" s="2" t="s">
        <v>21</v>
      </c>
      <c r="I1625" s="2" t="s">
        <v>3657</v>
      </c>
      <c r="J1625" s="3" t="str">
        <f>HYPERLINK("https://www.boe.es/gazeta/dias/1827/12/06/pdfs/GMD-1827-149.pdf#page=4","Abrir facsímil")</f>
        <v>Abrir facsímil</v>
      </c>
      <c r="K1625" s="3" t="s">
        <v>23</v>
      </c>
    </row>
    <row r="1626" spans="1:11" ht="42" customHeight="1">
      <c r="A1626" s="2" t="s">
        <v>3658</v>
      </c>
      <c r="B1626" s="2" t="s">
        <v>3659</v>
      </c>
      <c r="C1626" s="2" t="s">
        <v>17</v>
      </c>
      <c r="D1626" s="2" t="s">
        <v>18</v>
      </c>
      <c r="E1626" s="5">
        <v>-26383</v>
      </c>
      <c r="F1626" s="3" t="s">
        <v>357</v>
      </c>
      <c r="G1626" s="3" t="s">
        <v>29</v>
      </c>
      <c r="H1626" s="2" t="s">
        <v>30</v>
      </c>
      <c r="I1626" s="2" t="s">
        <v>3660</v>
      </c>
      <c r="J1626" s="3" t="str">
        <f>HYPERLINK("https://www.boe.es/gazeta/dias/1827/10/06/pdfs/GMD-1827-122.pdf#page=4","Abrir facsímil")</f>
        <v>Abrir facsímil</v>
      </c>
      <c r="K1626" s="3" t="s">
        <v>32</v>
      </c>
    </row>
    <row r="1627" spans="1:11" ht="42" customHeight="1">
      <c r="A1627" s="2" t="s">
        <v>3661</v>
      </c>
      <c r="B1627" s="2" t="s">
        <v>3662</v>
      </c>
      <c r="C1627" s="2" t="s">
        <v>35</v>
      </c>
      <c r="D1627" s="2" t="s">
        <v>36</v>
      </c>
      <c r="E1627" s="5">
        <v>-26469</v>
      </c>
      <c r="F1627" s="3" t="s">
        <v>327</v>
      </c>
      <c r="G1627" s="3" t="s">
        <v>29</v>
      </c>
      <c r="H1627" s="2" t="s">
        <v>21</v>
      </c>
      <c r="I1627" s="2" t="s">
        <v>3663</v>
      </c>
      <c r="J1627" s="3" t="str">
        <f>HYPERLINK("https://www.boe.es/gazeta/dias/1827/07/12/pdfs/GMD-1827-83.pdf#page=4","Abrir facsímil")</f>
        <v>Abrir facsímil</v>
      </c>
      <c r="K1627" s="3" t="s">
        <v>23</v>
      </c>
    </row>
    <row r="1628" spans="1:11" ht="42" customHeight="1">
      <c r="A1628" s="2" t="s">
        <v>3664</v>
      </c>
      <c r="B1628" s="2" t="s">
        <v>3664</v>
      </c>
      <c r="C1628" s="2" t="s">
        <v>17</v>
      </c>
      <c r="D1628" s="2" t="s">
        <v>18</v>
      </c>
      <c r="E1628" s="5">
        <v>-26455</v>
      </c>
      <c r="F1628" s="3" t="s">
        <v>75</v>
      </c>
      <c r="G1628" s="3" t="s">
        <v>20</v>
      </c>
      <c r="H1628" s="2" t="s">
        <v>21</v>
      </c>
      <c r="I1628" s="2" t="s">
        <v>3665</v>
      </c>
      <c r="J1628" s="3" t="str">
        <f>HYPERLINK("https://www.boe.es/gazeta/dias/1827/07/26/pdfs/GMD-1827-89.pdf#page=3","Abrir facsímil")</f>
        <v>Abrir facsímil</v>
      </c>
      <c r="K1628" s="3" t="s">
        <v>23</v>
      </c>
    </row>
    <row r="1629" spans="1:11" ht="42" customHeight="1">
      <c r="A1629" s="2" t="s">
        <v>3666</v>
      </c>
      <c r="B1629" s="2" t="s">
        <v>3667</v>
      </c>
      <c r="C1629" s="2" t="s">
        <v>94</v>
      </c>
      <c r="D1629" s="2" t="s">
        <v>36</v>
      </c>
      <c r="E1629" s="5">
        <v>-26649</v>
      </c>
      <c r="F1629" s="3" t="s">
        <v>1180</v>
      </c>
      <c r="G1629" s="3" t="s">
        <v>29</v>
      </c>
      <c r="H1629" s="2" t="s">
        <v>21</v>
      </c>
      <c r="I1629" s="2" t="s">
        <v>3668</v>
      </c>
      <c r="J1629" s="3" t="str">
        <f>HYPERLINK("https://www.boe.es/gazeta/dias/1827/01/13/pdfs/GMD-1827-6.pdf#page=4","Abrir facsímil")</f>
        <v>Abrir facsímil</v>
      </c>
      <c r="K1629" s="3" t="s">
        <v>23</v>
      </c>
    </row>
    <row r="1630" spans="1:11" ht="42" customHeight="1">
      <c r="A1630" s="2" t="s">
        <v>3669</v>
      </c>
      <c r="B1630" s="2" t="s">
        <v>3670</v>
      </c>
      <c r="C1630" s="2" t="s">
        <v>46</v>
      </c>
      <c r="D1630" s="2" t="s">
        <v>27</v>
      </c>
      <c r="E1630" s="5">
        <v>-26460</v>
      </c>
      <c r="F1630" s="3" t="s">
        <v>920</v>
      </c>
      <c r="G1630" s="3" t="s">
        <v>20</v>
      </c>
      <c r="H1630" s="2" t="s">
        <v>21</v>
      </c>
      <c r="I1630" s="2" t="s">
        <v>3671</v>
      </c>
      <c r="J1630" s="3" t="str">
        <f>HYPERLINK("https://www.boe.es/gazeta/dias/1827/07/21/pdfs/GMD-1827-87.pdf#page=3","Abrir facsímil")</f>
        <v>Abrir facsímil</v>
      </c>
      <c r="K1630" s="3" t="s">
        <v>23</v>
      </c>
    </row>
    <row r="1631" spans="1:11" ht="42" customHeight="1">
      <c r="A1631" s="2" t="s">
        <v>3672</v>
      </c>
      <c r="B1631" s="2" t="s">
        <v>3672</v>
      </c>
      <c r="C1631" s="2" t="s">
        <v>17</v>
      </c>
      <c r="D1631" s="2" t="s">
        <v>18</v>
      </c>
      <c r="E1631" s="5">
        <v>-26639</v>
      </c>
      <c r="F1631" s="3" t="s">
        <v>58</v>
      </c>
      <c r="G1631" s="3" t="s">
        <v>42</v>
      </c>
      <c r="H1631" s="2" t="s">
        <v>21</v>
      </c>
      <c r="I1631" s="2" t="s">
        <v>3673</v>
      </c>
      <c r="J1631" s="3" t="str">
        <f>HYPERLINK("https://www.boe.es/gazeta/dias/1827/01/23/pdfs/GMD-1827-10.pdf#page=1","Abrir facsímil")</f>
        <v>Abrir facsímil</v>
      </c>
      <c r="K1631" s="3" t="s">
        <v>23</v>
      </c>
    </row>
    <row r="1632" spans="1:11" ht="42" customHeight="1">
      <c r="A1632" s="2" t="s">
        <v>3674</v>
      </c>
      <c r="B1632" s="2" t="s">
        <v>3675</v>
      </c>
      <c r="C1632" s="2" t="s">
        <v>94</v>
      </c>
      <c r="D1632" s="2" t="s">
        <v>36</v>
      </c>
      <c r="E1632" s="5">
        <v>-26369</v>
      </c>
      <c r="F1632" s="3" t="s">
        <v>239</v>
      </c>
      <c r="G1632" s="3" t="s">
        <v>29</v>
      </c>
      <c r="H1632" s="2" t="s">
        <v>21</v>
      </c>
      <c r="I1632" s="2" t="s">
        <v>3676</v>
      </c>
      <c r="J1632" s="3" t="str">
        <f>HYPERLINK("https://www.boe.es/gazeta/dias/1827/10/20/pdfs/GMD-1827-129.pdf#page=4","Abrir facsímil")</f>
        <v>Abrir facsímil</v>
      </c>
      <c r="K1632" s="3" t="s">
        <v>23</v>
      </c>
    </row>
    <row r="1633" spans="1:11" ht="42" customHeight="1">
      <c r="A1633" s="2" t="s">
        <v>3677</v>
      </c>
      <c r="B1633" s="2" t="s">
        <v>3678</v>
      </c>
      <c r="C1633" s="2" t="s">
        <v>46</v>
      </c>
      <c r="D1633" s="2" t="s">
        <v>27</v>
      </c>
      <c r="E1633" s="5">
        <v>-26548</v>
      </c>
      <c r="F1633" s="3" t="s">
        <v>507</v>
      </c>
      <c r="G1633" s="3" t="s">
        <v>20</v>
      </c>
      <c r="H1633" s="2" t="s">
        <v>21</v>
      </c>
      <c r="I1633" s="2" t="s">
        <v>3679</v>
      </c>
      <c r="J1633" s="3" t="str">
        <f>HYPERLINK("https://www.boe.es/gazeta/dias/1827/04/24/pdfs/GMD-1827-49.pdf#page=3","Abrir facsímil")</f>
        <v>Abrir facsímil</v>
      </c>
      <c r="K1633" s="3" t="s">
        <v>23</v>
      </c>
    </row>
    <row r="1634" spans="1:11" ht="42" customHeight="1">
      <c r="A1634" s="2" t="s">
        <v>3680</v>
      </c>
      <c r="B1634" s="2" t="s">
        <v>3681</v>
      </c>
      <c r="C1634" s="2" t="s">
        <v>17</v>
      </c>
      <c r="D1634" s="2" t="s">
        <v>18</v>
      </c>
      <c r="E1634" s="5">
        <v>-26373</v>
      </c>
      <c r="F1634" s="3" t="s">
        <v>136</v>
      </c>
      <c r="G1634" s="3" t="s">
        <v>20</v>
      </c>
      <c r="H1634" s="2" t="s">
        <v>21</v>
      </c>
      <c r="I1634" s="2" t="s">
        <v>3682</v>
      </c>
      <c r="J1634" s="3" t="str">
        <f>HYPERLINK("https://www.boe.es/gazeta/dias/1827/10/16/pdfs/GMD-1827-127.pdf#page=3","Abrir facsímil")</f>
        <v>Abrir facsímil</v>
      </c>
      <c r="K1634" s="3" t="s">
        <v>23</v>
      </c>
    </row>
    <row r="1635" spans="1:11" ht="42" customHeight="1">
      <c r="A1635" s="2" t="s">
        <v>3683</v>
      </c>
      <c r="B1635" s="2" t="s">
        <v>3684</v>
      </c>
      <c r="C1635" s="2" t="s">
        <v>35</v>
      </c>
      <c r="D1635" s="2" t="s">
        <v>36</v>
      </c>
      <c r="E1635" s="5">
        <v>-26373</v>
      </c>
      <c r="F1635" s="3" t="s">
        <v>136</v>
      </c>
      <c r="G1635" s="3" t="s">
        <v>20</v>
      </c>
      <c r="H1635" s="2" t="s">
        <v>21</v>
      </c>
      <c r="I1635" s="2" t="s">
        <v>3685</v>
      </c>
      <c r="J1635" s="3" t="str">
        <f>HYPERLINK("https://www.boe.es/gazeta/dias/1827/10/16/pdfs/GMD-1827-127.pdf#page=3","Abrir facsímil")</f>
        <v>Abrir facsímil</v>
      </c>
      <c r="K1635" s="3" t="s">
        <v>23</v>
      </c>
    </row>
    <row r="1636" spans="1:11" ht="42" customHeight="1">
      <c r="A1636" s="2" t="s">
        <v>3686</v>
      </c>
      <c r="B1636" s="2" t="s">
        <v>3686</v>
      </c>
      <c r="C1636" s="2" t="s">
        <v>17</v>
      </c>
      <c r="D1636" s="2" t="s">
        <v>18</v>
      </c>
      <c r="E1636" s="5">
        <v>-26429</v>
      </c>
      <c r="F1636" s="3" t="s">
        <v>422</v>
      </c>
      <c r="G1636" s="3" t="s">
        <v>42</v>
      </c>
      <c r="H1636" s="2" t="s">
        <v>21</v>
      </c>
      <c r="I1636" s="2" t="s">
        <v>3687</v>
      </c>
      <c r="J1636" s="3" t="str">
        <f>HYPERLINK("https://www.boe.es/gazeta/dias/1827/08/21/pdfs/GMD-1827-100.pdf#page=1","Abrir facsímil")</f>
        <v>Abrir facsímil</v>
      </c>
      <c r="K1636" s="3" t="s">
        <v>23</v>
      </c>
    </row>
    <row r="1637" spans="1:11" ht="42" customHeight="1">
      <c r="A1637" s="2" t="s">
        <v>3688</v>
      </c>
      <c r="B1637" s="2" t="s">
        <v>3688</v>
      </c>
      <c r="C1637" s="2" t="s">
        <v>350</v>
      </c>
      <c r="D1637" s="2" t="s">
        <v>36</v>
      </c>
      <c r="E1637" s="5">
        <v>-26539</v>
      </c>
      <c r="F1637" s="3" t="s">
        <v>83</v>
      </c>
      <c r="G1637" s="3" t="s">
        <v>20</v>
      </c>
      <c r="H1637" s="2" t="s">
        <v>21</v>
      </c>
      <c r="I1637" s="2" t="s">
        <v>3689</v>
      </c>
      <c r="J1637" s="3" t="str">
        <f>HYPERLINK("https://www.boe.es/gazeta/dias/1827/05/03/pdfs/GMD-1827-53.pdf#page=3","Abrir facsímil")</f>
        <v>Abrir facsímil</v>
      </c>
      <c r="K1637" s="3" t="s">
        <v>23</v>
      </c>
    </row>
    <row r="1638" spans="1:11" ht="42" customHeight="1">
      <c r="A1638" s="2" t="s">
        <v>3690</v>
      </c>
      <c r="B1638" s="2" t="s">
        <v>3691</v>
      </c>
      <c r="C1638" s="2" t="s">
        <v>17</v>
      </c>
      <c r="D1638" s="2" t="s">
        <v>18</v>
      </c>
      <c r="E1638" s="5">
        <v>-26609</v>
      </c>
      <c r="F1638" s="3" t="s">
        <v>102</v>
      </c>
      <c r="G1638" s="3" t="s">
        <v>20</v>
      </c>
      <c r="H1638" s="2" t="s">
        <v>21</v>
      </c>
      <c r="I1638" s="2" t="s">
        <v>3692</v>
      </c>
      <c r="J1638" s="3" t="str">
        <f>HYPERLINK("https://www.boe.es/gazeta/dias/1827/02/22/pdfs/GMD-1827-23.pdf#page=3","Abrir facsímil")</f>
        <v>Abrir facsímil</v>
      </c>
      <c r="K1638" s="3" t="s">
        <v>23</v>
      </c>
    </row>
    <row r="1639" spans="1:11" ht="42" customHeight="1">
      <c r="A1639" s="2" t="s">
        <v>3693</v>
      </c>
      <c r="B1639" s="2" t="s">
        <v>3694</v>
      </c>
      <c r="C1639" s="2" t="s">
        <v>17</v>
      </c>
      <c r="D1639" s="2" t="s">
        <v>18</v>
      </c>
      <c r="E1639" s="5">
        <v>-26611</v>
      </c>
      <c r="F1639" s="3" t="s">
        <v>638</v>
      </c>
      <c r="G1639" s="3" t="s">
        <v>42</v>
      </c>
      <c r="H1639" s="2" t="s">
        <v>21</v>
      </c>
      <c r="I1639" s="2" t="s">
        <v>3695</v>
      </c>
      <c r="J1639" s="3" t="str">
        <f>HYPERLINK("https://www.boe.es/gazeta/dias/1827/02/20/pdfs/GMD-1827-22.pdf#page=1","Abrir facsímil")</f>
        <v>Abrir facsímil</v>
      </c>
      <c r="K1639" s="3" t="s">
        <v>23</v>
      </c>
    </row>
    <row r="1640" spans="1:11" ht="42" customHeight="1">
      <c r="A1640" s="2" t="s">
        <v>3696</v>
      </c>
      <c r="B1640" s="2" t="s">
        <v>3697</v>
      </c>
      <c r="C1640" s="2" t="s">
        <v>46</v>
      </c>
      <c r="D1640" s="2" t="s">
        <v>27</v>
      </c>
      <c r="E1640" s="5">
        <v>-26362</v>
      </c>
      <c r="F1640" s="3" t="s">
        <v>158</v>
      </c>
      <c r="G1640" s="3" t="s">
        <v>29</v>
      </c>
      <c r="H1640" s="2" t="s">
        <v>21</v>
      </c>
      <c r="I1640" s="2" t="s">
        <v>3698</v>
      </c>
      <c r="J1640" s="3" t="str">
        <f>HYPERLINK("https://www.boe.es/gazeta/dias/1827/10/27/pdfs/GMD-1827-132.pdf#page=4","Abrir facsímil")</f>
        <v>Abrir facsímil</v>
      </c>
      <c r="K1640" s="3" t="s">
        <v>23</v>
      </c>
    </row>
    <row r="1641" spans="1:11" ht="42" customHeight="1">
      <c r="A1641" s="2" t="s">
        <v>3699</v>
      </c>
      <c r="B1641" s="2" t="s">
        <v>3699</v>
      </c>
      <c r="C1641" s="2" t="s">
        <v>17</v>
      </c>
      <c r="D1641" s="2" t="s">
        <v>18</v>
      </c>
      <c r="E1641" s="5">
        <v>-26338</v>
      </c>
      <c r="F1641" s="3" t="s">
        <v>525</v>
      </c>
      <c r="G1641" s="3" t="s">
        <v>20</v>
      </c>
      <c r="H1641" s="2" t="s">
        <v>21</v>
      </c>
      <c r="I1641" s="2" t="s">
        <v>3700</v>
      </c>
      <c r="J1641" s="3" t="str">
        <f>HYPERLINK("https://www.boe.es/gazeta/dias/1827/11/20/pdfs/GMD-1827-142.pdf#page=3","Abrir facsímil")</f>
        <v>Abrir facsímil</v>
      </c>
      <c r="K1641" s="3" t="s">
        <v>23</v>
      </c>
    </row>
    <row r="1642" spans="1:11" ht="42" customHeight="1">
      <c r="A1642" s="2" t="s">
        <v>3701</v>
      </c>
      <c r="B1642" s="2" t="s">
        <v>3702</v>
      </c>
      <c r="C1642" s="2" t="s">
        <v>46</v>
      </c>
      <c r="D1642" s="2" t="s">
        <v>27</v>
      </c>
      <c r="E1642" s="5">
        <v>-26574</v>
      </c>
      <c r="F1642" s="3" t="s">
        <v>106</v>
      </c>
      <c r="G1642" s="3" t="s">
        <v>29</v>
      </c>
      <c r="H1642" s="2" t="s">
        <v>30</v>
      </c>
      <c r="I1642" s="2" t="s">
        <v>3703</v>
      </c>
      <c r="J1642" s="3" t="str">
        <f>HYPERLINK("https://www.boe.es/gazeta/dias/1827/03/29/pdfs/GMD-1827-38.pdf#page=4","Abrir facsímil")</f>
        <v>Abrir facsímil</v>
      </c>
      <c r="K1642" s="3" t="s">
        <v>32</v>
      </c>
    </row>
    <row r="1643" spans="1:11" ht="42" customHeight="1">
      <c r="A1643" s="2" t="s">
        <v>3704</v>
      </c>
      <c r="B1643" s="2" t="s">
        <v>3705</v>
      </c>
      <c r="C1643" s="2" t="s">
        <v>17</v>
      </c>
      <c r="D1643" s="2" t="s">
        <v>18</v>
      </c>
      <c r="E1643" s="5">
        <v>-26434</v>
      </c>
      <c r="F1643" s="3" t="s">
        <v>267</v>
      </c>
      <c r="G1643" s="3" t="s">
        <v>29</v>
      </c>
      <c r="H1643" s="2" t="s">
        <v>21</v>
      </c>
      <c r="I1643" s="2" t="s">
        <v>3706</v>
      </c>
      <c r="J1643" s="3" t="str">
        <f>HYPERLINK("https://www.boe.es/gazeta/dias/1827/08/16/pdfs/GMD-1827-98.pdf#page=4","Abrir facsímil")</f>
        <v>Abrir facsímil</v>
      </c>
      <c r="K1643" s="3" t="s">
        <v>23</v>
      </c>
    </row>
    <row r="1644" spans="1:11" ht="42" customHeight="1">
      <c r="A1644" s="2" t="s">
        <v>3707</v>
      </c>
      <c r="B1644" s="2" t="s">
        <v>3708</v>
      </c>
      <c r="C1644" s="2" t="s">
        <v>17</v>
      </c>
      <c r="D1644" s="2" t="s">
        <v>18</v>
      </c>
      <c r="E1644" s="5">
        <v>-26425</v>
      </c>
      <c r="F1644" s="3" t="s">
        <v>546</v>
      </c>
      <c r="G1644" s="3" t="s">
        <v>29</v>
      </c>
      <c r="H1644" s="2" t="s">
        <v>21</v>
      </c>
      <c r="I1644" s="2" t="s">
        <v>3709</v>
      </c>
      <c r="J1644" s="3" t="str">
        <f>HYPERLINK("https://www.boe.es/gazeta/dias/1827/08/25/pdfs/GMD-1827-102.pdf#page=4","Abrir facsímil")</f>
        <v>Abrir facsímil</v>
      </c>
      <c r="K1644" s="3" t="s">
        <v>23</v>
      </c>
    </row>
    <row r="1645" spans="1:11" ht="42" customHeight="1">
      <c r="A1645" s="2" t="s">
        <v>3710</v>
      </c>
      <c r="B1645" s="2" t="s">
        <v>3711</v>
      </c>
      <c r="C1645" s="2" t="s">
        <v>46</v>
      </c>
      <c r="D1645" s="2" t="s">
        <v>27</v>
      </c>
      <c r="E1645" s="5">
        <v>-26581</v>
      </c>
      <c r="F1645" s="3" t="s">
        <v>510</v>
      </c>
      <c r="G1645" s="3" t="s">
        <v>20</v>
      </c>
      <c r="H1645" s="2" t="s">
        <v>21</v>
      </c>
      <c r="I1645" s="2" t="s">
        <v>3712</v>
      </c>
      <c r="J1645" s="3" t="str">
        <f>HYPERLINK("https://www.boe.es/gazeta/dias/1827/03/22/pdfs/GMD-1827-35.pdf#page=3","Abrir facsímil")</f>
        <v>Abrir facsímil</v>
      </c>
      <c r="K1645" s="3" t="s">
        <v>23</v>
      </c>
    </row>
    <row r="1646" spans="1:11" ht="42" customHeight="1">
      <c r="A1646" s="2" t="s">
        <v>3713</v>
      </c>
      <c r="B1646" s="2" t="s">
        <v>3714</v>
      </c>
      <c r="C1646" s="2" t="s">
        <v>17</v>
      </c>
      <c r="D1646" s="2" t="s">
        <v>18</v>
      </c>
      <c r="E1646" s="5">
        <v>-26646</v>
      </c>
      <c r="F1646" s="3" t="s">
        <v>1437</v>
      </c>
      <c r="G1646" s="3" t="s">
        <v>29</v>
      </c>
      <c r="H1646" s="2" t="s">
        <v>21</v>
      </c>
      <c r="I1646" s="2" t="s">
        <v>3715</v>
      </c>
      <c r="J1646" s="3" t="str">
        <f>HYPERLINK("https://www.boe.es/gazeta/dias/1827/01/16/pdfs/GMD-1827-7.pdf#page=4","Abrir facsímil")</f>
        <v>Abrir facsímil</v>
      </c>
      <c r="K1646" s="3" t="s">
        <v>23</v>
      </c>
    </row>
    <row r="1647" spans="1:11" ht="42" customHeight="1">
      <c r="A1647" s="2" t="s">
        <v>3716</v>
      </c>
      <c r="B1647" s="2" t="s">
        <v>3717</v>
      </c>
      <c r="C1647" s="2" t="s">
        <v>17</v>
      </c>
      <c r="D1647" s="2" t="s">
        <v>18</v>
      </c>
      <c r="E1647" s="5">
        <v>-26404</v>
      </c>
      <c r="F1647" s="3" t="s">
        <v>197</v>
      </c>
      <c r="G1647" s="3" t="s">
        <v>42</v>
      </c>
      <c r="H1647" s="2" t="s">
        <v>21</v>
      </c>
      <c r="I1647" s="2" t="s">
        <v>3718</v>
      </c>
      <c r="J1647" s="3" t="str">
        <f>HYPERLINK("https://www.boe.es/gazeta/dias/1827/09/15/pdfs/GMD-1827-111.pdf#page=1","Abrir facsímil")</f>
        <v>Abrir facsímil</v>
      </c>
      <c r="K1647" s="3" t="s">
        <v>23</v>
      </c>
    </row>
    <row r="1648" spans="1:11" ht="42" customHeight="1">
      <c r="A1648" s="2" t="s">
        <v>3719</v>
      </c>
      <c r="B1648" s="2" t="s">
        <v>3719</v>
      </c>
      <c r="C1648" s="2" t="s">
        <v>17</v>
      </c>
      <c r="D1648" s="2" t="s">
        <v>18</v>
      </c>
      <c r="E1648" s="5">
        <v>-26611</v>
      </c>
      <c r="F1648" s="3" t="s">
        <v>638</v>
      </c>
      <c r="G1648" s="3" t="s">
        <v>59</v>
      </c>
      <c r="H1648" s="2" t="s">
        <v>21</v>
      </c>
      <c r="I1648" s="2" t="s">
        <v>3720</v>
      </c>
      <c r="J1648" s="3" t="str">
        <f>HYPERLINK("https://www.boe.es/gazeta/dias/1827/02/20/pdfs/GMD-1827-22.pdf#page=2","Abrir facsímil")</f>
        <v>Abrir facsímil</v>
      </c>
      <c r="K1648" s="3" t="s">
        <v>23</v>
      </c>
    </row>
    <row r="1649" spans="1:11" ht="42" customHeight="1">
      <c r="A1649" s="2" t="s">
        <v>3719</v>
      </c>
      <c r="B1649" s="2" t="s">
        <v>3719</v>
      </c>
      <c r="C1649" s="2" t="s">
        <v>17</v>
      </c>
      <c r="D1649" s="2" t="s">
        <v>18</v>
      </c>
      <c r="E1649" s="5">
        <v>-26611</v>
      </c>
      <c r="F1649" s="3" t="s">
        <v>638</v>
      </c>
      <c r="G1649" s="3" t="s">
        <v>20</v>
      </c>
      <c r="H1649" s="2" t="s">
        <v>21</v>
      </c>
      <c r="I1649" s="2" t="s">
        <v>3721</v>
      </c>
      <c r="J1649" s="3" t="str">
        <f>HYPERLINK("https://www.boe.es/gazeta/dias/1827/02/20/pdfs/GMD-1827-22.pdf#page=3","Abrir facsímil")</f>
        <v>Abrir facsímil</v>
      </c>
      <c r="K1649" s="3" t="s">
        <v>23</v>
      </c>
    </row>
    <row r="1650" spans="1:11" ht="42" customHeight="1">
      <c r="A1650" s="2" t="s">
        <v>3722</v>
      </c>
      <c r="B1650" s="2" t="s">
        <v>3723</v>
      </c>
      <c r="C1650" s="2" t="s">
        <v>17</v>
      </c>
      <c r="D1650" s="2" t="s">
        <v>18</v>
      </c>
      <c r="E1650" s="5">
        <v>-26369</v>
      </c>
      <c r="F1650" s="3" t="s">
        <v>239</v>
      </c>
      <c r="G1650" s="3" t="s">
        <v>29</v>
      </c>
      <c r="H1650" s="2" t="s">
        <v>30</v>
      </c>
      <c r="I1650" s="2" t="s">
        <v>3724</v>
      </c>
      <c r="J1650" s="3" t="str">
        <f>HYPERLINK("https://www.boe.es/gazeta/dias/1827/10/20/pdfs/GMD-1827-129.pdf#page=4","Abrir facsímil")</f>
        <v>Abrir facsímil</v>
      </c>
      <c r="K1650" s="3" t="s">
        <v>32</v>
      </c>
    </row>
    <row r="1651" spans="1:11" ht="42" customHeight="1">
      <c r="A1651" s="2" t="s">
        <v>3725</v>
      </c>
      <c r="B1651" s="2" t="s">
        <v>3726</v>
      </c>
      <c r="C1651" s="2" t="s">
        <v>46</v>
      </c>
      <c r="D1651" s="2" t="s">
        <v>27</v>
      </c>
      <c r="E1651" s="5">
        <v>-26649</v>
      </c>
      <c r="F1651" s="3" t="s">
        <v>1180</v>
      </c>
      <c r="G1651" s="3" t="s">
        <v>29</v>
      </c>
      <c r="H1651" s="2" t="s">
        <v>21</v>
      </c>
      <c r="I1651" s="2" t="s">
        <v>3727</v>
      </c>
      <c r="J1651" s="3" t="str">
        <f>HYPERLINK("https://www.boe.es/gazeta/dias/1827/01/13/pdfs/GMD-1827-6.pdf#page=4","Abrir facsímil")</f>
        <v>Abrir facsímil</v>
      </c>
      <c r="K1651" s="3" t="s">
        <v>23</v>
      </c>
    </row>
    <row r="1652" spans="1:11" ht="42" customHeight="1">
      <c r="A1652" s="2" t="s">
        <v>3728</v>
      </c>
      <c r="B1652" s="2" t="s">
        <v>3729</v>
      </c>
      <c r="C1652" s="2" t="s">
        <v>94</v>
      </c>
      <c r="D1652" s="2" t="s">
        <v>36</v>
      </c>
      <c r="E1652" s="5">
        <v>-26362</v>
      </c>
      <c r="F1652" s="3" t="s">
        <v>158</v>
      </c>
      <c r="G1652" s="3" t="s">
        <v>29</v>
      </c>
      <c r="H1652" s="2" t="s">
        <v>30</v>
      </c>
      <c r="I1652" s="2" t="s">
        <v>3730</v>
      </c>
      <c r="J1652" s="3" t="str">
        <f>HYPERLINK("https://www.boe.es/gazeta/dias/1827/10/27/pdfs/GMD-1827-132.pdf#page=4","Abrir facsímil")</f>
        <v>Abrir facsímil</v>
      </c>
      <c r="K1652" s="3" t="s">
        <v>32</v>
      </c>
    </row>
    <row r="1653" spans="1:11" ht="42" customHeight="1">
      <c r="A1653" s="2" t="s">
        <v>3731</v>
      </c>
      <c r="B1653" s="2" t="s">
        <v>3732</v>
      </c>
      <c r="C1653" s="2" t="s">
        <v>35</v>
      </c>
      <c r="D1653" s="2" t="s">
        <v>36</v>
      </c>
      <c r="E1653" s="5">
        <v>-26373</v>
      </c>
      <c r="F1653" s="3" t="s">
        <v>136</v>
      </c>
      <c r="G1653" s="3" t="s">
        <v>20</v>
      </c>
      <c r="H1653" s="2" t="s">
        <v>21</v>
      </c>
      <c r="I1653" s="2" t="s">
        <v>3733</v>
      </c>
      <c r="J1653" s="3" t="str">
        <f>HYPERLINK("https://www.boe.es/gazeta/dias/1827/10/16/pdfs/GMD-1827-127.pdf#page=3","Abrir facsímil")</f>
        <v>Abrir facsímil</v>
      </c>
      <c r="K1653" s="3" t="s">
        <v>23</v>
      </c>
    </row>
    <row r="1654" spans="1:11" ht="42" customHeight="1">
      <c r="A1654" s="2" t="s">
        <v>3734</v>
      </c>
      <c r="B1654" s="2" t="s">
        <v>3735</v>
      </c>
      <c r="C1654" s="2" t="s">
        <v>17</v>
      </c>
      <c r="D1654" s="2" t="s">
        <v>18</v>
      </c>
      <c r="E1654" s="5">
        <v>-26427</v>
      </c>
      <c r="F1654" s="3" t="s">
        <v>37</v>
      </c>
      <c r="G1654" s="3" t="s">
        <v>20</v>
      </c>
      <c r="H1654" s="2" t="s">
        <v>21</v>
      </c>
      <c r="I1654" s="2" t="s">
        <v>3736</v>
      </c>
      <c r="J1654" s="3" t="str">
        <f>HYPERLINK("https://www.boe.es/gazeta/dias/1827/08/23/pdfs/GMD-1827-101.pdf#page=3","Abrir facsímil")</f>
        <v>Abrir facsímil</v>
      </c>
      <c r="K1654" s="3" t="s">
        <v>23</v>
      </c>
    </row>
    <row r="1655" spans="1:11" ht="42" customHeight="1">
      <c r="A1655" s="2" t="s">
        <v>3737</v>
      </c>
      <c r="B1655" s="2" t="s">
        <v>3738</v>
      </c>
      <c r="C1655" s="2" t="s">
        <v>94</v>
      </c>
      <c r="D1655" s="2" t="s">
        <v>36</v>
      </c>
      <c r="E1655" s="5">
        <v>-26350</v>
      </c>
      <c r="F1655" s="3" t="s">
        <v>586</v>
      </c>
      <c r="G1655" s="3" t="s">
        <v>29</v>
      </c>
      <c r="H1655" s="2" t="s">
        <v>30</v>
      </c>
      <c r="I1655" s="2" t="s">
        <v>3739</v>
      </c>
      <c r="J1655" s="3" t="str">
        <f>HYPERLINK("https://www.boe.es/gazeta/dias/1827/11/08/pdfs/GMD-1827-137.pdf#page=4","Abrir facsímil")</f>
        <v>Abrir facsímil</v>
      </c>
      <c r="K1655" s="3" t="s">
        <v>32</v>
      </c>
    </row>
    <row r="1656" spans="1:11" ht="42" customHeight="1">
      <c r="A1656" s="2" t="s">
        <v>3740</v>
      </c>
      <c r="B1656" s="2" t="s">
        <v>3741</v>
      </c>
      <c r="C1656" s="2" t="s">
        <v>94</v>
      </c>
      <c r="D1656" s="2" t="s">
        <v>36</v>
      </c>
      <c r="E1656" s="5">
        <v>-26553</v>
      </c>
      <c r="F1656" s="3" t="s">
        <v>165</v>
      </c>
      <c r="G1656" s="3" t="s">
        <v>29</v>
      </c>
      <c r="H1656" s="2" t="s">
        <v>21</v>
      </c>
      <c r="I1656" s="2" t="s">
        <v>3742</v>
      </c>
      <c r="J1656" s="3" t="str">
        <f>HYPERLINK("https://www.boe.es/gazeta/dias/1827/04/19/pdfs/GMD-1827-47.pdf#page=4","Abrir facsímil")</f>
        <v>Abrir facsímil</v>
      </c>
      <c r="K1656" s="3" t="s">
        <v>23</v>
      </c>
    </row>
    <row r="1657" spans="1:11" ht="42" customHeight="1">
      <c r="A1657" s="2" t="s">
        <v>3743</v>
      </c>
      <c r="B1657" s="2" t="s">
        <v>3744</v>
      </c>
      <c r="C1657" s="2" t="s">
        <v>35</v>
      </c>
      <c r="D1657" s="2" t="s">
        <v>36</v>
      </c>
      <c r="E1657" s="5">
        <v>-26434</v>
      </c>
      <c r="F1657" s="3" t="s">
        <v>267</v>
      </c>
      <c r="G1657" s="3" t="s">
        <v>20</v>
      </c>
      <c r="H1657" s="2" t="s">
        <v>21</v>
      </c>
      <c r="I1657" s="2" t="s">
        <v>3745</v>
      </c>
      <c r="J1657" s="3" t="str">
        <f>HYPERLINK("https://www.boe.es/gazeta/dias/1827/08/16/pdfs/GMD-1827-98.pdf#page=3","Abrir facsímil")</f>
        <v>Abrir facsímil</v>
      </c>
      <c r="K1657" s="3" t="s">
        <v>23</v>
      </c>
    </row>
    <row r="1658" spans="1:11" ht="42" customHeight="1">
      <c r="A1658" s="2" t="s">
        <v>3746</v>
      </c>
      <c r="B1658" s="2" t="s">
        <v>3746</v>
      </c>
      <c r="C1658" s="2" t="s">
        <v>35</v>
      </c>
      <c r="D1658" s="2" t="s">
        <v>36</v>
      </c>
      <c r="E1658" s="5">
        <v>-26345</v>
      </c>
      <c r="F1658" s="3" t="s">
        <v>1213</v>
      </c>
      <c r="G1658" s="3" t="s">
        <v>42</v>
      </c>
      <c r="H1658" s="2" t="s">
        <v>21</v>
      </c>
      <c r="I1658" s="2" t="s">
        <v>3747</v>
      </c>
      <c r="J1658" s="3" t="str">
        <f>HYPERLINK("https://www.boe.es/gazeta/dias/1827/11/13/pdfs/GMD-1827-139.pdf#page=1","Abrir facsímil")</f>
        <v>Abrir facsímil</v>
      </c>
      <c r="K1658" s="3" t="s">
        <v>23</v>
      </c>
    </row>
    <row r="1659" spans="1:11" ht="42" customHeight="1">
      <c r="A1659" s="2" t="s">
        <v>3748</v>
      </c>
      <c r="B1659" s="2" t="s">
        <v>3749</v>
      </c>
      <c r="C1659" s="2" t="s">
        <v>35</v>
      </c>
      <c r="D1659" s="2" t="s">
        <v>36</v>
      </c>
      <c r="E1659" s="5">
        <v>-26310</v>
      </c>
      <c r="F1659" s="3" t="s">
        <v>263</v>
      </c>
      <c r="G1659" s="3" t="s">
        <v>1513</v>
      </c>
      <c r="H1659" s="2" t="s">
        <v>21</v>
      </c>
      <c r="I1659" s="2" t="s">
        <v>3750</v>
      </c>
      <c r="J1659" s="3" t="str">
        <f>HYPERLINK("https://www.boe.es/gazeta/dias/1827/12/18/pdfs/GMD-1827-154.pdf#page=3","Abrir facsímil")</f>
        <v>Abrir facsímil</v>
      </c>
      <c r="K1659" s="3" t="s">
        <v>23</v>
      </c>
    </row>
    <row r="1660" spans="1:11" ht="42" customHeight="1">
      <c r="A1660" s="2" t="s">
        <v>3751</v>
      </c>
      <c r="B1660" s="2" t="s">
        <v>3751</v>
      </c>
      <c r="C1660" s="2" t="s">
        <v>17</v>
      </c>
      <c r="D1660" s="2" t="s">
        <v>18</v>
      </c>
      <c r="E1660" s="5">
        <v>-26593</v>
      </c>
      <c r="F1660" s="3" t="s">
        <v>1128</v>
      </c>
      <c r="G1660" s="3" t="s">
        <v>20</v>
      </c>
      <c r="H1660" s="2" t="s">
        <v>21</v>
      </c>
      <c r="I1660" s="2" t="s">
        <v>3752</v>
      </c>
      <c r="J1660" s="3" t="str">
        <f>HYPERLINK("https://www.boe.es/gazeta/dias/1827/03/10/pdfs/GMD-1827-30.pdf#page=3","Abrir facsímil")</f>
        <v>Abrir facsímil</v>
      </c>
      <c r="K1660" s="3" t="s">
        <v>23</v>
      </c>
    </row>
    <row r="1661" spans="1:11" ht="42" customHeight="1">
      <c r="A1661" s="2" t="s">
        <v>3753</v>
      </c>
      <c r="B1661" s="2" t="s">
        <v>3753</v>
      </c>
      <c r="C1661" s="2" t="s">
        <v>17</v>
      </c>
      <c r="D1661" s="2" t="s">
        <v>18</v>
      </c>
      <c r="E1661" s="5">
        <v>-26397</v>
      </c>
      <c r="F1661" s="3" t="s">
        <v>498</v>
      </c>
      <c r="G1661" s="3" t="s">
        <v>20</v>
      </c>
      <c r="H1661" s="2" t="s">
        <v>21</v>
      </c>
      <c r="I1661" s="2" t="s">
        <v>3754</v>
      </c>
      <c r="J1661" s="3" t="str">
        <f>HYPERLINK("https://www.boe.es/gazeta/dias/1827/09/22/pdfs/GMD-1827-115.pdf#page=3","Abrir facsímil")</f>
        <v>Abrir facsímil</v>
      </c>
      <c r="K1661" s="3" t="s">
        <v>23</v>
      </c>
    </row>
    <row r="1662" spans="1:11" ht="42" customHeight="1">
      <c r="A1662" s="2" t="s">
        <v>3755</v>
      </c>
      <c r="B1662" s="2" t="s">
        <v>3756</v>
      </c>
      <c r="C1662" s="2" t="s">
        <v>17</v>
      </c>
      <c r="D1662" s="2" t="s">
        <v>18</v>
      </c>
      <c r="E1662" s="5">
        <v>-26611</v>
      </c>
      <c r="F1662" s="3" t="s">
        <v>638</v>
      </c>
      <c r="G1662" s="3" t="s">
        <v>42</v>
      </c>
      <c r="H1662" s="2" t="s">
        <v>21</v>
      </c>
      <c r="I1662" s="2" t="s">
        <v>3757</v>
      </c>
      <c r="J1662" s="3" t="str">
        <f>HYPERLINK("https://www.boe.es/gazeta/dias/1827/02/20/pdfs/GMD-1827-22.pdf#page=1","Abrir facsímil")</f>
        <v>Abrir facsímil</v>
      </c>
      <c r="K1662" s="3" t="s">
        <v>23</v>
      </c>
    </row>
    <row r="1663" spans="1:11" ht="42" customHeight="1">
      <c r="A1663" s="2" t="s">
        <v>3758</v>
      </c>
      <c r="B1663" s="2" t="s">
        <v>3759</v>
      </c>
      <c r="C1663" s="2" t="s">
        <v>46</v>
      </c>
      <c r="D1663" s="2" t="s">
        <v>27</v>
      </c>
      <c r="E1663" s="5">
        <v>-26555</v>
      </c>
      <c r="F1663" s="3" t="s">
        <v>553</v>
      </c>
      <c r="G1663" s="3" t="s">
        <v>29</v>
      </c>
      <c r="H1663" s="2" t="s">
        <v>21</v>
      </c>
      <c r="I1663" s="2" t="s">
        <v>3760</v>
      </c>
      <c r="J1663" s="3" t="str">
        <f>HYPERLINK("https://www.boe.es/gazeta/dias/1827/04/17/pdfs/GMD-1827-46.pdf#page=4","Abrir facsímil")</f>
        <v>Abrir facsímil</v>
      </c>
      <c r="K1663" s="3" t="s">
        <v>23</v>
      </c>
    </row>
    <row r="1664" spans="1:11" ht="42" customHeight="1">
      <c r="A1664" s="2" t="s">
        <v>3761</v>
      </c>
      <c r="B1664" s="2" t="s">
        <v>3762</v>
      </c>
      <c r="C1664" s="2" t="s">
        <v>17</v>
      </c>
      <c r="D1664" s="2" t="s">
        <v>18</v>
      </c>
      <c r="E1664" s="5">
        <v>-26313</v>
      </c>
      <c r="F1664" s="3" t="s">
        <v>712</v>
      </c>
      <c r="G1664" s="3" t="s">
        <v>29</v>
      </c>
      <c r="H1664" s="2" t="s">
        <v>21</v>
      </c>
      <c r="I1664" s="2" t="s">
        <v>3763</v>
      </c>
      <c r="J1664" s="3" t="str">
        <f>HYPERLINK("https://www.boe.es/gazeta/dias/1827/12/15/pdfs/GMD-1827-153.pdf#page=4","Abrir facsímil")</f>
        <v>Abrir facsímil</v>
      </c>
      <c r="K1664" s="3" t="s">
        <v>23</v>
      </c>
    </row>
    <row r="1665" spans="1:11" ht="42" customHeight="1">
      <c r="A1665" s="2" t="s">
        <v>3764</v>
      </c>
      <c r="B1665" s="2" t="s">
        <v>3765</v>
      </c>
      <c r="C1665" s="2" t="s">
        <v>17</v>
      </c>
      <c r="D1665" s="2" t="s">
        <v>18</v>
      </c>
      <c r="E1665" s="5">
        <v>-26618</v>
      </c>
      <c r="F1665" s="3" t="s">
        <v>439</v>
      </c>
      <c r="G1665" s="3" t="s">
        <v>59</v>
      </c>
      <c r="H1665" s="2" t="s">
        <v>21</v>
      </c>
      <c r="I1665" s="2" t="s">
        <v>3766</v>
      </c>
      <c r="J1665" s="3" t="str">
        <f>HYPERLINK("https://www.boe.es/gazeta/dias/1827/02/13/pdfs/GMD-1827-19.pdf#page=2","Abrir facsímil")</f>
        <v>Abrir facsímil</v>
      </c>
      <c r="K1665" s="3" t="s">
        <v>23</v>
      </c>
    </row>
    <row r="1666" spans="1:11" ht="42" customHeight="1">
      <c r="A1666" s="2" t="s">
        <v>3767</v>
      </c>
      <c r="B1666" s="2" t="s">
        <v>3768</v>
      </c>
      <c r="C1666" s="2" t="s">
        <v>17</v>
      </c>
      <c r="D1666" s="2" t="s">
        <v>18</v>
      </c>
      <c r="E1666" s="5">
        <v>-26548</v>
      </c>
      <c r="F1666" s="3" t="s">
        <v>507</v>
      </c>
      <c r="G1666" s="3" t="s">
        <v>20</v>
      </c>
      <c r="H1666" s="2" t="s">
        <v>21</v>
      </c>
      <c r="I1666" s="2" t="s">
        <v>3769</v>
      </c>
      <c r="J1666" s="3" t="str">
        <f>HYPERLINK("https://www.boe.es/gazeta/dias/1827/04/24/pdfs/GMD-1827-49.pdf#page=3","Abrir facsímil")</f>
        <v>Abrir facsímil</v>
      </c>
      <c r="K1666" s="3" t="s">
        <v>23</v>
      </c>
    </row>
    <row r="1667" spans="1:11" ht="42" customHeight="1">
      <c r="A1667" s="2" t="s">
        <v>3770</v>
      </c>
      <c r="B1667" s="2" t="s">
        <v>3771</v>
      </c>
      <c r="C1667" s="2" t="s">
        <v>17</v>
      </c>
      <c r="D1667" s="2" t="s">
        <v>18</v>
      </c>
      <c r="E1667" s="5">
        <v>-26303</v>
      </c>
      <c r="F1667" s="3" t="s">
        <v>1522</v>
      </c>
      <c r="G1667" s="3" t="s">
        <v>20</v>
      </c>
      <c r="H1667" s="2" t="s">
        <v>21</v>
      </c>
      <c r="I1667" s="2" t="s">
        <v>3772</v>
      </c>
      <c r="J1667" s="3" t="str">
        <f>HYPERLINK("https://www.boe.es/gazeta/dias/1827/12/25/pdfs/GMD-1827-157.pdf#page=3","Abrir facsímil")</f>
        <v>Abrir facsímil</v>
      </c>
      <c r="K1667" s="3" t="s">
        <v>23</v>
      </c>
    </row>
    <row r="1668" spans="1:11" ht="42" customHeight="1">
      <c r="A1668" s="2" t="s">
        <v>3773</v>
      </c>
      <c r="B1668" s="2" t="s">
        <v>3774</v>
      </c>
      <c r="C1668" s="2" t="s">
        <v>94</v>
      </c>
      <c r="D1668" s="2" t="s">
        <v>36</v>
      </c>
      <c r="E1668" s="5">
        <v>-26341</v>
      </c>
      <c r="F1668" s="3" t="s">
        <v>596</v>
      </c>
      <c r="G1668" s="3" t="s">
        <v>597</v>
      </c>
      <c r="H1668" s="2" t="s">
        <v>21</v>
      </c>
      <c r="I1668" s="2" t="s">
        <v>3775</v>
      </c>
      <c r="J1668" s="3" t="str">
        <f>HYPERLINK("https://www.boe.es/gazeta/dias/1827/11/17/pdfs/GMD-1827-141.pdf#page=3","Abrir facsímil")</f>
        <v>Abrir facsímil</v>
      </c>
      <c r="K1668" s="3" t="s">
        <v>23</v>
      </c>
    </row>
    <row r="1669" spans="1:11" ht="42" customHeight="1">
      <c r="A1669" s="2" t="s">
        <v>3776</v>
      </c>
      <c r="B1669" s="2" t="s">
        <v>3777</v>
      </c>
      <c r="C1669" s="2" t="s">
        <v>46</v>
      </c>
      <c r="D1669" s="2" t="s">
        <v>27</v>
      </c>
      <c r="E1669" s="5">
        <v>-26488</v>
      </c>
      <c r="F1669" s="3" t="s">
        <v>201</v>
      </c>
      <c r="G1669" s="3" t="s">
        <v>20</v>
      </c>
      <c r="H1669" s="2" t="s">
        <v>21</v>
      </c>
      <c r="I1669" s="2" t="s">
        <v>3778</v>
      </c>
      <c r="J1669" s="3" t="str">
        <f>HYPERLINK("https://www.boe.es/gazeta/dias/1827/06/23/pdfs/GMD-1827-75.pdf#page=3","Abrir facsímil")</f>
        <v>Abrir facsímil</v>
      </c>
      <c r="K1669" s="3" t="s">
        <v>23</v>
      </c>
    </row>
    <row r="1670" spans="1:11" ht="42" customHeight="1">
      <c r="A1670" s="2" t="s">
        <v>3779</v>
      </c>
      <c r="B1670" s="2" t="s">
        <v>3780</v>
      </c>
      <c r="C1670" s="2" t="s">
        <v>284</v>
      </c>
      <c r="D1670" s="2" t="s">
        <v>36</v>
      </c>
      <c r="E1670" s="5">
        <v>-26553</v>
      </c>
      <c r="F1670" s="3" t="s">
        <v>165</v>
      </c>
      <c r="G1670" s="3" t="s">
        <v>29</v>
      </c>
      <c r="H1670" s="2" t="s">
        <v>21</v>
      </c>
      <c r="I1670" s="2" t="s">
        <v>3781</v>
      </c>
      <c r="J1670" s="3" t="str">
        <f>HYPERLINK("https://www.boe.es/gazeta/dias/1827/04/19/pdfs/GMD-1827-47.pdf#page=4","Abrir facsímil")</f>
        <v>Abrir facsímil</v>
      </c>
      <c r="K1670" s="3" t="s">
        <v>23</v>
      </c>
    </row>
    <row r="1671" spans="1:11" ht="42" customHeight="1">
      <c r="A1671" s="2" t="s">
        <v>3782</v>
      </c>
      <c r="B1671" s="2" t="s">
        <v>3782</v>
      </c>
      <c r="C1671" s="2" t="s">
        <v>46</v>
      </c>
      <c r="D1671" s="2" t="s">
        <v>27</v>
      </c>
      <c r="E1671" s="5">
        <v>-26530</v>
      </c>
      <c r="F1671" s="3" t="s">
        <v>817</v>
      </c>
      <c r="G1671" s="3" t="s">
        <v>59</v>
      </c>
      <c r="H1671" s="2" t="s">
        <v>21</v>
      </c>
      <c r="I1671" s="2" t="s">
        <v>3783</v>
      </c>
      <c r="J1671" s="3" t="str">
        <f>HYPERLINK("https://www.boe.es/gazeta/dias/1827/05/12/pdfs/GMD-1827-57.pdf#page=2","Abrir facsímil")</f>
        <v>Abrir facsímil</v>
      </c>
      <c r="K1671" s="3" t="s">
        <v>23</v>
      </c>
    </row>
    <row r="1672" spans="1:11" ht="42" customHeight="1">
      <c r="A1672" s="2" t="s">
        <v>3784</v>
      </c>
      <c r="B1672" s="2" t="s">
        <v>3784</v>
      </c>
      <c r="C1672" s="2" t="s">
        <v>17</v>
      </c>
      <c r="D1672" s="2" t="s">
        <v>18</v>
      </c>
      <c r="E1672" s="5">
        <v>-26637</v>
      </c>
      <c r="F1672" s="3" t="s">
        <v>559</v>
      </c>
      <c r="G1672" s="3" t="s">
        <v>20</v>
      </c>
      <c r="H1672" s="2" t="s">
        <v>21</v>
      </c>
      <c r="I1672" s="2" t="s">
        <v>3785</v>
      </c>
      <c r="J1672" s="3" t="str">
        <f>HYPERLINK("https://www.boe.es/gazeta/dias/1827/01/25/pdfs/GMD-1827-11.pdf#page=3","Abrir facsímil")</f>
        <v>Abrir facsímil</v>
      </c>
      <c r="K1672" s="3" t="s">
        <v>23</v>
      </c>
    </row>
    <row r="1673" spans="1:11" ht="42" customHeight="1">
      <c r="A1673" s="2" t="s">
        <v>3786</v>
      </c>
      <c r="B1673" s="2" t="s">
        <v>3787</v>
      </c>
      <c r="C1673" s="2" t="s">
        <v>17</v>
      </c>
      <c r="D1673" s="2" t="s">
        <v>18</v>
      </c>
      <c r="E1673" s="5">
        <v>-26642</v>
      </c>
      <c r="F1673" s="3" t="s">
        <v>289</v>
      </c>
      <c r="G1673" s="3" t="s">
        <v>59</v>
      </c>
      <c r="H1673" s="2" t="s">
        <v>21</v>
      </c>
      <c r="I1673" s="2" t="s">
        <v>3788</v>
      </c>
      <c r="J1673" s="3" t="str">
        <f>HYPERLINK("https://www.boe.es/gazeta/dias/1827/01/20/pdfs/GMD-1827-9.pdf#page=2","Abrir facsímil")</f>
        <v>Abrir facsímil</v>
      </c>
      <c r="K1673" s="3" t="s">
        <v>23</v>
      </c>
    </row>
    <row r="1674" spans="1:11" ht="42" customHeight="1">
      <c r="A1674" s="2" t="s">
        <v>3789</v>
      </c>
      <c r="B1674" s="2" t="s">
        <v>3790</v>
      </c>
      <c r="C1674" s="2" t="s">
        <v>55</v>
      </c>
      <c r="D1674" s="2" t="s">
        <v>36</v>
      </c>
      <c r="E1674" s="5">
        <v>-26576</v>
      </c>
      <c r="F1674" s="3" t="s">
        <v>251</v>
      </c>
      <c r="G1674" s="3" t="s">
        <v>20</v>
      </c>
      <c r="H1674" s="2" t="s">
        <v>21</v>
      </c>
      <c r="I1674" s="2" t="s">
        <v>3791</v>
      </c>
      <c r="J1674" s="3" t="str">
        <f>HYPERLINK("https://www.boe.es/gazeta/dias/1827/03/27/pdfs/GMD-1827-37.pdf#page=3","Abrir facsímil")</f>
        <v>Abrir facsímil</v>
      </c>
      <c r="K1674" s="3" t="s">
        <v>23</v>
      </c>
    </row>
    <row r="1675" spans="1:11" ht="42" customHeight="1">
      <c r="A1675" s="2" t="s">
        <v>3792</v>
      </c>
      <c r="B1675" s="2" t="s">
        <v>3792</v>
      </c>
      <c r="C1675" s="2" t="s">
        <v>46</v>
      </c>
      <c r="D1675" s="2" t="s">
        <v>27</v>
      </c>
      <c r="E1675" s="5">
        <v>-26548</v>
      </c>
      <c r="F1675" s="3" t="s">
        <v>507</v>
      </c>
      <c r="G1675" s="3" t="s">
        <v>42</v>
      </c>
      <c r="H1675" s="2" t="s">
        <v>21</v>
      </c>
      <c r="I1675" s="2" t="s">
        <v>3793</v>
      </c>
      <c r="J1675" s="3" t="str">
        <f>HYPERLINK("https://www.boe.es/gazeta/dias/1827/04/24/pdfs/GMD-1827-49.pdf#page=1","Abrir facsímil")</f>
        <v>Abrir facsímil</v>
      </c>
      <c r="K1675" s="3" t="s">
        <v>23</v>
      </c>
    </row>
    <row r="1676" spans="1:11" ht="42" customHeight="1">
      <c r="A1676" s="2" t="s">
        <v>3792</v>
      </c>
      <c r="B1676" s="2" t="s">
        <v>3792</v>
      </c>
      <c r="C1676" s="2" t="s">
        <v>35</v>
      </c>
      <c r="D1676" s="2" t="s">
        <v>36</v>
      </c>
      <c r="E1676" s="5">
        <v>-26544</v>
      </c>
      <c r="F1676" s="3" t="s">
        <v>293</v>
      </c>
      <c r="G1676" s="3" t="s">
        <v>3794</v>
      </c>
      <c r="H1676" s="2" t="s">
        <v>21</v>
      </c>
      <c r="I1676" s="2" t="s">
        <v>3795</v>
      </c>
      <c r="J1676" s="3" t="str">
        <f>HYPERLINK("https://www.boe.es/gazeta/dias/1827/04/28/pdfs/GMD-1827-51.pdf#page=2","Abrir facsímil")</f>
        <v>Abrir facsímil</v>
      </c>
      <c r="K1676" s="3" t="s">
        <v>23</v>
      </c>
    </row>
    <row r="1677" spans="1:11" ht="42" customHeight="1">
      <c r="A1677" s="2" t="s">
        <v>3796</v>
      </c>
      <c r="B1677" s="2" t="s">
        <v>3796</v>
      </c>
      <c r="C1677" s="2" t="s">
        <v>17</v>
      </c>
      <c r="D1677" s="2" t="s">
        <v>18</v>
      </c>
      <c r="E1677" s="5">
        <v>-26541</v>
      </c>
      <c r="F1677" s="3" t="s">
        <v>542</v>
      </c>
      <c r="G1677" s="3" t="s">
        <v>59</v>
      </c>
      <c r="H1677" s="2" t="s">
        <v>21</v>
      </c>
      <c r="I1677" s="2" t="s">
        <v>3797</v>
      </c>
      <c r="J1677" s="3" t="str">
        <f>HYPERLINK("https://www.boe.es/gazeta/dias/1827/05/01/pdfs/GMD-1827-52.pdf#page=2","Abrir facsímil")</f>
        <v>Abrir facsímil</v>
      </c>
      <c r="K1677" s="3" t="s">
        <v>23</v>
      </c>
    </row>
    <row r="1678" spans="1:11" ht="42" customHeight="1">
      <c r="A1678" s="2" t="s">
        <v>3792</v>
      </c>
      <c r="B1678" s="2" t="s">
        <v>3792</v>
      </c>
      <c r="C1678" s="2" t="s">
        <v>46</v>
      </c>
      <c r="D1678" s="2" t="s">
        <v>27</v>
      </c>
      <c r="E1678" s="5">
        <v>-26539</v>
      </c>
      <c r="F1678" s="3" t="s">
        <v>83</v>
      </c>
      <c r="G1678" s="3" t="s">
        <v>42</v>
      </c>
      <c r="H1678" s="2" t="s">
        <v>21</v>
      </c>
      <c r="I1678" s="2" t="s">
        <v>3798</v>
      </c>
      <c r="J1678" s="3" t="str">
        <f>HYPERLINK("https://www.boe.es/gazeta/dias/1827/05/03/pdfs/GMD-1827-53.pdf#page=1","Abrir facsímil")</f>
        <v>Abrir facsímil</v>
      </c>
      <c r="K1678" s="3" t="s">
        <v>23</v>
      </c>
    </row>
    <row r="1679" spans="1:11" ht="42" customHeight="1">
      <c r="A1679" s="2" t="s">
        <v>3792</v>
      </c>
      <c r="B1679" s="2" t="s">
        <v>3792</v>
      </c>
      <c r="C1679" s="2" t="s">
        <v>35</v>
      </c>
      <c r="D1679" s="2" t="s">
        <v>36</v>
      </c>
      <c r="E1679" s="5">
        <v>-26523</v>
      </c>
      <c r="F1679" s="3" t="s">
        <v>531</v>
      </c>
      <c r="G1679" s="3" t="s">
        <v>42</v>
      </c>
      <c r="H1679" s="2" t="s">
        <v>21</v>
      </c>
      <c r="I1679" s="2" t="s">
        <v>3799</v>
      </c>
      <c r="J1679" s="3" t="str">
        <f>HYPERLINK("https://www.boe.es/gazeta/dias/1827/05/19/pdfs/GMD-1827-60.pdf#page=1","Abrir facsímil")</f>
        <v>Abrir facsímil</v>
      </c>
      <c r="K1679" s="3" t="s">
        <v>23</v>
      </c>
    </row>
    <row r="1680" spans="1:11" ht="42" customHeight="1">
      <c r="A1680" s="2" t="s">
        <v>3800</v>
      </c>
      <c r="B1680" s="2" t="s">
        <v>3801</v>
      </c>
      <c r="C1680" s="2" t="s">
        <v>66</v>
      </c>
      <c r="D1680" s="2" t="s">
        <v>36</v>
      </c>
      <c r="E1680" s="5">
        <v>-26378</v>
      </c>
      <c r="F1680" s="3" t="s">
        <v>1336</v>
      </c>
      <c r="G1680" s="3" t="s">
        <v>29</v>
      </c>
      <c r="H1680" s="2" t="s">
        <v>21</v>
      </c>
      <c r="I1680" s="2" t="s">
        <v>3802</v>
      </c>
      <c r="J1680" s="3" t="str">
        <f>HYPERLINK("https://www.boe.es/gazeta/dias/1827/10/11/pdfs/GMD-1827-125.pdf#page=4","Abrir facsímil")</f>
        <v>Abrir facsímil</v>
      </c>
      <c r="K1680" s="3" t="s">
        <v>23</v>
      </c>
    </row>
    <row r="1681" spans="1:11" ht="42" customHeight="1">
      <c r="A1681" s="2" t="s">
        <v>3803</v>
      </c>
      <c r="B1681" s="2" t="s">
        <v>3804</v>
      </c>
      <c r="C1681" s="2" t="s">
        <v>55</v>
      </c>
      <c r="D1681" s="2" t="s">
        <v>36</v>
      </c>
      <c r="E1681" s="5">
        <v>-26492</v>
      </c>
      <c r="F1681" s="3" t="s">
        <v>140</v>
      </c>
      <c r="G1681" s="3" t="s">
        <v>20</v>
      </c>
      <c r="H1681" s="2" t="s">
        <v>21</v>
      </c>
      <c r="I1681" s="2" t="s">
        <v>3805</v>
      </c>
      <c r="J1681" s="3" t="str">
        <f>HYPERLINK("https://www.boe.es/gazeta/dias/1827/06/19/pdfs/GMD-1827-73.pdf#page=3","Abrir facsímil")</f>
        <v>Abrir facsímil</v>
      </c>
      <c r="K1681" s="3" t="s">
        <v>23</v>
      </c>
    </row>
    <row r="1682" spans="1:11" ht="42" customHeight="1">
      <c r="A1682" s="2" t="s">
        <v>3806</v>
      </c>
      <c r="B1682" s="2" t="s">
        <v>3807</v>
      </c>
      <c r="C1682" s="2" t="s">
        <v>17</v>
      </c>
      <c r="D1682" s="2" t="s">
        <v>18</v>
      </c>
      <c r="E1682" s="5">
        <v>-26373</v>
      </c>
      <c r="F1682" s="3" t="s">
        <v>136</v>
      </c>
      <c r="G1682" s="3" t="s">
        <v>20</v>
      </c>
      <c r="H1682" s="2" t="s">
        <v>21</v>
      </c>
      <c r="I1682" s="2" t="s">
        <v>3808</v>
      </c>
      <c r="J1682" s="3" t="str">
        <f>HYPERLINK("https://www.boe.es/gazeta/dias/1827/10/16/pdfs/GMD-1827-127.pdf#page=3","Abrir facsímil")</f>
        <v>Abrir facsímil</v>
      </c>
      <c r="K1682" s="3" t="s">
        <v>23</v>
      </c>
    </row>
    <row r="1683" spans="1:11" ht="42" customHeight="1">
      <c r="A1683" s="2" t="s">
        <v>3809</v>
      </c>
      <c r="B1683" s="2" t="s">
        <v>3809</v>
      </c>
      <c r="C1683" s="2" t="s">
        <v>46</v>
      </c>
      <c r="D1683" s="2" t="s">
        <v>27</v>
      </c>
      <c r="E1683" s="5">
        <v>-26621</v>
      </c>
      <c r="F1683" s="3" t="s">
        <v>277</v>
      </c>
      <c r="G1683" s="3" t="s">
        <v>42</v>
      </c>
      <c r="H1683" s="2" t="s">
        <v>21</v>
      </c>
      <c r="I1683" s="2" t="s">
        <v>3810</v>
      </c>
      <c r="J1683" s="3" t="str">
        <f>HYPERLINK("https://www.boe.es/gazeta/dias/1827/02/10/pdfs/GMD-1827-18.pdf#page=1","Abrir facsímil")</f>
        <v>Abrir facsímil</v>
      </c>
      <c r="K1683" s="3" t="s">
        <v>23</v>
      </c>
    </row>
    <row r="1684" spans="1:11" ht="42" customHeight="1">
      <c r="A1684" s="2" t="s">
        <v>3811</v>
      </c>
      <c r="B1684" s="2" t="s">
        <v>3812</v>
      </c>
      <c r="C1684" s="2" t="s">
        <v>35</v>
      </c>
      <c r="D1684" s="2" t="s">
        <v>36</v>
      </c>
      <c r="E1684" s="5">
        <v>-26581</v>
      </c>
      <c r="F1684" s="3" t="s">
        <v>510</v>
      </c>
      <c r="G1684" s="3" t="s">
        <v>59</v>
      </c>
      <c r="H1684" s="2" t="s">
        <v>21</v>
      </c>
      <c r="I1684" s="2" t="s">
        <v>3813</v>
      </c>
      <c r="J1684" s="3" t="str">
        <f>HYPERLINK("https://www.boe.es/gazeta/dias/1827/03/22/pdfs/GMD-1827-35.pdf#page=2","Abrir facsímil")</f>
        <v>Abrir facsímil</v>
      </c>
      <c r="K1684" s="3" t="s">
        <v>23</v>
      </c>
    </row>
    <row r="1685" spans="1:11" ht="42" customHeight="1">
      <c r="A1685" s="2" t="s">
        <v>3814</v>
      </c>
      <c r="B1685" s="2" t="s">
        <v>3815</v>
      </c>
      <c r="C1685" s="2" t="s">
        <v>35</v>
      </c>
      <c r="D1685" s="2" t="s">
        <v>36</v>
      </c>
      <c r="E1685" s="5">
        <v>-26525</v>
      </c>
      <c r="F1685" s="3" t="s">
        <v>622</v>
      </c>
      <c r="G1685" s="3" t="s">
        <v>20</v>
      </c>
      <c r="H1685" s="2" t="s">
        <v>21</v>
      </c>
      <c r="I1685" s="2" t="s">
        <v>3816</v>
      </c>
      <c r="J1685" s="3" t="str">
        <f>HYPERLINK("https://www.boe.es/gazeta/dias/1827/05/17/pdfs/GMD-1827-59.pdf#page=3","Abrir facsímil")</f>
        <v>Abrir facsímil</v>
      </c>
      <c r="K1685" s="3" t="s">
        <v>23</v>
      </c>
    </row>
    <row r="1686" spans="1:11" ht="42" customHeight="1">
      <c r="A1686" s="2" t="s">
        <v>3817</v>
      </c>
      <c r="B1686" s="2" t="s">
        <v>3818</v>
      </c>
      <c r="C1686" s="2" t="s">
        <v>46</v>
      </c>
      <c r="D1686" s="2" t="s">
        <v>27</v>
      </c>
      <c r="E1686" s="5">
        <v>-26471</v>
      </c>
      <c r="F1686" s="3" t="s">
        <v>169</v>
      </c>
      <c r="G1686" s="3" t="s">
        <v>29</v>
      </c>
      <c r="H1686" s="2" t="s">
        <v>21</v>
      </c>
      <c r="I1686" s="2" t="s">
        <v>3819</v>
      </c>
      <c r="J1686" s="3" t="str">
        <f>HYPERLINK("https://www.boe.es/gazeta/dias/1827/07/10/pdfs/GMD-1827-82.pdf#page=4","Abrir facsímil")</f>
        <v>Abrir facsímil</v>
      </c>
      <c r="K1686" s="3" t="s">
        <v>23</v>
      </c>
    </row>
    <row r="1687" spans="1:11" ht="42" customHeight="1">
      <c r="A1687" s="2" t="s">
        <v>3820</v>
      </c>
      <c r="B1687" s="2" t="s">
        <v>3821</v>
      </c>
      <c r="C1687" s="2" t="s">
        <v>35</v>
      </c>
      <c r="D1687" s="2" t="s">
        <v>36</v>
      </c>
      <c r="E1687" s="5">
        <v>-26471</v>
      </c>
      <c r="F1687" s="3" t="s">
        <v>169</v>
      </c>
      <c r="G1687" s="3" t="s">
        <v>29</v>
      </c>
      <c r="H1687" s="2" t="s">
        <v>30</v>
      </c>
      <c r="I1687" s="2" t="s">
        <v>3822</v>
      </c>
      <c r="J1687" s="3" t="str">
        <f>HYPERLINK("https://www.boe.es/gazeta/dias/1827/07/10/pdfs/GMD-1827-82.pdf#page=4","Abrir facsímil")</f>
        <v>Abrir facsímil</v>
      </c>
      <c r="K1687" s="3" t="s">
        <v>32</v>
      </c>
    </row>
    <row r="1688" spans="1:11" ht="42" customHeight="1">
      <c r="A1688" s="2" t="s">
        <v>3823</v>
      </c>
      <c r="B1688" s="2" t="s">
        <v>3824</v>
      </c>
      <c r="C1688" s="2" t="s">
        <v>26</v>
      </c>
      <c r="D1688" s="2" t="s">
        <v>27</v>
      </c>
      <c r="E1688" s="5">
        <v>-26502</v>
      </c>
      <c r="F1688" s="3" t="s">
        <v>301</v>
      </c>
      <c r="G1688" s="3" t="s">
        <v>29</v>
      </c>
      <c r="H1688" s="2" t="s">
        <v>21</v>
      </c>
      <c r="I1688" s="2" t="s">
        <v>3825</v>
      </c>
      <c r="J1688" s="3" t="str">
        <f>HYPERLINK("https://www.boe.es/gazeta/dias/1827/06/09/pdfs/GMD-1827-69.pdf#page=4","Abrir facsímil")</f>
        <v>Abrir facsímil</v>
      </c>
      <c r="K1688" s="3" t="s">
        <v>23</v>
      </c>
    </row>
    <row r="1689" spans="1:11" ht="42" customHeight="1">
      <c r="A1689" s="2" t="s">
        <v>3826</v>
      </c>
      <c r="B1689" s="2" t="s">
        <v>3827</v>
      </c>
      <c r="C1689" s="2" t="s">
        <v>35</v>
      </c>
      <c r="D1689" s="2" t="s">
        <v>36</v>
      </c>
      <c r="E1689" s="5">
        <v>-26373</v>
      </c>
      <c r="F1689" s="3" t="s">
        <v>136</v>
      </c>
      <c r="G1689" s="3" t="s">
        <v>20</v>
      </c>
      <c r="H1689" s="2" t="s">
        <v>21</v>
      </c>
      <c r="I1689" s="2" t="s">
        <v>3828</v>
      </c>
      <c r="J1689" s="3" t="str">
        <f>HYPERLINK("https://www.boe.es/gazeta/dias/1827/10/16/pdfs/GMD-1827-127.pdf#page=3","Abrir facsímil")</f>
        <v>Abrir facsímil</v>
      </c>
      <c r="K1689" s="3" t="s">
        <v>23</v>
      </c>
    </row>
    <row r="1690" spans="1:11" ht="42" customHeight="1">
      <c r="A1690" s="2" t="s">
        <v>3829</v>
      </c>
      <c r="B1690" s="2" t="s">
        <v>3830</v>
      </c>
      <c r="C1690" s="2" t="s">
        <v>350</v>
      </c>
      <c r="D1690" s="2" t="s">
        <v>36</v>
      </c>
      <c r="E1690" s="5">
        <v>-26471</v>
      </c>
      <c r="F1690" s="3" t="s">
        <v>169</v>
      </c>
      <c r="G1690" s="3" t="s">
        <v>29</v>
      </c>
      <c r="H1690" s="2" t="s">
        <v>21</v>
      </c>
      <c r="I1690" s="2" t="s">
        <v>3831</v>
      </c>
      <c r="J1690" s="3" t="str">
        <f>HYPERLINK("https://www.boe.es/gazeta/dias/1827/07/10/pdfs/GMD-1827-82.pdf#page=4","Abrir facsímil")</f>
        <v>Abrir facsímil</v>
      </c>
      <c r="K1690" s="3" t="s">
        <v>23</v>
      </c>
    </row>
    <row r="1691" spans="1:11" ht="42" customHeight="1">
      <c r="A1691" s="2" t="s">
        <v>3832</v>
      </c>
      <c r="B1691" s="2" t="s">
        <v>3833</v>
      </c>
      <c r="C1691" s="2" t="s">
        <v>284</v>
      </c>
      <c r="D1691" s="2" t="s">
        <v>36</v>
      </c>
      <c r="E1691" s="5">
        <v>-26448</v>
      </c>
      <c r="F1691" s="3" t="s">
        <v>679</v>
      </c>
      <c r="G1691" s="3" t="s">
        <v>29</v>
      </c>
      <c r="H1691" s="2" t="s">
        <v>21</v>
      </c>
      <c r="I1691" s="2" t="s">
        <v>3834</v>
      </c>
      <c r="J1691" s="3" t="str">
        <f>HYPERLINK("https://www.boe.es/gazeta/dias/1827/08/02/pdfs/GMD-1827-92.pdf#page=4","Abrir facsímil")</f>
        <v>Abrir facsímil</v>
      </c>
      <c r="K1691" s="3" t="s">
        <v>23</v>
      </c>
    </row>
    <row r="1692" spans="1:11" ht="42" customHeight="1">
      <c r="A1692" s="2" t="s">
        <v>3835</v>
      </c>
      <c r="B1692" s="2" t="s">
        <v>3836</v>
      </c>
      <c r="C1692" s="2" t="s">
        <v>17</v>
      </c>
      <c r="D1692" s="2" t="s">
        <v>18</v>
      </c>
      <c r="E1692" s="5">
        <v>-26609</v>
      </c>
      <c r="F1692" s="3" t="s">
        <v>102</v>
      </c>
      <c r="G1692" s="3" t="s">
        <v>20</v>
      </c>
      <c r="H1692" s="2" t="s">
        <v>21</v>
      </c>
      <c r="I1692" s="2" t="s">
        <v>3837</v>
      </c>
      <c r="J1692" s="3" t="str">
        <f>HYPERLINK("https://www.boe.es/gazeta/dias/1827/02/22/pdfs/GMD-1827-23.pdf#page=3","Abrir facsímil")</f>
        <v>Abrir facsímil</v>
      </c>
      <c r="K1692" s="3" t="s">
        <v>23</v>
      </c>
    </row>
    <row r="1693" spans="1:11" ht="42" customHeight="1">
      <c r="A1693" s="2" t="s">
        <v>3838</v>
      </c>
      <c r="B1693" s="2" t="s">
        <v>3839</v>
      </c>
      <c r="C1693" s="2" t="s">
        <v>17</v>
      </c>
      <c r="D1693" s="2" t="s">
        <v>18</v>
      </c>
      <c r="E1693" s="5">
        <v>-26534</v>
      </c>
      <c r="F1693" s="3" t="s">
        <v>675</v>
      </c>
      <c r="G1693" s="3" t="s">
        <v>29</v>
      </c>
      <c r="H1693" s="2" t="s">
        <v>21</v>
      </c>
      <c r="I1693" s="2" t="s">
        <v>3840</v>
      </c>
      <c r="J1693" s="3" t="str">
        <f>HYPERLINK("https://www.boe.es/gazeta/dias/1827/05/08/pdfs/GMD-1827-55.pdf#page=4","Abrir facsímil")</f>
        <v>Abrir facsímil</v>
      </c>
      <c r="K1693" s="3" t="s">
        <v>23</v>
      </c>
    </row>
    <row r="1694" spans="1:11" ht="42" customHeight="1">
      <c r="A1694" s="2" t="s">
        <v>3841</v>
      </c>
      <c r="B1694" s="2" t="s">
        <v>3841</v>
      </c>
      <c r="C1694" s="2" t="s">
        <v>17</v>
      </c>
      <c r="D1694" s="2" t="s">
        <v>18</v>
      </c>
      <c r="E1694" s="5">
        <v>-26525</v>
      </c>
      <c r="F1694" s="3" t="s">
        <v>622</v>
      </c>
      <c r="G1694" s="3" t="s">
        <v>59</v>
      </c>
      <c r="H1694" s="2" t="s">
        <v>21</v>
      </c>
      <c r="I1694" s="2" t="s">
        <v>3842</v>
      </c>
      <c r="J1694" s="3" t="str">
        <f>HYPERLINK("https://www.boe.es/gazeta/dias/1827/05/17/pdfs/GMD-1827-59.pdf#page=2","Abrir facsímil")</f>
        <v>Abrir facsímil</v>
      </c>
      <c r="K1694" s="3" t="s">
        <v>23</v>
      </c>
    </row>
    <row r="1695" spans="1:11" ht="42" customHeight="1">
      <c r="A1695" s="2" t="s">
        <v>3843</v>
      </c>
      <c r="B1695" s="2" t="s">
        <v>3843</v>
      </c>
      <c r="C1695" s="2" t="s">
        <v>46</v>
      </c>
      <c r="D1695" s="2" t="s">
        <v>27</v>
      </c>
      <c r="E1695" s="5">
        <v>-26457</v>
      </c>
      <c r="F1695" s="3" t="s">
        <v>178</v>
      </c>
      <c r="G1695" s="3" t="s">
        <v>59</v>
      </c>
      <c r="H1695" s="2" t="s">
        <v>21</v>
      </c>
      <c r="I1695" s="2" t="s">
        <v>3844</v>
      </c>
      <c r="J1695" s="3" t="str">
        <f>HYPERLINK("https://www.boe.es/gazeta/dias/1827/07/24/pdfs/GMD-1827-88.pdf#page=2","Abrir facsímil")</f>
        <v>Abrir facsímil</v>
      </c>
      <c r="K1695" s="3" t="s">
        <v>23</v>
      </c>
    </row>
    <row r="1696" spans="1:11" ht="42" customHeight="1">
      <c r="A1696" s="2" t="s">
        <v>3845</v>
      </c>
      <c r="B1696" s="2" t="s">
        <v>3845</v>
      </c>
      <c r="C1696" s="2" t="s">
        <v>17</v>
      </c>
      <c r="D1696" s="2" t="s">
        <v>18</v>
      </c>
      <c r="E1696" s="5">
        <v>-26415</v>
      </c>
      <c r="F1696" s="3" t="s">
        <v>694</v>
      </c>
      <c r="G1696" s="3" t="s">
        <v>29</v>
      </c>
      <c r="H1696" s="2" t="s">
        <v>21</v>
      </c>
      <c r="I1696" s="2" t="s">
        <v>3846</v>
      </c>
      <c r="J1696" s="3" t="str">
        <f>HYPERLINK("https://www.boe.es/gazeta/dias/1827/09/04/pdfs/GMD-1827-106.pdf#page=4","Abrir facsímil")</f>
        <v>Abrir facsímil</v>
      </c>
      <c r="K1696" s="3" t="s">
        <v>23</v>
      </c>
    </row>
    <row r="1697" spans="1:11" ht="42" customHeight="1">
      <c r="A1697" s="2" t="s">
        <v>3847</v>
      </c>
      <c r="B1697" s="2" t="s">
        <v>3847</v>
      </c>
      <c r="C1697" s="2" t="s">
        <v>35</v>
      </c>
      <c r="D1697" s="2" t="s">
        <v>36</v>
      </c>
      <c r="E1697" s="5">
        <v>-26611</v>
      </c>
      <c r="F1697" s="3" t="s">
        <v>638</v>
      </c>
      <c r="G1697" s="3" t="s">
        <v>59</v>
      </c>
      <c r="H1697" s="2" t="s">
        <v>21</v>
      </c>
      <c r="I1697" s="2" t="s">
        <v>3848</v>
      </c>
      <c r="J1697" s="3" t="str">
        <f>HYPERLINK("https://www.boe.es/gazeta/dias/1827/02/20/pdfs/GMD-1827-22.pdf#page=2","Abrir facsímil")</f>
        <v>Abrir facsímil</v>
      </c>
      <c r="K1697" s="3" t="s">
        <v>23</v>
      </c>
    </row>
    <row r="1698" spans="1:11" ht="42" customHeight="1">
      <c r="A1698" s="2" t="s">
        <v>3847</v>
      </c>
      <c r="B1698" s="2" t="s">
        <v>3847</v>
      </c>
      <c r="C1698" s="2" t="s">
        <v>94</v>
      </c>
      <c r="D1698" s="2" t="s">
        <v>36</v>
      </c>
      <c r="E1698" s="5">
        <v>-26609</v>
      </c>
      <c r="F1698" s="3" t="s">
        <v>102</v>
      </c>
      <c r="G1698" s="3" t="s">
        <v>20</v>
      </c>
      <c r="H1698" s="2" t="s">
        <v>21</v>
      </c>
      <c r="I1698" s="2" t="s">
        <v>3849</v>
      </c>
      <c r="J1698" s="3" t="str">
        <f>HYPERLINK("https://www.boe.es/gazeta/dias/1827/02/22/pdfs/GMD-1827-23.pdf#page=3","Abrir facsímil")</f>
        <v>Abrir facsímil</v>
      </c>
      <c r="K1698" s="3" t="s">
        <v>23</v>
      </c>
    </row>
    <row r="1699" spans="1:11" ht="42" customHeight="1">
      <c r="A1699" s="2" t="s">
        <v>3847</v>
      </c>
      <c r="B1699" s="2" t="s">
        <v>3847</v>
      </c>
      <c r="C1699" s="2" t="s">
        <v>17</v>
      </c>
      <c r="D1699" s="2" t="s">
        <v>18</v>
      </c>
      <c r="E1699" s="5">
        <v>-26532</v>
      </c>
      <c r="F1699" s="3" t="s">
        <v>1445</v>
      </c>
      <c r="G1699" s="3" t="s">
        <v>59</v>
      </c>
      <c r="H1699" s="2" t="s">
        <v>21</v>
      </c>
      <c r="I1699" s="2" t="s">
        <v>3850</v>
      </c>
      <c r="J1699" s="3" t="str">
        <f>HYPERLINK("https://www.boe.es/gazeta/dias/1827/05/10/pdfs/GMD-1827-56.pdf#page=2","Abrir facsímil")</f>
        <v>Abrir facsímil</v>
      </c>
      <c r="K1699" s="3" t="s">
        <v>23</v>
      </c>
    </row>
    <row r="1700" spans="1:11" ht="42" customHeight="1">
      <c r="A1700" s="2" t="s">
        <v>3851</v>
      </c>
      <c r="B1700" s="2" t="s">
        <v>3851</v>
      </c>
      <c r="C1700" s="2" t="s">
        <v>35</v>
      </c>
      <c r="D1700" s="2" t="s">
        <v>36</v>
      </c>
      <c r="E1700" s="5">
        <v>-26534</v>
      </c>
      <c r="F1700" s="3" t="s">
        <v>675</v>
      </c>
      <c r="G1700" s="3" t="s">
        <v>29</v>
      </c>
      <c r="H1700" s="2" t="s">
        <v>21</v>
      </c>
      <c r="I1700" s="2" t="s">
        <v>3852</v>
      </c>
      <c r="J1700" s="3" t="str">
        <f>HYPERLINK("https://www.boe.es/gazeta/dias/1827/05/08/pdfs/GMD-1827-55.pdf#page=4","Abrir facsímil")</f>
        <v>Abrir facsímil</v>
      </c>
      <c r="K1700" s="3" t="s">
        <v>23</v>
      </c>
    </row>
    <row r="1701" spans="1:11" ht="42" customHeight="1">
      <c r="A1701" s="2" t="s">
        <v>3853</v>
      </c>
      <c r="B1701" s="2" t="s">
        <v>3854</v>
      </c>
      <c r="C1701" s="2" t="s">
        <v>55</v>
      </c>
      <c r="D1701" s="2" t="s">
        <v>36</v>
      </c>
      <c r="E1701" s="5">
        <v>-26635</v>
      </c>
      <c r="F1701" s="3" t="s">
        <v>785</v>
      </c>
      <c r="G1701" s="3" t="s">
        <v>29</v>
      </c>
      <c r="H1701" s="2" t="s">
        <v>21</v>
      </c>
      <c r="I1701" s="2" t="s">
        <v>3855</v>
      </c>
      <c r="J1701" s="3" t="str">
        <f>HYPERLINK("https://www.boe.es/gazeta/dias/1827/01/27/pdfs/GMD-1827-12.pdf#page=4","Abrir facsímil")</f>
        <v>Abrir facsímil</v>
      </c>
      <c r="K1701" s="3" t="s">
        <v>23</v>
      </c>
    </row>
    <row r="1702" spans="1:11" ht="42" customHeight="1">
      <c r="A1702" s="2" t="s">
        <v>3856</v>
      </c>
      <c r="B1702" s="2" t="s">
        <v>3857</v>
      </c>
      <c r="C1702" s="2" t="s">
        <v>350</v>
      </c>
      <c r="D1702" s="2" t="s">
        <v>36</v>
      </c>
      <c r="E1702" s="5">
        <v>-26394</v>
      </c>
      <c r="F1702" s="3" t="s">
        <v>733</v>
      </c>
      <c r="G1702" s="3" t="s">
        <v>29</v>
      </c>
      <c r="H1702" s="2" t="s">
        <v>21</v>
      </c>
      <c r="I1702" s="2" t="s">
        <v>3858</v>
      </c>
      <c r="J1702" s="3" t="str">
        <f>HYPERLINK("https://www.boe.es/gazeta/dias/1827/09/25/pdfs/GMD-1827-116.pdf#page=4","Abrir facsímil")</f>
        <v>Abrir facsímil</v>
      </c>
      <c r="K1702" s="3" t="s">
        <v>23</v>
      </c>
    </row>
    <row r="1703" spans="1:11" ht="42" customHeight="1">
      <c r="A1703" s="2" t="s">
        <v>3859</v>
      </c>
      <c r="B1703" s="2" t="s">
        <v>3859</v>
      </c>
      <c r="C1703" s="2" t="s">
        <v>35</v>
      </c>
      <c r="D1703" s="2" t="s">
        <v>36</v>
      </c>
      <c r="E1703" s="5">
        <v>-26660</v>
      </c>
      <c r="F1703" s="3" t="s">
        <v>661</v>
      </c>
      <c r="G1703" s="3" t="s">
        <v>59</v>
      </c>
      <c r="H1703" s="2" t="s">
        <v>21</v>
      </c>
      <c r="I1703" s="2" t="s">
        <v>3860</v>
      </c>
      <c r="J1703" s="3" t="str">
        <f>HYPERLINK("https://www.boe.es/gazeta/dias/1827/01/02/pdfs/GMD-1827-1.pdf#page=2","Abrir facsímil")</f>
        <v>Abrir facsímil</v>
      </c>
      <c r="K1703" s="3" t="s">
        <v>23</v>
      </c>
    </row>
    <row r="1704" spans="1:11" ht="42" customHeight="1">
      <c r="A1704" s="2" t="s">
        <v>3859</v>
      </c>
      <c r="B1704" s="2" t="s">
        <v>3859</v>
      </c>
      <c r="C1704" s="2" t="s">
        <v>35</v>
      </c>
      <c r="D1704" s="2" t="s">
        <v>36</v>
      </c>
      <c r="E1704" s="5">
        <v>-26653</v>
      </c>
      <c r="F1704" s="3" t="s">
        <v>457</v>
      </c>
      <c r="G1704" s="3" t="s">
        <v>59</v>
      </c>
      <c r="H1704" s="2" t="s">
        <v>21</v>
      </c>
      <c r="I1704" s="2" t="s">
        <v>3861</v>
      </c>
      <c r="J1704" s="3" t="str">
        <f>HYPERLINK("https://www.boe.es/gazeta/dias/1827/01/09/pdfs/GMD-1827-4.pdf#page=2","Abrir facsímil")</f>
        <v>Abrir facsímil</v>
      </c>
      <c r="K1704" s="3" t="s">
        <v>23</v>
      </c>
    </row>
    <row r="1705" spans="1:11" ht="42" customHeight="1">
      <c r="A1705" s="2" t="s">
        <v>3859</v>
      </c>
      <c r="B1705" s="2" t="s">
        <v>3859</v>
      </c>
      <c r="C1705" s="2" t="s">
        <v>55</v>
      </c>
      <c r="D1705" s="2" t="s">
        <v>36</v>
      </c>
      <c r="E1705" s="5">
        <v>-26649</v>
      </c>
      <c r="F1705" s="3" t="s">
        <v>1180</v>
      </c>
      <c r="G1705" s="3" t="s">
        <v>59</v>
      </c>
      <c r="H1705" s="2" t="s">
        <v>21</v>
      </c>
      <c r="I1705" s="2" t="s">
        <v>3862</v>
      </c>
      <c r="J1705" s="3" t="str">
        <f>HYPERLINK("https://www.boe.es/gazeta/dias/1827/01/13/pdfs/GMD-1827-6.pdf#page=2","Abrir facsímil")</f>
        <v>Abrir facsímil</v>
      </c>
      <c r="K1705" s="3" t="s">
        <v>23</v>
      </c>
    </row>
    <row r="1706" spans="1:11" ht="42" customHeight="1">
      <c r="A1706" s="2" t="s">
        <v>3859</v>
      </c>
      <c r="B1706" s="2" t="s">
        <v>3859</v>
      </c>
      <c r="C1706" s="2" t="s">
        <v>17</v>
      </c>
      <c r="D1706" s="2" t="s">
        <v>18</v>
      </c>
      <c r="E1706" s="5">
        <v>-26618</v>
      </c>
      <c r="F1706" s="3" t="s">
        <v>439</v>
      </c>
      <c r="G1706" s="3" t="s">
        <v>20</v>
      </c>
      <c r="H1706" s="2" t="s">
        <v>21</v>
      </c>
      <c r="I1706" s="2" t="s">
        <v>3863</v>
      </c>
      <c r="J1706" s="3" t="str">
        <f>HYPERLINK("https://www.boe.es/gazeta/dias/1827/02/13/pdfs/GMD-1827-19.pdf#page=3","Abrir facsímil")</f>
        <v>Abrir facsímil</v>
      </c>
      <c r="K1706" s="3" t="s">
        <v>23</v>
      </c>
    </row>
    <row r="1707" spans="1:11" ht="42" customHeight="1">
      <c r="A1707" s="2" t="s">
        <v>3859</v>
      </c>
      <c r="B1707" s="2" t="s">
        <v>3859</v>
      </c>
      <c r="C1707" s="2" t="s">
        <v>46</v>
      </c>
      <c r="D1707" s="2" t="s">
        <v>27</v>
      </c>
      <c r="E1707" s="5">
        <v>-26574</v>
      </c>
      <c r="F1707" s="3" t="s">
        <v>106</v>
      </c>
      <c r="G1707" s="3" t="s">
        <v>29</v>
      </c>
      <c r="H1707" s="2" t="s">
        <v>21</v>
      </c>
      <c r="I1707" s="2" t="s">
        <v>3864</v>
      </c>
      <c r="J1707" s="3" t="str">
        <f>HYPERLINK("https://www.boe.es/gazeta/dias/1827/03/29/pdfs/GMD-1827-38.pdf#page=4","Abrir facsímil")</f>
        <v>Abrir facsímil</v>
      </c>
      <c r="K1707" s="3" t="s">
        <v>23</v>
      </c>
    </row>
    <row r="1708" spans="1:11" ht="42" customHeight="1">
      <c r="A1708" s="2" t="s">
        <v>3859</v>
      </c>
      <c r="B1708" s="2" t="s">
        <v>3859</v>
      </c>
      <c r="C1708" s="2" t="s">
        <v>17</v>
      </c>
      <c r="D1708" s="2" t="s">
        <v>18</v>
      </c>
      <c r="E1708" s="5">
        <v>-26553</v>
      </c>
      <c r="F1708" s="3" t="s">
        <v>165</v>
      </c>
      <c r="G1708" s="3" t="s">
        <v>42</v>
      </c>
      <c r="H1708" s="2" t="s">
        <v>21</v>
      </c>
      <c r="I1708" s="2" t="s">
        <v>3865</v>
      </c>
      <c r="J1708" s="3" t="str">
        <f>HYPERLINK("https://www.boe.es/gazeta/dias/1827/04/19/pdfs/GMD-1827-47.pdf#page=1","Abrir facsímil")</f>
        <v>Abrir facsímil</v>
      </c>
      <c r="K1708" s="3" t="s">
        <v>23</v>
      </c>
    </row>
    <row r="1709" spans="1:11" ht="42" customHeight="1">
      <c r="A1709" s="2" t="s">
        <v>3859</v>
      </c>
      <c r="B1709" s="2" t="s">
        <v>3859</v>
      </c>
      <c r="C1709" s="2" t="s">
        <v>46</v>
      </c>
      <c r="D1709" s="2" t="s">
        <v>27</v>
      </c>
      <c r="E1709" s="5">
        <v>-26551</v>
      </c>
      <c r="F1709" s="3" t="s">
        <v>19</v>
      </c>
      <c r="G1709" s="3" t="s">
        <v>42</v>
      </c>
      <c r="H1709" s="2" t="s">
        <v>21</v>
      </c>
      <c r="I1709" s="2" t="s">
        <v>3866</v>
      </c>
      <c r="J1709" s="3" t="str">
        <f>HYPERLINK("https://www.boe.es/gazeta/dias/1827/04/21/pdfs/GMD-1827-48.pdf#page=1","Abrir facsímil")</f>
        <v>Abrir facsímil</v>
      </c>
      <c r="K1709" s="3" t="s">
        <v>23</v>
      </c>
    </row>
    <row r="1710" spans="1:11" ht="42" customHeight="1">
      <c r="A1710" s="2" t="s">
        <v>3859</v>
      </c>
      <c r="B1710" s="2" t="s">
        <v>3859</v>
      </c>
      <c r="C1710" s="2" t="s">
        <v>46</v>
      </c>
      <c r="D1710" s="2" t="s">
        <v>27</v>
      </c>
      <c r="E1710" s="5">
        <v>-26427</v>
      </c>
      <c r="F1710" s="3" t="s">
        <v>37</v>
      </c>
      <c r="G1710" s="3" t="s">
        <v>20</v>
      </c>
      <c r="H1710" s="2" t="s">
        <v>21</v>
      </c>
      <c r="I1710" s="2" t="s">
        <v>3867</v>
      </c>
      <c r="J1710" s="3" t="str">
        <f>HYPERLINK("https://www.boe.es/gazeta/dias/1827/08/23/pdfs/GMD-1827-101.pdf#page=3","Abrir facsímil")</f>
        <v>Abrir facsímil</v>
      </c>
      <c r="K1710" s="3" t="s">
        <v>23</v>
      </c>
    </row>
    <row r="1711" spans="1:11" ht="42" customHeight="1">
      <c r="A1711" s="2" t="s">
        <v>3859</v>
      </c>
      <c r="B1711" s="2" t="s">
        <v>3859</v>
      </c>
      <c r="C1711" s="2" t="s">
        <v>350</v>
      </c>
      <c r="D1711" s="2" t="s">
        <v>36</v>
      </c>
      <c r="E1711" s="5">
        <v>-26408</v>
      </c>
      <c r="F1711" s="3" t="s">
        <v>226</v>
      </c>
      <c r="G1711" s="3" t="s">
        <v>29</v>
      </c>
      <c r="H1711" s="2" t="s">
        <v>21</v>
      </c>
      <c r="I1711" s="2" t="s">
        <v>3868</v>
      </c>
      <c r="J1711" s="3" t="str">
        <f>HYPERLINK("https://www.boe.es/gazeta/dias/1827/09/11/pdfs/GMD-1827-109.pdf#page=4","Abrir facsímil")</f>
        <v>Abrir facsímil</v>
      </c>
      <c r="K1711" s="3" t="s">
        <v>23</v>
      </c>
    </row>
    <row r="1712" spans="1:11" ht="42" customHeight="1">
      <c r="A1712" s="2" t="s">
        <v>3859</v>
      </c>
      <c r="B1712" s="2" t="s">
        <v>3859</v>
      </c>
      <c r="C1712" s="2" t="s">
        <v>46</v>
      </c>
      <c r="D1712" s="2" t="s">
        <v>27</v>
      </c>
      <c r="E1712" s="5">
        <v>-26406</v>
      </c>
      <c r="F1712" s="3" t="s">
        <v>658</v>
      </c>
      <c r="G1712" s="3" t="s">
        <v>42</v>
      </c>
      <c r="H1712" s="2" t="s">
        <v>21</v>
      </c>
      <c r="I1712" s="2" t="s">
        <v>3869</v>
      </c>
      <c r="J1712" s="3" t="str">
        <f>HYPERLINK("https://www.boe.es/gazeta/dias/1827/09/13/pdfs/GMD-1827-110.pdf#page=1","Abrir facsímil")</f>
        <v>Abrir facsímil</v>
      </c>
      <c r="K1712" s="3" t="s">
        <v>23</v>
      </c>
    </row>
    <row r="1713" spans="1:11" ht="42" customHeight="1">
      <c r="A1713" s="2" t="s">
        <v>3859</v>
      </c>
      <c r="B1713" s="2" t="s">
        <v>3859</v>
      </c>
      <c r="C1713" s="2" t="s">
        <v>17</v>
      </c>
      <c r="D1713" s="2" t="s">
        <v>18</v>
      </c>
      <c r="E1713" s="5">
        <v>-26404</v>
      </c>
      <c r="F1713" s="3" t="s">
        <v>197</v>
      </c>
      <c r="G1713" s="3" t="s">
        <v>42</v>
      </c>
      <c r="H1713" s="2" t="s">
        <v>21</v>
      </c>
      <c r="I1713" s="2" t="s">
        <v>3870</v>
      </c>
      <c r="J1713" s="3" t="str">
        <f>HYPERLINK("https://www.boe.es/gazeta/dias/1827/09/15/pdfs/GMD-1827-111.pdf#page=1","Abrir facsímil")</f>
        <v>Abrir facsímil</v>
      </c>
      <c r="K1713" s="3" t="s">
        <v>23</v>
      </c>
    </row>
    <row r="1714" spans="1:11" ht="42" customHeight="1">
      <c r="A1714" s="2" t="s">
        <v>3859</v>
      </c>
      <c r="B1714" s="2" t="s">
        <v>3859</v>
      </c>
      <c r="C1714" s="2" t="s">
        <v>35</v>
      </c>
      <c r="D1714" s="2" t="s">
        <v>36</v>
      </c>
      <c r="E1714" s="5">
        <v>-26399</v>
      </c>
      <c r="F1714" s="3" t="s">
        <v>977</v>
      </c>
      <c r="G1714" s="3" t="s">
        <v>20</v>
      </c>
      <c r="H1714" s="2" t="s">
        <v>21</v>
      </c>
      <c r="I1714" s="2" t="s">
        <v>3871</v>
      </c>
      <c r="J1714" s="3" t="str">
        <f>HYPERLINK("https://www.boe.es/gazeta/dias/1827/09/20/pdfs/GMD-1827-114.pdf#page=3","Abrir facsímil")</f>
        <v>Abrir facsímil</v>
      </c>
      <c r="K1714" s="3" t="s">
        <v>23</v>
      </c>
    </row>
    <row r="1715" spans="1:11" ht="42" customHeight="1">
      <c r="A1715" s="2" t="s">
        <v>3859</v>
      </c>
      <c r="B1715" s="2" t="s">
        <v>3859</v>
      </c>
      <c r="C1715" s="2" t="s">
        <v>46</v>
      </c>
      <c r="D1715" s="2" t="s">
        <v>27</v>
      </c>
      <c r="E1715" s="5">
        <v>-26397</v>
      </c>
      <c r="F1715" s="3" t="s">
        <v>498</v>
      </c>
      <c r="G1715" s="3" t="s">
        <v>59</v>
      </c>
      <c r="H1715" s="2" t="s">
        <v>21</v>
      </c>
      <c r="I1715" s="2" t="s">
        <v>3872</v>
      </c>
      <c r="J1715" s="3" t="str">
        <f>HYPERLINK("https://www.boe.es/gazeta/dias/1827/09/22/pdfs/GMD-1827-115.pdf#page=2","Abrir facsímil")</f>
        <v>Abrir facsímil</v>
      </c>
      <c r="K1715" s="3" t="s">
        <v>23</v>
      </c>
    </row>
    <row r="1716" spans="1:11" ht="42" customHeight="1">
      <c r="A1716" s="2" t="s">
        <v>3859</v>
      </c>
      <c r="B1716" s="2" t="s">
        <v>3859</v>
      </c>
      <c r="C1716" s="2" t="s">
        <v>46</v>
      </c>
      <c r="D1716" s="2" t="s">
        <v>27</v>
      </c>
      <c r="E1716" s="5">
        <v>-26390</v>
      </c>
      <c r="F1716" s="3" t="s">
        <v>1596</v>
      </c>
      <c r="G1716" s="3" t="s">
        <v>42</v>
      </c>
      <c r="H1716" s="2" t="s">
        <v>21</v>
      </c>
      <c r="I1716" s="2" t="s">
        <v>3873</v>
      </c>
      <c r="J1716" s="3" t="str">
        <f>HYPERLINK("https://www.boe.es/gazeta/dias/1827/09/29/pdfs/GMD-1827-118.pdf#page=1","Abrir facsímil")</f>
        <v>Abrir facsímil</v>
      </c>
      <c r="K1716" s="3" t="s">
        <v>23</v>
      </c>
    </row>
    <row r="1717" spans="1:11" ht="42" customHeight="1">
      <c r="A1717" s="2" t="s">
        <v>3859</v>
      </c>
      <c r="B1717" s="2" t="s">
        <v>3859</v>
      </c>
      <c r="C1717" s="2" t="s">
        <v>66</v>
      </c>
      <c r="D1717" s="2" t="s">
        <v>36</v>
      </c>
      <c r="E1717" s="5">
        <v>-26383</v>
      </c>
      <c r="F1717" s="3" t="s">
        <v>357</v>
      </c>
      <c r="G1717" s="3" t="s">
        <v>42</v>
      </c>
      <c r="H1717" s="2" t="s">
        <v>21</v>
      </c>
      <c r="I1717" s="2" t="s">
        <v>3874</v>
      </c>
      <c r="J1717" s="3" t="str">
        <f>HYPERLINK("https://www.boe.es/gazeta/dias/1827/10/06/pdfs/GMD-1827-122.pdf#page=1","Abrir facsímil")</f>
        <v>Abrir facsímil</v>
      </c>
      <c r="K1717" s="3" t="s">
        <v>23</v>
      </c>
    </row>
    <row r="1718" spans="1:11" ht="42" customHeight="1">
      <c r="A1718" s="2" t="s">
        <v>3859</v>
      </c>
      <c r="B1718" s="2" t="s">
        <v>3859</v>
      </c>
      <c r="C1718" s="2" t="s">
        <v>350</v>
      </c>
      <c r="D1718" s="2" t="s">
        <v>36</v>
      </c>
      <c r="E1718" s="5">
        <v>-26380</v>
      </c>
      <c r="F1718" s="3" t="s">
        <v>71</v>
      </c>
      <c r="G1718" s="3" t="s">
        <v>29</v>
      </c>
      <c r="H1718" s="2" t="s">
        <v>21</v>
      </c>
      <c r="I1718" s="2" t="s">
        <v>3875</v>
      </c>
      <c r="J1718" s="3" t="str">
        <f>HYPERLINK("https://www.boe.es/gazeta/dias/1827/10/09/pdfs/GMD-1827-124.pdf#page=4","Abrir facsímil")</f>
        <v>Abrir facsímil</v>
      </c>
      <c r="K1718" s="3" t="s">
        <v>23</v>
      </c>
    </row>
    <row r="1719" spans="1:11" ht="42" customHeight="1">
      <c r="A1719" s="2" t="s">
        <v>3859</v>
      </c>
      <c r="B1719" s="2" t="s">
        <v>3859</v>
      </c>
      <c r="C1719" s="2" t="s">
        <v>66</v>
      </c>
      <c r="D1719" s="2" t="s">
        <v>36</v>
      </c>
      <c r="E1719" s="5">
        <v>-26378</v>
      </c>
      <c r="F1719" s="3" t="s">
        <v>1336</v>
      </c>
      <c r="G1719" s="3" t="s">
        <v>42</v>
      </c>
      <c r="H1719" s="2" t="s">
        <v>21</v>
      </c>
      <c r="I1719" s="2" t="s">
        <v>3876</v>
      </c>
      <c r="J1719" s="3" t="str">
        <f>HYPERLINK("https://www.boe.es/gazeta/dias/1827/10/11/pdfs/GMD-1827-125.pdf#page=1","Abrir facsímil")</f>
        <v>Abrir facsímil</v>
      </c>
      <c r="K1719" s="3" t="s">
        <v>23</v>
      </c>
    </row>
    <row r="1720" spans="1:11" ht="42" customHeight="1">
      <c r="A1720" s="2" t="s">
        <v>3859</v>
      </c>
      <c r="B1720" s="2" t="s">
        <v>3859</v>
      </c>
      <c r="C1720" s="2" t="s">
        <v>17</v>
      </c>
      <c r="D1720" s="2" t="s">
        <v>18</v>
      </c>
      <c r="E1720" s="5">
        <v>-26376</v>
      </c>
      <c r="F1720" s="3" t="s">
        <v>1333</v>
      </c>
      <c r="G1720" s="3" t="s">
        <v>42</v>
      </c>
      <c r="H1720" s="2" t="s">
        <v>21</v>
      </c>
      <c r="I1720" s="2" t="s">
        <v>3877</v>
      </c>
      <c r="J1720" s="3" t="str">
        <f>HYPERLINK("https://www.boe.es/gazeta/dias/1827/10/13/pdfs/GMD-1827-126.pdf#page=1","Abrir facsímil")</f>
        <v>Abrir facsímil</v>
      </c>
      <c r="K1720" s="3" t="s">
        <v>23</v>
      </c>
    </row>
    <row r="1721" spans="1:11" ht="42" customHeight="1">
      <c r="A1721" s="2" t="s">
        <v>3859</v>
      </c>
      <c r="B1721" s="2" t="s">
        <v>3859</v>
      </c>
      <c r="C1721" s="2" t="s">
        <v>35</v>
      </c>
      <c r="D1721" s="2" t="s">
        <v>36</v>
      </c>
      <c r="E1721" s="5">
        <v>-26373</v>
      </c>
      <c r="F1721" s="3" t="s">
        <v>136</v>
      </c>
      <c r="G1721" s="3" t="s">
        <v>42</v>
      </c>
      <c r="H1721" s="2" t="s">
        <v>21</v>
      </c>
      <c r="I1721" s="2" t="s">
        <v>3878</v>
      </c>
      <c r="J1721" s="3" t="str">
        <f>HYPERLINK("https://www.boe.es/gazeta/dias/1827/10/16/pdfs/GMD-1827-127.pdf#page=1","Abrir facsímil")</f>
        <v>Abrir facsímil</v>
      </c>
      <c r="K1721" s="3" t="s">
        <v>23</v>
      </c>
    </row>
    <row r="1722" spans="1:11" ht="42" customHeight="1">
      <c r="A1722" s="2" t="s">
        <v>3859</v>
      </c>
      <c r="B1722" s="2" t="s">
        <v>3859</v>
      </c>
      <c r="C1722" s="2" t="s">
        <v>17</v>
      </c>
      <c r="D1722" s="2" t="s">
        <v>18</v>
      </c>
      <c r="E1722" s="5">
        <v>-26369</v>
      </c>
      <c r="F1722" s="3" t="s">
        <v>239</v>
      </c>
      <c r="G1722" s="3" t="s">
        <v>42</v>
      </c>
      <c r="H1722" s="2" t="s">
        <v>21</v>
      </c>
      <c r="I1722" s="2" t="s">
        <v>3879</v>
      </c>
      <c r="J1722" s="3" t="str">
        <f>HYPERLINK("https://www.boe.es/gazeta/dias/1827/10/20/pdfs/GMD-1827-129.pdf#page=1","Abrir facsímil")</f>
        <v>Abrir facsímil</v>
      </c>
      <c r="K1722" s="3" t="s">
        <v>23</v>
      </c>
    </row>
    <row r="1723" spans="1:11" ht="42" customHeight="1">
      <c r="A1723" s="2" t="s">
        <v>3859</v>
      </c>
      <c r="B1723" s="2" t="s">
        <v>3859</v>
      </c>
      <c r="C1723" s="2" t="s">
        <v>55</v>
      </c>
      <c r="D1723" s="2" t="s">
        <v>36</v>
      </c>
      <c r="E1723" s="5">
        <v>-26369</v>
      </c>
      <c r="F1723" s="3" t="s">
        <v>239</v>
      </c>
      <c r="G1723" s="3" t="s">
        <v>29</v>
      </c>
      <c r="H1723" s="2" t="s">
        <v>21</v>
      </c>
      <c r="I1723" s="2" t="s">
        <v>3880</v>
      </c>
      <c r="J1723" s="3" t="str">
        <f>HYPERLINK("https://www.boe.es/gazeta/dias/1827/10/20/pdfs/GMD-1827-129.pdf#page=4","Abrir facsímil")</f>
        <v>Abrir facsímil</v>
      </c>
      <c r="K1723" s="3" t="s">
        <v>23</v>
      </c>
    </row>
    <row r="1724" spans="1:11" ht="42" customHeight="1">
      <c r="A1724" s="2" t="s">
        <v>3859</v>
      </c>
      <c r="B1724" s="2" t="s">
        <v>3859</v>
      </c>
      <c r="C1724" s="2" t="s">
        <v>66</v>
      </c>
      <c r="D1724" s="2" t="s">
        <v>36</v>
      </c>
      <c r="E1724" s="5">
        <v>-26362</v>
      </c>
      <c r="F1724" s="3" t="s">
        <v>158</v>
      </c>
      <c r="G1724" s="3" t="s">
        <v>42</v>
      </c>
      <c r="H1724" s="2" t="s">
        <v>21</v>
      </c>
      <c r="I1724" s="2" t="s">
        <v>3881</v>
      </c>
      <c r="J1724" s="3" t="str">
        <f>HYPERLINK("https://www.boe.es/gazeta/dias/1827/10/27/pdfs/GMD-1827-132.pdf#page=1","Abrir facsímil")</f>
        <v>Abrir facsímil</v>
      </c>
      <c r="K1724" s="3" t="s">
        <v>23</v>
      </c>
    </row>
    <row r="1725" spans="1:11" ht="42" customHeight="1">
      <c r="A1725" s="2" t="s">
        <v>3859</v>
      </c>
      <c r="B1725" s="2" t="s">
        <v>3859</v>
      </c>
      <c r="C1725" s="2" t="s">
        <v>350</v>
      </c>
      <c r="D1725" s="2" t="s">
        <v>36</v>
      </c>
      <c r="E1725" s="5">
        <v>-26352</v>
      </c>
      <c r="F1725" s="3" t="s">
        <v>1049</v>
      </c>
      <c r="G1725" s="3" t="s">
        <v>42</v>
      </c>
      <c r="H1725" s="2" t="s">
        <v>21</v>
      </c>
      <c r="I1725" s="2" t="s">
        <v>3882</v>
      </c>
      <c r="J1725" s="3" t="str">
        <f>HYPERLINK("https://www.boe.es/gazeta/dias/1827/11/06/pdfs/GMD-1827-136.pdf#page=1","Abrir facsímil")</f>
        <v>Abrir facsímil</v>
      </c>
      <c r="K1725" s="3" t="s">
        <v>23</v>
      </c>
    </row>
    <row r="1726" spans="1:11" ht="42" customHeight="1">
      <c r="A1726" s="2" t="s">
        <v>3859</v>
      </c>
      <c r="B1726" s="2" t="s">
        <v>3859</v>
      </c>
      <c r="C1726" s="2" t="s">
        <v>35</v>
      </c>
      <c r="D1726" s="2" t="s">
        <v>36</v>
      </c>
      <c r="E1726" s="5">
        <v>-26338</v>
      </c>
      <c r="F1726" s="3" t="s">
        <v>525</v>
      </c>
      <c r="G1726" s="3" t="s">
        <v>59</v>
      </c>
      <c r="H1726" s="2" t="s">
        <v>21</v>
      </c>
      <c r="I1726" s="2" t="s">
        <v>3883</v>
      </c>
      <c r="J1726" s="3" t="str">
        <f>HYPERLINK("https://www.boe.es/gazeta/dias/1827/11/20/pdfs/GMD-1827-142.pdf#page=2","Abrir facsímil")</f>
        <v>Abrir facsímil</v>
      </c>
      <c r="K1726" s="3" t="s">
        <v>23</v>
      </c>
    </row>
    <row r="1727" spans="1:11" ht="42" customHeight="1">
      <c r="A1727" s="2" t="s">
        <v>3859</v>
      </c>
      <c r="B1727" s="2" t="s">
        <v>3859</v>
      </c>
      <c r="C1727" s="2" t="s">
        <v>284</v>
      </c>
      <c r="D1727" s="2" t="s">
        <v>36</v>
      </c>
      <c r="E1727" s="5">
        <v>-26336</v>
      </c>
      <c r="F1727" s="3" t="s">
        <v>1277</v>
      </c>
      <c r="G1727" s="3" t="s">
        <v>29</v>
      </c>
      <c r="H1727" s="2" t="s">
        <v>21</v>
      </c>
      <c r="I1727" s="2" t="s">
        <v>3884</v>
      </c>
      <c r="J1727" s="3" t="str">
        <f>HYPERLINK("https://www.boe.es/gazeta/dias/1827/11/22/pdfs/GMD-1827-143.pdf#page=4","Abrir facsímil")</f>
        <v>Abrir facsímil</v>
      </c>
      <c r="K1727" s="3" t="s">
        <v>23</v>
      </c>
    </row>
    <row r="1728" spans="1:11" ht="42" customHeight="1">
      <c r="A1728" s="2" t="s">
        <v>3859</v>
      </c>
      <c r="B1728" s="2" t="s">
        <v>3859</v>
      </c>
      <c r="C1728" s="2" t="s">
        <v>284</v>
      </c>
      <c r="D1728" s="2" t="s">
        <v>36</v>
      </c>
      <c r="E1728" s="5">
        <v>-26322</v>
      </c>
      <c r="F1728" s="3" t="s">
        <v>217</v>
      </c>
      <c r="G1728" s="3" t="s">
        <v>42</v>
      </c>
      <c r="H1728" s="2" t="s">
        <v>21</v>
      </c>
      <c r="I1728" s="2" t="s">
        <v>3885</v>
      </c>
      <c r="J1728" s="3" t="str">
        <f>HYPERLINK("https://www.boe.es/gazeta/dias/1827/12/06/pdfs/GMD-1827-149.pdf#page=1","Abrir facsímil")</f>
        <v>Abrir facsímil</v>
      </c>
      <c r="K1728" s="3" t="s">
        <v>23</v>
      </c>
    </row>
    <row r="1729" spans="1:11" ht="42" customHeight="1">
      <c r="A1729" s="2" t="s">
        <v>3859</v>
      </c>
      <c r="B1729" s="2" t="s">
        <v>3859</v>
      </c>
      <c r="C1729" s="2" t="s">
        <v>17</v>
      </c>
      <c r="D1729" s="2" t="s">
        <v>18</v>
      </c>
      <c r="E1729" s="5">
        <v>-26315</v>
      </c>
      <c r="F1729" s="3" t="s">
        <v>346</v>
      </c>
      <c r="G1729" s="3" t="s">
        <v>59</v>
      </c>
      <c r="H1729" s="2" t="s">
        <v>21</v>
      </c>
      <c r="I1729" s="2" t="s">
        <v>3886</v>
      </c>
      <c r="J1729" s="3" t="str">
        <f>HYPERLINK("https://www.boe.es/gazeta/dias/1827/12/13/pdfs/GMD-1827-152.pdf#page=2","Abrir facsímil")</f>
        <v>Abrir facsímil</v>
      </c>
      <c r="K1729" s="3" t="s">
        <v>23</v>
      </c>
    </row>
    <row r="1730" spans="1:11" ht="42" customHeight="1">
      <c r="A1730" s="2" t="s">
        <v>3859</v>
      </c>
      <c r="B1730" s="2" t="s">
        <v>3859</v>
      </c>
      <c r="C1730" s="2" t="s">
        <v>66</v>
      </c>
      <c r="D1730" s="2" t="s">
        <v>36</v>
      </c>
      <c r="E1730" s="5">
        <v>-26313</v>
      </c>
      <c r="F1730" s="3" t="s">
        <v>712</v>
      </c>
      <c r="G1730" s="3" t="s">
        <v>59</v>
      </c>
      <c r="H1730" s="2" t="s">
        <v>21</v>
      </c>
      <c r="I1730" s="2" t="s">
        <v>3887</v>
      </c>
      <c r="J1730" s="3" t="str">
        <f>HYPERLINK("https://www.boe.es/gazeta/dias/1827/12/15/pdfs/GMD-1827-153.pdf#page=2","Abrir facsímil")</f>
        <v>Abrir facsímil</v>
      </c>
      <c r="K1730" s="3" t="s">
        <v>23</v>
      </c>
    </row>
    <row r="1731" spans="1:11" ht="42" customHeight="1">
      <c r="A1731" s="2" t="s">
        <v>3859</v>
      </c>
      <c r="B1731" s="2" t="s">
        <v>3859</v>
      </c>
      <c r="C1731" s="2" t="s">
        <v>55</v>
      </c>
      <c r="D1731" s="2" t="s">
        <v>36</v>
      </c>
      <c r="E1731" s="5">
        <v>-26310</v>
      </c>
      <c r="F1731" s="3" t="s">
        <v>263</v>
      </c>
      <c r="G1731" s="3" t="s">
        <v>1513</v>
      </c>
      <c r="H1731" s="2" t="s">
        <v>21</v>
      </c>
      <c r="I1731" s="2" t="s">
        <v>3888</v>
      </c>
      <c r="J1731" s="3" t="str">
        <f>HYPERLINK("https://www.boe.es/gazeta/dias/1827/12/18/pdfs/GMD-1827-154.pdf#page=3","Abrir facsímil")</f>
        <v>Abrir facsímil</v>
      </c>
      <c r="K1731" s="3" t="s">
        <v>23</v>
      </c>
    </row>
    <row r="1732" spans="1:11" ht="42" customHeight="1">
      <c r="A1732" s="2" t="s">
        <v>3859</v>
      </c>
      <c r="B1732" s="2" t="s">
        <v>3859</v>
      </c>
      <c r="C1732" s="2" t="s">
        <v>17</v>
      </c>
      <c r="D1732" s="2" t="s">
        <v>18</v>
      </c>
      <c r="E1732" s="5">
        <v>-26310</v>
      </c>
      <c r="F1732" s="3" t="s">
        <v>263</v>
      </c>
      <c r="G1732" s="3" t="s">
        <v>59</v>
      </c>
      <c r="H1732" s="2" t="s">
        <v>21</v>
      </c>
      <c r="I1732" s="2" t="s">
        <v>3889</v>
      </c>
      <c r="J1732" s="3" t="str">
        <f>HYPERLINK("https://www.boe.es/gazeta/dias/1827/12/18/pdfs/GMD-1827-154.pdf#page=2","Abrir facsímil")</f>
        <v>Abrir facsímil</v>
      </c>
      <c r="K1732" s="3" t="s">
        <v>23</v>
      </c>
    </row>
    <row r="1733" spans="1:11" ht="42" customHeight="1">
      <c r="A1733" s="2" t="s">
        <v>3859</v>
      </c>
      <c r="B1733" s="2" t="s">
        <v>3859</v>
      </c>
      <c r="C1733" s="2" t="s">
        <v>17</v>
      </c>
      <c r="D1733" s="2" t="s">
        <v>18</v>
      </c>
      <c r="E1733" s="5">
        <v>-26308</v>
      </c>
      <c r="F1733" s="3" t="s">
        <v>474</v>
      </c>
      <c r="G1733" s="3" t="s">
        <v>59</v>
      </c>
      <c r="H1733" s="2" t="s">
        <v>21</v>
      </c>
      <c r="I1733" s="2" t="s">
        <v>3890</v>
      </c>
      <c r="J1733" s="3" t="str">
        <f>HYPERLINK("https://www.boe.es/gazeta/dias/1827/12/20/pdfs/GMD-1827-155.pdf#page=2","Abrir facsímil")</f>
        <v>Abrir facsímil</v>
      </c>
      <c r="K1733" s="3" t="s">
        <v>23</v>
      </c>
    </row>
    <row r="1734" spans="1:11" ht="42" customHeight="1">
      <c r="A1734" s="2" t="s">
        <v>3859</v>
      </c>
      <c r="B1734" s="2" t="s">
        <v>3859</v>
      </c>
      <c r="C1734" s="2" t="s">
        <v>35</v>
      </c>
      <c r="D1734" s="2" t="s">
        <v>36</v>
      </c>
      <c r="E1734" s="5">
        <v>-26306</v>
      </c>
      <c r="F1734" s="3" t="s">
        <v>247</v>
      </c>
      <c r="G1734" s="3" t="s">
        <v>20</v>
      </c>
      <c r="H1734" s="2" t="s">
        <v>21</v>
      </c>
      <c r="I1734" s="2" t="s">
        <v>3891</v>
      </c>
      <c r="J1734" s="3" t="str">
        <f>HYPERLINK("https://www.boe.es/gazeta/dias/1827/12/22/pdfs/GMD-1827-156.pdf#page=3","Abrir facsímil")</f>
        <v>Abrir facsímil</v>
      </c>
      <c r="K1734" s="3" t="s">
        <v>23</v>
      </c>
    </row>
    <row r="1735" spans="1:11" ht="42" customHeight="1">
      <c r="A1735" s="2" t="s">
        <v>3859</v>
      </c>
      <c r="B1735" s="2" t="s">
        <v>3859</v>
      </c>
      <c r="C1735" s="2" t="s">
        <v>66</v>
      </c>
      <c r="D1735" s="2" t="s">
        <v>36</v>
      </c>
      <c r="E1735" s="5">
        <v>-26299</v>
      </c>
      <c r="F1735" s="3" t="s">
        <v>1665</v>
      </c>
      <c r="G1735" s="3" t="s">
        <v>42</v>
      </c>
      <c r="H1735" s="2" t="s">
        <v>21</v>
      </c>
      <c r="I1735" s="2" t="s">
        <v>3892</v>
      </c>
      <c r="J1735" s="3" t="str">
        <f>HYPERLINK("https://www.boe.es/gazeta/dias/1827/12/29/pdfs/GMD-1827-159.pdf#page=1","Abrir facsímil")</f>
        <v>Abrir facsímil</v>
      </c>
      <c r="K1735" s="3" t="s">
        <v>23</v>
      </c>
    </row>
    <row r="1736" spans="1:11" ht="42" customHeight="1">
      <c r="A1736" s="2" t="s">
        <v>3859</v>
      </c>
      <c r="B1736" s="2" t="s">
        <v>3859</v>
      </c>
      <c r="C1736" s="2" t="s">
        <v>284</v>
      </c>
      <c r="D1736" s="2" t="s">
        <v>36</v>
      </c>
      <c r="E1736" s="5">
        <v>-26299</v>
      </c>
      <c r="F1736" s="3" t="s">
        <v>1665</v>
      </c>
      <c r="G1736" s="3" t="s">
        <v>59</v>
      </c>
      <c r="H1736" s="2" t="s">
        <v>21</v>
      </c>
      <c r="I1736" s="2" t="s">
        <v>3893</v>
      </c>
      <c r="J1736" s="3" t="str">
        <f>HYPERLINK("https://www.boe.es/gazeta/dias/1827/12/29/pdfs/GMD-1827-159.pdf#page=2","Abrir facsímil")</f>
        <v>Abrir facsímil</v>
      </c>
      <c r="K1736" s="3" t="s">
        <v>23</v>
      </c>
    </row>
    <row r="1737" spans="1:11" ht="42" customHeight="1">
      <c r="A1737" s="2" t="s">
        <v>3894</v>
      </c>
      <c r="B1737" s="2" t="s">
        <v>3894</v>
      </c>
      <c r="C1737" s="2" t="s">
        <v>35</v>
      </c>
      <c r="D1737" s="2" t="s">
        <v>36</v>
      </c>
      <c r="E1737" s="5">
        <v>-26373</v>
      </c>
      <c r="F1737" s="3" t="s">
        <v>136</v>
      </c>
      <c r="G1737" s="3" t="s">
        <v>42</v>
      </c>
      <c r="H1737" s="2" t="s">
        <v>21</v>
      </c>
      <c r="I1737" s="2" t="s">
        <v>3895</v>
      </c>
      <c r="J1737" s="3" t="str">
        <f>HYPERLINK("https://www.boe.es/gazeta/dias/1827/10/16/pdfs/GMD-1827-127.pdf#page=1","Abrir facsímil")</f>
        <v>Abrir facsímil</v>
      </c>
      <c r="K1737" s="3" t="s">
        <v>23</v>
      </c>
    </row>
    <row r="1738" spans="1:11" ht="42" customHeight="1">
      <c r="A1738" s="2" t="s">
        <v>3896</v>
      </c>
      <c r="B1738" s="2" t="s">
        <v>3897</v>
      </c>
      <c r="C1738" s="2" t="s">
        <v>94</v>
      </c>
      <c r="D1738" s="2" t="s">
        <v>36</v>
      </c>
      <c r="E1738" s="5">
        <v>-26401</v>
      </c>
      <c r="F1738" s="3" t="s">
        <v>1251</v>
      </c>
      <c r="G1738" s="3" t="s">
        <v>29</v>
      </c>
      <c r="H1738" s="2" t="s">
        <v>21</v>
      </c>
      <c r="I1738" s="2" t="s">
        <v>3898</v>
      </c>
      <c r="J1738" s="3" t="str">
        <f>HYPERLINK("https://www.boe.es/gazeta/dias/1827/09/18/pdfs/GMD-1827-112.pdf#page=4","Abrir facsímil")</f>
        <v>Abrir facsímil</v>
      </c>
      <c r="K1738" s="3" t="s">
        <v>23</v>
      </c>
    </row>
    <row r="1739" spans="1:11" ht="42" customHeight="1">
      <c r="A1739" s="2" t="s">
        <v>3899</v>
      </c>
      <c r="B1739" s="2" t="s">
        <v>3900</v>
      </c>
      <c r="C1739" s="2" t="s">
        <v>350</v>
      </c>
      <c r="D1739" s="2" t="s">
        <v>36</v>
      </c>
      <c r="E1739" s="5">
        <v>-26548</v>
      </c>
      <c r="F1739" s="3" t="s">
        <v>507</v>
      </c>
      <c r="G1739" s="3" t="s">
        <v>20</v>
      </c>
      <c r="H1739" s="2" t="s">
        <v>21</v>
      </c>
      <c r="I1739" s="2" t="s">
        <v>3901</v>
      </c>
      <c r="J1739" s="3" t="str">
        <f>HYPERLINK("https://www.boe.es/gazeta/dias/1827/04/24/pdfs/GMD-1827-49.pdf#page=3","Abrir facsímil")</f>
        <v>Abrir facsímil</v>
      </c>
      <c r="K1739" s="3" t="s">
        <v>23</v>
      </c>
    </row>
    <row r="1740" spans="1:11" ht="42" customHeight="1">
      <c r="A1740" s="2" t="s">
        <v>3902</v>
      </c>
      <c r="B1740" s="2" t="s">
        <v>3903</v>
      </c>
      <c r="C1740" s="2" t="s">
        <v>46</v>
      </c>
      <c r="D1740" s="2" t="s">
        <v>27</v>
      </c>
      <c r="E1740" s="5">
        <v>-26362</v>
      </c>
      <c r="F1740" s="3" t="s">
        <v>158</v>
      </c>
      <c r="G1740" s="3" t="s">
        <v>29</v>
      </c>
      <c r="H1740" s="2" t="s">
        <v>30</v>
      </c>
      <c r="I1740" s="2" t="s">
        <v>3904</v>
      </c>
      <c r="J1740" s="3" t="str">
        <f>HYPERLINK("https://www.boe.es/gazeta/dias/1827/10/27/pdfs/GMD-1827-132.pdf#page=4","Abrir facsímil")</f>
        <v>Abrir facsímil</v>
      </c>
      <c r="K1740" s="3" t="s">
        <v>32</v>
      </c>
    </row>
    <row r="1741" spans="1:11" ht="42" customHeight="1">
      <c r="A1741" s="2" t="s">
        <v>3905</v>
      </c>
      <c r="B1741" s="2" t="s">
        <v>3905</v>
      </c>
      <c r="C1741" s="2" t="s">
        <v>46</v>
      </c>
      <c r="D1741" s="2" t="s">
        <v>27</v>
      </c>
      <c r="E1741" s="5">
        <v>-26518</v>
      </c>
      <c r="F1741" s="3" t="s">
        <v>79</v>
      </c>
      <c r="G1741" s="3" t="s">
        <v>572</v>
      </c>
      <c r="H1741" s="2" t="s">
        <v>21</v>
      </c>
      <c r="I1741" s="2" t="s">
        <v>3906</v>
      </c>
      <c r="J1741" s="3" t="str">
        <f>HYPERLINK("https://www.boe.es/gazeta/dias/1827/05/24/pdfs/GMD-1827-62.pdf#page=2","Abrir facsímil")</f>
        <v>Abrir facsímil</v>
      </c>
      <c r="K1741" s="3" t="s">
        <v>23</v>
      </c>
    </row>
    <row r="1742" spans="1:11" ht="42" customHeight="1">
      <c r="A1742" s="2" t="s">
        <v>3907</v>
      </c>
      <c r="B1742" s="2" t="s">
        <v>3908</v>
      </c>
      <c r="C1742" s="2" t="s">
        <v>55</v>
      </c>
      <c r="D1742" s="2" t="s">
        <v>36</v>
      </c>
      <c r="E1742" s="5">
        <v>-26551</v>
      </c>
      <c r="F1742" s="3" t="s">
        <v>19</v>
      </c>
      <c r="G1742" s="3" t="s">
        <v>29</v>
      </c>
      <c r="H1742" s="2" t="s">
        <v>21</v>
      </c>
      <c r="I1742" s="2" t="s">
        <v>3909</v>
      </c>
      <c r="J1742" s="3" t="str">
        <f>HYPERLINK("https://www.boe.es/gazeta/dias/1827/04/21/pdfs/GMD-1827-48.pdf#page=4","Abrir facsímil")</f>
        <v>Abrir facsímil</v>
      </c>
      <c r="K1742" s="3" t="s">
        <v>23</v>
      </c>
    </row>
    <row r="1743" spans="1:11" ht="42" customHeight="1">
      <c r="A1743" s="2" t="s">
        <v>3907</v>
      </c>
      <c r="B1743" s="2" t="s">
        <v>3908</v>
      </c>
      <c r="C1743" s="2" t="s">
        <v>17</v>
      </c>
      <c r="D1743" s="2" t="s">
        <v>18</v>
      </c>
      <c r="E1743" s="5">
        <v>-26474</v>
      </c>
      <c r="F1743" s="3" t="s">
        <v>152</v>
      </c>
      <c r="G1743" s="3" t="s">
        <v>29</v>
      </c>
      <c r="H1743" s="2" t="s">
        <v>21</v>
      </c>
      <c r="I1743" s="2" t="s">
        <v>3910</v>
      </c>
      <c r="J1743" s="3" t="str">
        <f>HYPERLINK("https://www.boe.es/gazeta/dias/1827/07/07/pdfs/GMD-1827-81.pdf#page=4","Abrir facsímil")</f>
        <v>Abrir facsímil</v>
      </c>
      <c r="K1743" s="3" t="s">
        <v>23</v>
      </c>
    </row>
    <row r="1744" spans="1:11" ht="42" customHeight="1">
      <c r="A1744" s="2" t="s">
        <v>3911</v>
      </c>
      <c r="B1744" s="2" t="s">
        <v>3912</v>
      </c>
      <c r="C1744" s="2" t="s">
        <v>55</v>
      </c>
      <c r="D1744" s="2" t="s">
        <v>36</v>
      </c>
      <c r="E1744" s="5">
        <v>-26630</v>
      </c>
      <c r="F1744" s="3" t="s">
        <v>363</v>
      </c>
      <c r="G1744" s="3" t="s">
        <v>20</v>
      </c>
      <c r="H1744" s="2" t="s">
        <v>21</v>
      </c>
      <c r="I1744" s="2" t="s">
        <v>3913</v>
      </c>
      <c r="J1744" s="3" t="str">
        <f>HYPERLINK("https://www.boe.es/gazeta/dias/1827/02/01/pdfs/GMD-1827-14.pdf#page=3","Abrir facsímil")</f>
        <v>Abrir facsímil</v>
      </c>
      <c r="K1744" s="3" t="s">
        <v>23</v>
      </c>
    </row>
    <row r="1745" spans="1:11" ht="42" customHeight="1">
      <c r="A1745" s="2" t="s">
        <v>3914</v>
      </c>
      <c r="B1745" s="2" t="s">
        <v>3914</v>
      </c>
      <c r="C1745" s="2" t="s">
        <v>46</v>
      </c>
      <c r="D1745" s="2" t="s">
        <v>27</v>
      </c>
      <c r="E1745" s="5">
        <v>-26597</v>
      </c>
      <c r="F1745" s="3" t="s">
        <v>891</v>
      </c>
      <c r="G1745" s="3" t="s">
        <v>3915</v>
      </c>
      <c r="H1745" s="2" t="s">
        <v>21</v>
      </c>
      <c r="I1745" s="2" t="s">
        <v>3916</v>
      </c>
      <c r="J1745" s="3" t="str">
        <f>HYPERLINK("https://www.boe.es/gazeta/dias/1827/03/06/pdfs/GMD-1827-28.pdf#page=3","Abrir facsímil")</f>
        <v>Abrir facsímil</v>
      </c>
      <c r="K1745" s="3" t="s">
        <v>23</v>
      </c>
    </row>
    <row r="1746" spans="1:11" ht="42" customHeight="1">
      <c r="A1746" s="2" t="s">
        <v>3914</v>
      </c>
      <c r="B1746" s="2" t="s">
        <v>3914</v>
      </c>
      <c r="C1746" s="2" t="s">
        <v>17</v>
      </c>
      <c r="D1746" s="2" t="s">
        <v>18</v>
      </c>
      <c r="E1746" s="5">
        <v>-26597</v>
      </c>
      <c r="F1746" s="3" t="s">
        <v>891</v>
      </c>
      <c r="G1746" s="3" t="s">
        <v>59</v>
      </c>
      <c r="H1746" s="2" t="s">
        <v>21</v>
      </c>
      <c r="I1746" s="2" t="s">
        <v>3917</v>
      </c>
      <c r="J1746" s="3" t="str">
        <f>HYPERLINK("https://www.boe.es/gazeta/dias/1827/03/06/pdfs/GMD-1827-28.pdf#page=2","Abrir facsímil")</f>
        <v>Abrir facsímil</v>
      </c>
      <c r="K1746" s="3" t="s">
        <v>23</v>
      </c>
    </row>
    <row r="1747" spans="1:11" ht="42" customHeight="1">
      <c r="A1747" s="2" t="s">
        <v>3914</v>
      </c>
      <c r="B1747" s="2" t="s">
        <v>3914</v>
      </c>
      <c r="C1747" s="2" t="s">
        <v>17</v>
      </c>
      <c r="D1747" s="2" t="s">
        <v>18</v>
      </c>
      <c r="E1747" s="5">
        <v>-26546</v>
      </c>
      <c r="F1747" s="3" t="s">
        <v>214</v>
      </c>
      <c r="G1747" s="3" t="s">
        <v>59</v>
      </c>
      <c r="H1747" s="2" t="s">
        <v>21</v>
      </c>
      <c r="I1747" s="2" t="s">
        <v>3918</v>
      </c>
      <c r="J1747" s="3" t="str">
        <f>HYPERLINK("https://www.boe.es/gazeta/dias/1827/04/26/pdfs/GMD-1827-50.pdf#page=2","Abrir facsímil")</f>
        <v>Abrir facsímil</v>
      </c>
      <c r="K1747" s="3" t="s">
        <v>23</v>
      </c>
    </row>
    <row r="1748" spans="1:11" ht="42" customHeight="1">
      <c r="A1748" s="2" t="s">
        <v>3914</v>
      </c>
      <c r="B1748" s="2" t="s">
        <v>3914</v>
      </c>
      <c r="C1748" s="2" t="s">
        <v>46</v>
      </c>
      <c r="D1748" s="2" t="s">
        <v>27</v>
      </c>
      <c r="E1748" s="5">
        <v>-26422</v>
      </c>
      <c r="F1748" s="3" t="s">
        <v>862</v>
      </c>
      <c r="G1748" s="3" t="s">
        <v>29</v>
      </c>
      <c r="H1748" s="2" t="s">
        <v>21</v>
      </c>
      <c r="I1748" s="2" t="s">
        <v>3919</v>
      </c>
      <c r="J1748" s="3" t="str">
        <f>HYPERLINK("https://www.boe.es/gazeta/dias/1827/08/28/pdfs/GMD-1827-103.pdf#page=4","Abrir facsímil")</f>
        <v>Abrir facsímil</v>
      </c>
      <c r="K1748" s="3" t="s">
        <v>23</v>
      </c>
    </row>
    <row r="1749" spans="1:11" ht="42" customHeight="1">
      <c r="A1749" s="2" t="s">
        <v>3920</v>
      </c>
      <c r="B1749" s="2" t="s">
        <v>3921</v>
      </c>
      <c r="C1749" s="2" t="s">
        <v>46</v>
      </c>
      <c r="D1749" s="2" t="s">
        <v>27</v>
      </c>
      <c r="E1749" s="5">
        <v>-26373</v>
      </c>
      <c r="F1749" s="3" t="s">
        <v>136</v>
      </c>
      <c r="G1749" s="3" t="s">
        <v>29</v>
      </c>
      <c r="H1749" s="2" t="s">
        <v>21</v>
      </c>
      <c r="I1749" s="2" t="s">
        <v>3922</v>
      </c>
      <c r="J1749" s="3" t="str">
        <f>HYPERLINK("https://www.boe.es/gazeta/dias/1827/10/16/pdfs/GMD-1827-127.pdf#page=4","Abrir facsímil")</f>
        <v>Abrir facsímil</v>
      </c>
      <c r="K1749" s="3" t="s">
        <v>23</v>
      </c>
    </row>
    <row r="1750" spans="1:11" ht="42" customHeight="1">
      <c r="A1750" s="2" t="s">
        <v>3923</v>
      </c>
      <c r="B1750" s="2" t="s">
        <v>3924</v>
      </c>
      <c r="C1750" s="2" t="s">
        <v>46</v>
      </c>
      <c r="D1750" s="2" t="s">
        <v>27</v>
      </c>
      <c r="E1750" s="5">
        <v>-26623</v>
      </c>
      <c r="F1750" s="3" t="s">
        <v>114</v>
      </c>
      <c r="G1750" s="3" t="s">
        <v>115</v>
      </c>
      <c r="H1750" s="2" t="s">
        <v>21</v>
      </c>
      <c r="I1750" s="2" t="s">
        <v>3925</v>
      </c>
      <c r="J1750" s="3" t="str">
        <f>HYPERLINK("https://www.boe.es/gazeta/dias/1827/02/08/pdfs/GMD-1827-17.pdf#page=4","Abrir facsímil")</f>
        <v>Abrir facsímil</v>
      </c>
      <c r="K1750" s="3" t="s">
        <v>23</v>
      </c>
    </row>
    <row r="1751" spans="1:11" ht="42" customHeight="1">
      <c r="A1751" s="2" t="s">
        <v>3926</v>
      </c>
      <c r="B1751" s="2" t="s">
        <v>3927</v>
      </c>
      <c r="C1751" s="2" t="s">
        <v>35</v>
      </c>
      <c r="D1751" s="2" t="s">
        <v>36</v>
      </c>
      <c r="E1751" s="5">
        <v>-26469</v>
      </c>
      <c r="F1751" s="3" t="s">
        <v>327</v>
      </c>
      <c r="G1751" s="3" t="s">
        <v>29</v>
      </c>
      <c r="H1751" s="2" t="s">
        <v>30</v>
      </c>
      <c r="I1751" s="2" t="s">
        <v>3928</v>
      </c>
      <c r="J1751" s="3" t="str">
        <f>HYPERLINK("https://www.boe.es/gazeta/dias/1827/07/12/pdfs/GMD-1827-83.pdf#page=4","Abrir facsímil")</f>
        <v>Abrir facsímil</v>
      </c>
      <c r="K1751" s="3" t="s">
        <v>32</v>
      </c>
    </row>
    <row r="1752" spans="1:11" ht="42" customHeight="1">
      <c r="A1752" s="2" t="s">
        <v>3929</v>
      </c>
      <c r="B1752" s="2" t="s">
        <v>3930</v>
      </c>
      <c r="C1752" s="2" t="s">
        <v>46</v>
      </c>
      <c r="D1752" s="2" t="s">
        <v>27</v>
      </c>
      <c r="E1752" s="5">
        <v>-26560</v>
      </c>
      <c r="F1752" s="3" t="s">
        <v>386</v>
      </c>
      <c r="G1752" s="3" t="s">
        <v>29</v>
      </c>
      <c r="H1752" s="2" t="s">
        <v>21</v>
      </c>
      <c r="I1752" s="2" t="s">
        <v>3931</v>
      </c>
      <c r="J1752" s="3" t="str">
        <f>HYPERLINK("https://www.boe.es/gazeta/dias/1827/04/12/pdfs/GMD-1827-44.pdf#page=4","Abrir facsímil")</f>
        <v>Abrir facsímil</v>
      </c>
      <c r="K1752" s="3" t="s">
        <v>23</v>
      </c>
    </row>
    <row r="1753" spans="1:11" ht="42" customHeight="1">
      <c r="A1753" s="2" t="s">
        <v>3932</v>
      </c>
      <c r="B1753" s="2" t="s">
        <v>3933</v>
      </c>
      <c r="C1753" s="2" t="s">
        <v>26</v>
      </c>
      <c r="D1753" s="2" t="s">
        <v>27</v>
      </c>
      <c r="E1753" s="5">
        <v>-26453</v>
      </c>
      <c r="F1753" s="3" t="s">
        <v>148</v>
      </c>
      <c r="G1753" s="3" t="s">
        <v>29</v>
      </c>
      <c r="H1753" s="2" t="s">
        <v>21</v>
      </c>
      <c r="I1753" s="2" t="s">
        <v>3934</v>
      </c>
      <c r="J1753" s="3" t="str">
        <f>HYPERLINK("https://www.boe.es/gazeta/dias/1827/07/28/pdfs/GMD-1827-90.pdf#page=4","Abrir facsímil")</f>
        <v>Abrir facsímil</v>
      </c>
      <c r="K1753" s="3" t="s">
        <v>23</v>
      </c>
    </row>
    <row r="1754" spans="1:11" ht="42" customHeight="1">
      <c r="A1754" s="2" t="s">
        <v>3935</v>
      </c>
      <c r="B1754" s="2" t="s">
        <v>3935</v>
      </c>
      <c r="C1754" s="2" t="s">
        <v>17</v>
      </c>
      <c r="D1754" s="2" t="s">
        <v>18</v>
      </c>
      <c r="E1754" s="5">
        <v>-26658</v>
      </c>
      <c r="F1754" s="3" t="s">
        <v>270</v>
      </c>
      <c r="G1754" s="3" t="s">
        <v>59</v>
      </c>
      <c r="H1754" s="2" t="s">
        <v>21</v>
      </c>
      <c r="I1754" s="2" t="s">
        <v>3936</v>
      </c>
      <c r="J1754" s="3" t="str">
        <f>HYPERLINK("https://www.boe.es/gazeta/dias/1827/01/04/pdfs/GMD-1827-2.pdf#page=2","Abrir facsímil")</f>
        <v>Abrir facsímil</v>
      </c>
      <c r="K1754" s="3" t="s">
        <v>23</v>
      </c>
    </row>
    <row r="1755" spans="1:11" ht="42" customHeight="1">
      <c r="A1755" s="2" t="s">
        <v>3937</v>
      </c>
      <c r="B1755" s="2" t="s">
        <v>3937</v>
      </c>
      <c r="C1755" s="2" t="s">
        <v>17</v>
      </c>
      <c r="D1755" s="2" t="s">
        <v>18</v>
      </c>
      <c r="E1755" s="5">
        <v>-26586</v>
      </c>
      <c r="F1755" s="3" t="s">
        <v>50</v>
      </c>
      <c r="G1755" s="3" t="s">
        <v>59</v>
      </c>
      <c r="H1755" s="2" t="s">
        <v>21</v>
      </c>
      <c r="I1755" s="2" t="s">
        <v>3938</v>
      </c>
      <c r="J1755" s="3" t="str">
        <f>HYPERLINK("https://www.boe.es/gazeta/dias/1827/03/17/pdfs/GMD-1827-33.pdf#page=2","Abrir facsímil")</f>
        <v>Abrir facsímil</v>
      </c>
      <c r="K1755" s="3" t="s">
        <v>23</v>
      </c>
    </row>
    <row r="1756" spans="1:11" ht="42" customHeight="1">
      <c r="A1756" s="2" t="s">
        <v>3939</v>
      </c>
      <c r="B1756" s="2" t="s">
        <v>3939</v>
      </c>
      <c r="C1756" s="2" t="s">
        <v>17</v>
      </c>
      <c r="D1756" s="2" t="s">
        <v>18</v>
      </c>
      <c r="E1756" s="5">
        <v>-26637</v>
      </c>
      <c r="F1756" s="3" t="s">
        <v>559</v>
      </c>
      <c r="G1756" s="3" t="s">
        <v>59</v>
      </c>
      <c r="H1756" s="2" t="s">
        <v>21</v>
      </c>
      <c r="I1756" s="2" t="s">
        <v>3940</v>
      </c>
      <c r="J1756" s="3" t="str">
        <f>HYPERLINK("https://www.boe.es/gazeta/dias/1827/01/25/pdfs/GMD-1827-11.pdf#page=2","Abrir facsímil")</f>
        <v>Abrir facsímil</v>
      </c>
      <c r="K1756" s="3" t="s">
        <v>23</v>
      </c>
    </row>
    <row r="1757" spans="1:11" ht="42" customHeight="1">
      <c r="A1757" s="2" t="s">
        <v>3941</v>
      </c>
      <c r="B1757" s="2" t="s">
        <v>3941</v>
      </c>
      <c r="C1757" s="2" t="s">
        <v>17</v>
      </c>
      <c r="D1757" s="2" t="s">
        <v>18</v>
      </c>
      <c r="E1757" s="5">
        <v>-26590</v>
      </c>
      <c r="F1757" s="3" t="s">
        <v>119</v>
      </c>
      <c r="G1757" s="3" t="s">
        <v>42</v>
      </c>
      <c r="H1757" s="2" t="s">
        <v>21</v>
      </c>
      <c r="I1757" s="2" t="s">
        <v>3942</v>
      </c>
      <c r="J1757" s="3" t="str">
        <f>HYPERLINK("https://www.boe.es/gazeta/dias/1827/03/13/pdfs/GMD-1827-31.pdf#page=1","Abrir facsímil")</f>
        <v>Abrir facsímil</v>
      </c>
      <c r="K1757" s="3" t="s">
        <v>23</v>
      </c>
    </row>
    <row r="1758" spans="1:11" ht="42" customHeight="1">
      <c r="A1758" s="2" t="s">
        <v>3943</v>
      </c>
      <c r="B1758" s="2" t="s">
        <v>3944</v>
      </c>
      <c r="C1758" s="2" t="s">
        <v>35</v>
      </c>
      <c r="D1758" s="2" t="s">
        <v>36</v>
      </c>
      <c r="E1758" s="5">
        <v>-26574</v>
      </c>
      <c r="F1758" s="3" t="s">
        <v>106</v>
      </c>
      <c r="G1758" s="3" t="s">
        <v>29</v>
      </c>
      <c r="H1758" s="2" t="s">
        <v>30</v>
      </c>
      <c r="I1758" s="2" t="s">
        <v>3945</v>
      </c>
      <c r="J1758" s="3" t="str">
        <f>HYPERLINK("https://www.boe.es/gazeta/dias/1827/03/29/pdfs/GMD-1827-38.pdf#page=4","Abrir facsímil")</f>
        <v>Abrir facsímil</v>
      </c>
      <c r="K1758" s="3" t="s">
        <v>32</v>
      </c>
    </row>
    <row r="1759" spans="1:11" ht="42" customHeight="1">
      <c r="A1759" s="2" t="s">
        <v>3946</v>
      </c>
      <c r="B1759" s="2" t="s">
        <v>3947</v>
      </c>
      <c r="C1759" s="2" t="s">
        <v>94</v>
      </c>
      <c r="D1759" s="2" t="s">
        <v>36</v>
      </c>
      <c r="E1759" s="5">
        <v>-26504</v>
      </c>
      <c r="F1759" s="3" t="s">
        <v>566</v>
      </c>
      <c r="G1759" s="3" t="s">
        <v>29</v>
      </c>
      <c r="H1759" s="2" t="s">
        <v>21</v>
      </c>
      <c r="I1759" s="2" t="s">
        <v>3948</v>
      </c>
      <c r="J1759" s="3" t="str">
        <f>HYPERLINK("https://www.boe.es/gazeta/dias/1827/06/07/pdfs/GMD-1827-68.pdf#page=4","Abrir facsímil")</f>
        <v>Abrir facsímil</v>
      </c>
      <c r="K1759" s="3" t="s">
        <v>23</v>
      </c>
    </row>
    <row r="1760" spans="1:11" ht="42" customHeight="1">
      <c r="A1760" s="2" t="s">
        <v>3949</v>
      </c>
      <c r="B1760" s="2" t="s">
        <v>3950</v>
      </c>
      <c r="C1760" s="2" t="s">
        <v>94</v>
      </c>
      <c r="D1760" s="2" t="s">
        <v>36</v>
      </c>
      <c r="E1760" s="5">
        <v>-26504</v>
      </c>
      <c r="F1760" s="3" t="s">
        <v>566</v>
      </c>
      <c r="G1760" s="3" t="s">
        <v>29</v>
      </c>
      <c r="H1760" s="2" t="s">
        <v>21</v>
      </c>
      <c r="I1760" s="2" t="s">
        <v>3951</v>
      </c>
      <c r="J1760" s="3" t="str">
        <f>HYPERLINK("https://www.boe.es/gazeta/dias/1827/06/07/pdfs/GMD-1827-68.pdf#page=4","Abrir facsímil")</f>
        <v>Abrir facsímil</v>
      </c>
      <c r="K1760" s="3" t="s">
        <v>23</v>
      </c>
    </row>
    <row r="1761" spans="1:11" ht="42" customHeight="1">
      <c r="A1761" s="2" t="s">
        <v>3952</v>
      </c>
      <c r="B1761" s="2" t="s">
        <v>3953</v>
      </c>
      <c r="C1761" s="2" t="s">
        <v>46</v>
      </c>
      <c r="D1761" s="2" t="s">
        <v>27</v>
      </c>
      <c r="E1761" s="5">
        <v>-26660</v>
      </c>
      <c r="F1761" s="3" t="s">
        <v>661</v>
      </c>
      <c r="G1761" s="3" t="s">
        <v>20</v>
      </c>
      <c r="H1761" s="2" t="s">
        <v>21</v>
      </c>
      <c r="I1761" s="2" t="s">
        <v>3954</v>
      </c>
      <c r="J1761" s="3" t="str">
        <f>HYPERLINK("https://www.boe.es/gazeta/dias/1827/01/02/pdfs/GMD-1827-1.pdf#page=3","Abrir facsímil")</f>
        <v>Abrir facsímil</v>
      </c>
      <c r="K1761" s="3" t="s">
        <v>23</v>
      </c>
    </row>
    <row r="1762" spans="1:11" ht="42" customHeight="1">
      <c r="A1762" s="2" t="s">
        <v>3955</v>
      </c>
      <c r="B1762" s="2" t="s">
        <v>3956</v>
      </c>
      <c r="C1762" s="2" t="s">
        <v>55</v>
      </c>
      <c r="D1762" s="2" t="s">
        <v>36</v>
      </c>
      <c r="E1762" s="5">
        <v>-26492</v>
      </c>
      <c r="F1762" s="3" t="s">
        <v>140</v>
      </c>
      <c r="G1762" s="3" t="s">
        <v>20</v>
      </c>
      <c r="H1762" s="2" t="s">
        <v>21</v>
      </c>
      <c r="I1762" s="2" t="s">
        <v>3957</v>
      </c>
      <c r="J1762" s="3" t="str">
        <f>HYPERLINK("https://www.boe.es/gazeta/dias/1827/06/19/pdfs/GMD-1827-73.pdf#page=3","Abrir facsímil")</f>
        <v>Abrir facsímil</v>
      </c>
      <c r="K1762" s="3" t="s">
        <v>23</v>
      </c>
    </row>
    <row r="1763" spans="1:11" ht="42" customHeight="1">
      <c r="A1763" s="2" t="s">
        <v>3958</v>
      </c>
      <c r="B1763" s="2" t="s">
        <v>3959</v>
      </c>
      <c r="C1763" s="2" t="s">
        <v>17</v>
      </c>
      <c r="D1763" s="2" t="s">
        <v>18</v>
      </c>
      <c r="E1763" s="5">
        <v>-26434</v>
      </c>
      <c r="F1763" s="3" t="s">
        <v>267</v>
      </c>
      <c r="G1763" s="3" t="s">
        <v>29</v>
      </c>
      <c r="H1763" s="2" t="s">
        <v>21</v>
      </c>
      <c r="I1763" s="2" t="s">
        <v>3960</v>
      </c>
      <c r="J1763" s="3" t="str">
        <f>HYPERLINK("https://www.boe.es/gazeta/dias/1827/08/16/pdfs/GMD-1827-98.pdf#page=4","Abrir facsímil")</f>
        <v>Abrir facsímil</v>
      </c>
      <c r="K1763" s="3" t="s">
        <v>23</v>
      </c>
    </row>
    <row r="1764" spans="1:11" ht="42" customHeight="1">
      <c r="A1764" s="2" t="s">
        <v>3961</v>
      </c>
      <c r="B1764" s="2" t="s">
        <v>3962</v>
      </c>
      <c r="C1764" s="2" t="s">
        <v>55</v>
      </c>
      <c r="D1764" s="2" t="s">
        <v>36</v>
      </c>
      <c r="E1764" s="5">
        <v>-26303</v>
      </c>
      <c r="F1764" s="3" t="s">
        <v>1522</v>
      </c>
      <c r="G1764" s="3" t="s">
        <v>1526</v>
      </c>
      <c r="H1764" s="2" t="s">
        <v>30</v>
      </c>
      <c r="I1764" s="2" t="s">
        <v>3963</v>
      </c>
      <c r="J1764" s="3" t="str">
        <f>HYPERLINK("https://www.boe.es/gazeta/dias/1827/12/25/pdfs/GMD-1827-157.pdf#page=4","Abrir facsímil")</f>
        <v>Abrir facsímil</v>
      </c>
      <c r="K1764" s="3" t="s">
        <v>32</v>
      </c>
    </row>
    <row r="1765" spans="1:11" ht="42" customHeight="1">
      <c r="A1765" s="2" t="s">
        <v>3964</v>
      </c>
      <c r="B1765" s="2" t="s">
        <v>3965</v>
      </c>
      <c r="C1765" s="2" t="s">
        <v>94</v>
      </c>
      <c r="D1765" s="2" t="s">
        <v>36</v>
      </c>
      <c r="E1765" s="5">
        <v>-26308</v>
      </c>
      <c r="F1765" s="3" t="s">
        <v>474</v>
      </c>
      <c r="G1765" s="3" t="s">
        <v>29</v>
      </c>
      <c r="H1765" s="2" t="s">
        <v>21</v>
      </c>
      <c r="I1765" s="2" t="s">
        <v>3966</v>
      </c>
      <c r="J1765" s="3" t="str">
        <f>HYPERLINK("https://www.boe.es/gazeta/dias/1827/12/20/pdfs/GMD-1827-155.pdf#page=4","Abrir facsímil")</f>
        <v>Abrir facsímil</v>
      </c>
      <c r="K1765" s="3" t="s">
        <v>23</v>
      </c>
    </row>
    <row r="1766" spans="1:11" ht="42" customHeight="1">
      <c r="A1766" s="2" t="s">
        <v>3967</v>
      </c>
      <c r="B1766" s="2" t="s">
        <v>3968</v>
      </c>
      <c r="C1766" s="2" t="s">
        <v>35</v>
      </c>
      <c r="D1766" s="2" t="s">
        <v>36</v>
      </c>
      <c r="E1766" s="5">
        <v>-26525</v>
      </c>
      <c r="F1766" s="3" t="s">
        <v>622</v>
      </c>
      <c r="G1766" s="3" t="s">
        <v>29</v>
      </c>
      <c r="H1766" s="2" t="s">
        <v>30</v>
      </c>
      <c r="I1766" s="2" t="s">
        <v>3969</v>
      </c>
      <c r="J1766" s="3" t="str">
        <f>HYPERLINK("https://www.boe.es/gazeta/dias/1827/05/17/pdfs/GMD-1827-59.pdf#page=4","Abrir facsímil")</f>
        <v>Abrir facsímil</v>
      </c>
      <c r="K1766" s="3" t="s">
        <v>32</v>
      </c>
    </row>
    <row r="1767" spans="1:11" ht="42" customHeight="1">
      <c r="A1767" s="2" t="s">
        <v>3970</v>
      </c>
      <c r="B1767" s="2" t="s">
        <v>3971</v>
      </c>
      <c r="C1767" s="2" t="s">
        <v>17</v>
      </c>
      <c r="D1767" s="2" t="s">
        <v>18</v>
      </c>
      <c r="E1767" s="5">
        <v>-26579</v>
      </c>
      <c r="F1767" s="3" t="s">
        <v>488</v>
      </c>
      <c r="G1767" s="3" t="s">
        <v>20</v>
      </c>
      <c r="H1767" s="2" t="s">
        <v>21</v>
      </c>
      <c r="I1767" s="2" t="s">
        <v>3972</v>
      </c>
      <c r="J1767" s="3" t="str">
        <f>HYPERLINK("https://www.boe.es/gazeta/dias/1827/03/24/pdfs/GMD-1827-36.pdf#page=3","Abrir facsímil")</f>
        <v>Abrir facsímil</v>
      </c>
      <c r="K1767" s="3" t="s">
        <v>23</v>
      </c>
    </row>
    <row r="1768" spans="1:11" ht="42" customHeight="1">
      <c r="A1768" s="2" t="s">
        <v>3973</v>
      </c>
      <c r="B1768" s="2" t="s">
        <v>3974</v>
      </c>
      <c r="C1768" s="2" t="s">
        <v>66</v>
      </c>
      <c r="D1768" s="2" t="s">
        <v>36</v>
      </c>
      <c r="E1768" s="5">
        <v>-26579</v>
      </c>
      <c r="F1768" s="3" t="s">
        <v>488</v>
      </c>
      <c r="G1768" s="3" t="s">
        <v>20</v>
      </c>
      <c r="H1768" s="2" t="s">
        <v>21</v>
      </c>
      <c r="I1768" s="2" t="s">
        <v>3975</v>
      </c>
      <c r="J1768" s="3" t="str">
        <f>HYPERLINK("https://www.boe.es/gazeta/dias/1827/03/24/pdfs/GMD-1827-36.pdf#page=3","Abrir facsímil")</f>
        <v>Abrir facsímil</v>
      </c>
      <c r="K1768" s="3" t="s">
        <v>23</v>
      </c>
    </row>
    <row r="1769" spans="1:11" ht="42" customHeight="1">
      <c r="A1769" s="2" t="s">
        <v>3976</v>
      </c>
      <c r="B1769" s="2" t="s">
        <v>3977</v>
      </c>
      <c r="C1769" s="2" t="s">
        <v>17</v>
      </c>
      <c r="D1769" s="2" t="s">
        <v>18</v>
      </c>
      <c r="E1769" s="5">
        <v>-26471</v>
      </c>
      <c r="F1769" s="3" t="s">
        <v>169</v>
      </c>
      <c r="G1769" s="3" t="s">
        <v>29</v>
      </c>
      <c r="H1769" s="2" t="s">
        <v>21</v>
      </c>
      <c r="I1769" s="2" t="s">
        <v>3978</v>
      </c>
      <c r="J1769" s="3" t="str">
        <f>HYPERLINK("https://www.boe.es/gazeta/dias/1827/07/10/pdfs/GMD-1827-82.pdf#page=4","Abrir facsímil")</f>
        <v>Abrir facsímil</v>
      </c>
      <c r="K1769" s="3" t="s">
        <v>23</v>
      </c>
    </row>
    <row r="1770" spans="1:11" ht="42" customHeight="1">
      <c r="A1770" s="2" t="s">
        <v>3979</v>
      </c>
      <c r="B1770" s="2" t="s">
        <v>3980</v>
      </c>
      <c r="C1770" s="2" t="s">
        <v>17</v>
      </c>
      <c r="D1770" s="2" t="s">
        <v>209</v>
      </c>
      <c r="E1770" s="5">
        <v>-26382</v>
      </c>
      <c r="F1770" s="3" t="s">
        <v>210</v>
      </c>
      <c r="G1770" s="3" t="s">
        <v>42</v>
      </c>
      <c r="H1770" s="2" t="s">
        <v>21</v>
      </c>
      <c r="I1770" s="2" t="s">
        <v>3981</v>
      </c>
      <c r="J1770" s="3" t="str">
        <f>HYPERLINK("https://www.boe.es/gazeta/dias/1827/10/07/pdfs/GMD-1827-123E.pdf#page=1","Abrir facsímil")</f>
        <v>Abrir facsímil</v>
      </c>
      <c r="K1770" s="3" t="s">
        <v>23</v>
      </c>
    </row>
    <row r="1771" spans="1:11" ht="42" customHeight="1">
      <c r="A1771" s="2" t="s">
        <v>3982</v>
      </c>
      <c r="B1771" s="2" t="s">
        <v>3983</v>
      </c>
      <c r="C1771" s="2" t="s">
        <v>35</v>
      </c>
      <c r="D1771" s="2" t="s">
        <v>36</v>
      </c>
      <c r="E1771" s="5">
        <v>-26656</v>
      </c>
      <c r="F1771" s="3" t="s">
        <v>840</v>
      </c>
      <c r="G1771" s="3" t="s">
        <v>29</v>
      </c>
      <c r="H1771" s="2" t="s">
        <v>21</v>
      </c>
      <c r="I1771" s="2" t="s">
        <v>3984</v>
      </c>
      <c r="J1771" s="3" t="str">
        <f>HYPERLINK("https://www.boe.es/gazeta/dias/1827/01/06/pdfs/GMD-1827-3.pdf#page=4","Abrir facsímil")</f>
        <v>Abrir facsímil</v>
      </c>
      <c r="K1771" s="3" t="s">
        <v>23</v>
      </c>
    </row>
    <row r="1772" spans="1:11" ht="42" customHeight="1">
      <c r="A1772" s="2" t="s">
        <v>3982</v>
      </c>
      <c r="B1772" s="2" t="s">
        <v>3983</v>
      </c>
      <c r="C1772" s="2" t="s">
        <v>17</v>
      </c>
      <c r="D1772" s="2" t="s">
        <v>18</v>
      </c>
      <c r="E1772" s="5">
        <v>-26621</v>
      </c>
      <c r="F1772" s="3" t="s">
        <v>277</v>
      </c>
      <c r="G1772" s="3" t="s">
        <v>29</v>
      </c>
      <c r="H1772" s="2" t="s">
        <v>21</v>
      </c>
      <c r="I1772" s="2" t="s">
        <v>3985</v>
      </c>
      <c r="J1772" s="3" t="str">
        <f>HYPERLINK("https://www.boe.es/gazeta/dias/1827/02/10/pdfs/GMD-1827-18.pdf#page=4","Abrir facsímil")</f>
        <v>Abrir facsímil</v>
      </c>
      <c r="K1772" s="3" t="s">
        <v>23</v>
      </c>
    </row>
    <row r="1773" spans="1:11" ht="42" customHeight="1">
      <c r="A1773" s="2" t="s">
        <v>3986</v>
      </c>
      <c r="B1773" s="2" t="s">
        <v>3987</v>
      </c>
      <c r="C1773" s="2" t="s">
        <v>55</v>
      </c>
      <c r="D1773" s="2" t="s">
        <v>36</v>
      </c>
      <c r="E1773" s="5">
        <v>-26527</v>
      </c>
      <c r="F1773" s="3" t="s">
        <v>1554</v>
      </c>
      <c r="G1773" s="3" t="s">
        <v>29</v>
      </c>
      <c r="H1773" s="2" t="s">
        <v>21</v>
      </c>
      <c r="I1773" s="2" t="s">
        <v>3988</v>
      </c>
      <c r="J1773" s="3" t="str">
        <f>HYPERLINK("https://www.boe.es/gazeta/dias/1827/05/15/pdfs/GMD-1827-58.pdf#page=4","Abrir facsímil")</f>
        <v>Abrir facsímil</v>
      </c>
      <c r="K1773" s="3" t="s">
        <v>23</v>
      </c>
    </row>
    <row r="1774" spans="1:11" ht="42" customHeight="1">
      <c r="A1774" s="2" t="s">
        <v>3989</v>
      </c>
      <c r="B1774" s="2" t="s">
        <v>3990</v>
      </c>
      <c r="C1774" s="2" t="s">
        <v>46</v>
      </c>
      <c r="D1774" s="2" t="s">
        <v>27</v>
      </c>
      <c r="E1774" s="5">
        <v>-26341</v>
      </c>
      <c r="F1774" s="3" t="s">
        <v>596</v>
      </c>
      <c r="G1774" s="3" t="s">
        <v>29</v>
      </c>
      <c r="H1774" s="2" t="s">
        <v>21</v>
      </c>
      <c r="I1774" s="2" t="s">
        <v>3991</v>
      </c>
      <c r="J1774" s="3" t="str">
        <f>HYPERLINK("https://www.boe.es/gazeta/dias/1827/11/17/pdfs/GMD-1827-141.pdf#page=4","Abrir facsímil")</f>
        <v>Abrir facsímil</v>
      </c>
      <c r="K1774" s="3" t="s">
        <v>23</v>
      </c>
    </row>
    <row r="1775" spans="1:11" ht="42" customHeight="1">
      <c r="A1775" s="2" t="s">
        <v>3992</v>
      </c>
      <c r="B1775" s="2" t="s">
        <v>3993</v>
      </c>
      <c r="C1775" s="2" t="s">
        <v>46</v>
      </c>
      <c r="D1775" s="2" t="s">
        <v>27</v>
      </c>
      <c r="E1775" s="5">
        <v>-26427</v>
      </c>
      <c r="F1775" s="3" t="s">
        <v>37</v>
      </c>
      <c r="G1775" s="3" t="s">
        <v>20</v>
      </c>
      <c r="H1775" s="2" t="s">
        <v>21</v>
      </c>
      <c r="I1775" s="2" t="s">
        <v>3994</v>
      </c>
      <c r="J1775" s="3" t="str">
        <f>HYPERLINK("https://www.boe.es/gazeta/dias/1827/08/23/pdfs/GMD-1827-101.pdf#page=3","Abrir facsímil")</f>
        <v>Abrir facsímil</v>
      </c>
      <c r="K1775" s="3" t="s">
        <v>23</v>
      </c>
    </row>
    <row r="1776" spans="1:11" ht="42" customHeight="1">
      <c r="A1776" s="2" t="s">
        <v>3995</v>
      </c>
      <c r="B1776" s="2" t="s">
        <v>3995</v>
      </c>
      <c r="C1776" s="2" t="s">
        <v>17</v>
      </c>
      <c r="D1776" s="2" t="s">
        <v>18</v>
      </c>
      <c r="E1776" s="5">
        <v>-26621</v>
      </c>
      <c r="F1776" s="3" t="s">
        <v>277</v>
      </c>
      <c r="G1776" s="3" t="s">
        <v>59</v>
      </c>
      <c r="H1776" s="2" t="s">
        <v>21</v>
      </c>
      <c r="I1776" s="2" t="s">
        <v>3996</v>
      </c>
      <c r="J1776" s="3" t="str">
        <f>HYPERLINK("https://www.boe.es/gazeta/dias/1827/02/10/pdfs/GMD-1827-18.pdf#page=2","Abrir facsímil")</f>
        <v>Abrir facsímil</v>
      </c>
      <c r="K1776" s="3" t="s">
        <v>23</v>
      </c>
    </row>
    <row r="1777" spans="1:11" ht="42" customHeight="1">
      <c r="A1777" s="2" t="s">
        <v>3997</v>
      </c>
      <c r="B1777" s="2" t="s">
        <v>3998</v>
      </c>
      <c r="C1777" s="2" t="s">
        <v>284</v>
      </c>
      <c r="D1777" s="2" t="s">
        <v>36</v>
      </c>
      <c r="E1777" s="5">
        <v>-26492</v>
      </c>
      <c r="F1777" s="3" t="s">
        <v>140</v>
      </c>
      <c r="G1777" s="3" t="s">
        <v>29</v>
      </c>
      <c r="H1777" s="2" t="s">
        <v>21</v>
      </c>
      <c r="I1777" s="2" t="s">
        <v>3999</v>
      </c>
      <c r="J1777" s="3" t="str">
        <f>HYPERLINK("https://www.boe.es/gazeta/dias/1827/06/19/pdfs/GMD-1827-73.pdf#page=4","Abrir facsímil")</f>
        <v>Abrir facsímil</v>
      </c>
      <c r="K1777" s="3" t="s">
        <v>23</v>
      </c>
    </row>
    <row r="1778" spans="1:11" ht="42" customHeight="1">
      <c r="A1778" s="2" t="s">
        <v>4000</v>
      </c>
      <c r="B1778" s="2" t="s">
        <v>4001</v>
      </c>
      <c r="C1778" s="2" t="s">
        <v>35</v>
      </c>
      <c r="D1778" s="2" t="s">
        <v>36</v>
      </c>
      <c r="E1778" s="5">
        <v>-26546</v>
      </c>
      <c r="F1778" s="3" t="s">
        <v>214</v>
      </c>
      <c r="G1778" s="3" t="s">
        <v>29</v>
      </c>
      <c r="H1778" s="2" t="s">
        <v>21</v>
      </c>
      <c r="I1778" s="2" t="s">
        <v>4002</v>
      </c>
      <c r="J1778" s="3" t="str">
        <f>HYPERLINK("https://www.boe.es/gazeta/dias/1827/04/26/pdfs/GMD-1827-50.pdf#page=4","Abrir facsímil")</f>
        <v>Abrir facsímil</v>
      </c>
      <c r="K1778" s="3" t="s">
        <v>23</v>
      </c>
    </row>
    <row r="1779" spans="1:11" ht="42" customHeight="1">
      <c r="A1779" s="2" t="s">
        <v>4003</v>
      </c>
      <c r="B1779" s="2" t="s">
        <v>4003</v>
      </c>
      <c r="C1779" s="2" t="s">
        <v>35</v>
      </c>
      <c r="D1779" s="2" t="s">
        <v>36</v>
      </c>
      <c r="E1779" s="5">
        <v>-26387</v>
      </c>
      <c r="F1779" s="3" t="s">
        <v>184</v>
      </c>
      <c r="G1779" s="3" t="s">
        <v>20</v>
      </c>
      <c r="H1779" s="2" t="s">
        <v>21</v>
      </c>
      <c r="I1779" s="2" t="s">
        <v>4004</v>
      </c>
      <c r="J1779" s="3" t="str">
        <f>HYPERLINK("https://www.boe.es/gazeta/dias/1827/10/02/pdfs/GMD-1827-119.pdf#page=3","Abrir facsímil")</f>
        <v>Abrir facsímil</v>
      </c>
      <c r="K1779" s="3" t="s">
        <v>23</v>
      </c>
    </row>
    <row r="1780" spans="1:11" ht="42" customHeight="1">
      <c r="A1780" s="2" t="s">
        <v>4005</v>
      </c>
      <c r="B1780" s="2" t="s">
        <v>4006</v>
      </c>
      <c r="C1780" s="2" t="s">
        <v>46</v>
      </c>
      <c r="D1780" s="2" t="s">
        <v>27</v>
      </c>
      <c r="E1780" s="5">
        <v>-26387</v>
      </c>
      <c r="F1780" s="3" t="s">
        <v>184</v>
      </c>
      <c r="G1780" s="3" t="s">
        <v>59</v>
      </c>
      <c r="H1780" s="2" t="s">
        <v>21</v>
      </c>
      <c r="I1780" s="2" t="s">
        <v>4007</v>
      </c>
      <c r="J1780" s="3" t="str">
        <f>HYPERLINK("https://www.boe.es/gazeta/dias/1827/10/02/pdfs/GMD-1827-119.pdf#page=2","Abrir facsímil")</f>
        <v>Abrir facsímil</v>
      </c>
      <c r="K1780" s="3" t="s">
        <v>23</v>
      </c>
    </row>
    <row r="1781" spans="1:11" ht="42" customHeight="1">
      <c r="A1781" s="2" t="s">
        <v>4008</v>
      </c>
      <c r="B1781" s="2" t="s">
        <v>4009</v>
      </c>
      <c r="C1781" s="2" t="s">
        <v>35</v>
      </c>
      <c r="D1781" s="2" t="s">
        <v>36</v>
      </c>
      <c r="E1781" s="5">
        <v>-26373</v>
      </c>
      <c r="F1781" s="3" t="s">
        <v>136</v>
      </c>
      <c r="G1781" s="3" t="s">
        <v>20</v>
      </c>
      <c r="H1781" s="2" t="s">
        <v>21</v>
      </c>
      <c r="I1781" s="2" t="s">
        <v>4010</v>
      </c>
      <c r="J1781" s="3" t="str">
        <f>HYPERLINK("https://www.boe.es/gazeta/dias/1827/10/16/pdfs/GMD-1827-127.pdf#page=3","Abrir facsímil")</f>
        <v>Abrir facsímil</v>
      </c>
      <c r="K1781" s="3" t="s">
        <v>23</v>
      </c>
    </row>
    <row r="1782" spans="1:11" ht="42" customHeight="1">
      <c r="A1782" s="2" t="s">
        <v>4011</v>
      </c>
      <c r="B1782" s="2" t="s">
        <v>4012</v>
      </c>
      <c r="C1782" s="2" t="s">
        <v>35</v>
      </c>
      <c r="D1782" s="2" t="s">
        <v>36</v>
      </c>
      <c r="E1782" s="5">
        <v>-26478</v>
      </c>
      <c r="F1782" s="3" t="s">
        <v>311</v>
      </c>
      <c r="G1782" s="3" t="s">
        <v>20</v>
      </c>
      <c r="H1782" s="2" t="s">
        <v>21</v>
      </c>
      <c r="I1782" s="2" t="s">
        <v>4013</v>
      </c>
      <c r="J1782" s="3" t="str">
        <f>HYPERLINK("https://www.boe.es/gazeta/dias/1827/07/03/pdfs/GMD-1827-79.pdf#page=3","Abrir facsímil")</f>
        <v>Abrir facsímil</v>
      </c>
      <c r="K1782" s="3" t="s">
        <v>23</v>
      </c>
    </row>
    <row r="1783" spans="1:11" ht="42" customHeight="1">
      <c r="A1783" s="2" t="s">
        <v>4014</v>
      </c>
      <c r="B1783" s="2" t="s">
        <v>4015</v>
      </c>
      <c r="C1783" s="2" t="s">
        <v>55</v>
      </c>
      <c r="D1783" s="2" t="s">
        <v>36</v>
      </c>
      <c r="E1783" s="5">
        <v>-26548</v>
      </c>
      <c r="F1783" s="3" t="s">
        <v>507</v>
      </c>
      <c r="G1783" s="3" t="s">
        <v>20</v>
      </c>
      <c r="H1783" s="2" t="s">
        <v>21</v>
      </c>
      <c r="I1783" s="2" t="s">
        <v>4016</v>
      </c>
      <c r="J1783" s="3" t="str">
        <f>HYPERLINK("https://www.boe.es/gazeta/dias/1827/04/24/pdfs/GMD-1827-49.pdf#page=3","Abrir facsímil")</f>
        <v>Abrir facsímil</v>
      </c>
      <c r="K1783" s="3" t="s">
        <v>23</v>
      </c>
    </row>
    <row r="1784" spans="1:11" ht="42" customHeight="1">
      <c r="A1784" s="2" t="s">
        <v>4017</v>
      </c>
      <c r="B1784" s="2" t="s">
        <v>4018</v>
      </c>
      <c r="C1784" s="2" t="s">
        <v>35</v>
      </c>
      <c r="D1784" s="2" t="s">
        <v>36</v>
      </c>
      <c r="E1784" s="5">
        <v>-26401</v>
      </c>
      <c r="F1784" s="3" t="s">
        <v>1251</v>
      </c>
      <c r="G1784" s="3" t="s">
        <v>29</v>
      </c>
      <c r="H1784" s="2" t="s">
        <v>21</v>
      </c>
      <c r="I1784" s="2" t="s">
        <v>4019</v>
      </c>
      <c r="J1784" s="3" t="str">
        <f>HYPERLINK("https://www.boe.es/gazeta/dias/1827/09/18/pdfs/GMD-1827-112.pdf#page=4","Abrir facsímil")</f>
        <v>Abrir facsímil</v>
      </c>
      <c r="K1784" s="3" t="s">
        <v>23</v>
      </c>
    </row>
    <row r="1785" spans="1:11" ht="42" customHeight="1">
      <c r="A1785" s="2" t="s">
        <v>4020</v>
      </c>
      <c r="B1785" s="2" t="s">
        <v>4021</v>
      </c>
      <c r="C1785" s="2" t="s">
        <v>17</v>
      </c>
      <c r="D1785" s="2" t="s">
        <v>18</v>
      </c>
      <c r="E1785" s="5">
        <v>-26406</v>
      </c>
      <c r="F1785" s="3" t="s">
        <v>658</v>
      </c>
      <c r="G1785" s="3" t="s">
        <v>59</v>
      </c>
      <c r="H1785" s="2" t="s">
        <v>30</v>
      </c>
      <c r="I1785" s="2" t="s">
        <v>4022</v>
      </c>
      <c r="J1785" s="3" t="str">
        <f>HYPERLINK("https://www.boe.es/gazeta/dias/1827/09/13/pdfs/GMD-1827-110.pdf#page=2","Abrir facsímil")</f>
        <v>Abrir facsímil</v>
      </c>
      <c r="K1785" s="3" t="s">
        <v>32</v>
      </c>
    </row>
    <row r="1786" spans="1:11" ht="42" customHeight="1">
      <c r="A1786" s="2" t="s">
        <v>4023</v>
      </c>
      <c r="B1786" s="2" t="s">
        <v>4024</v>
      </c>
      <c r="C1786" s="2" t="s">
        <v>350</v>
      </c>
      <c r="D1786" s="2" t="s">
        <v>36</v>
      </c>
      <c r="E1786" s="5">
        <v>-26590</v>
      </c>
      <c r="F1786" s="3" t="s">
        <v>119</v>
      </c>
      <c r="G1786" s="3" t="s">
        <v>29</v>
      </c>
      <c r="H1786" s="2" t="s">
        <v>21</v>
      </c>
      <c r="I1786" s="2" t="s">
        <v>4025</v>
      </c>
      <c r="J1786" s="3" t="str">
        <f>HYPERLINK("https://www.boe.es/gazeta/dias/1827/03/13/pdfs/GMD-1827-31.pdf#page=4","Abrir facsímil")</f>
        <v>Abrir facsímil</v>
      </c>
      <c r="K1786" s="3" t="s">
        <v>23</v>
      </c>
    </row>
    <row r="1787" spans="1:11" ht="42" customHeight="1">
      <c r="A1787" s="2" t="s">
        <v>4026</v>
      </c>
      <c r="B1787" s="2" t="s">
        <v>4027</v>
      </c>
      <c r="C1787" s="2" t="s">
        <v>66</v>
      </c>
      <c r="D1787" s="2" t="s">
        <v>36</v>
      </c>
      <c r="E1787" s="5">
        <v>-26590</v>
      </c>
      <c r="F1787" s="3" t="s">
        <v>119</v>
      </c>
      <c r="G1787" s="3" t="s">
        <v>29</v>
      </c>
      <c r="H1787" s="2" t="s">
        <v>21</v>
      </c>
      <c r="I1787" s="2" t="s">
        <v>4028</v>
      </c>
      <c r="J1787" s="3" t="str">
        <f>HYPERLINK("https://www.boe.es/gazeta/dias/1827/03/13/pdfs/GMD-1827-31.pdf#page=4","Abrir facsímil")</f>
        <v>Abrir facsímil</v>
      </c>
      <c r="K1787" s="3" t="s">
        <v>23</v>
      </c>
    </row>
    <row r="1788" spans="1:11" ht="42" customHeight="1">
      <c r="A1788" s="2" t="s">
        <v>4029</v>
      </c>
      <c r="B1788" s="2" t="s">
        <v>4030</v>
      </c>
      <c r="C1788" s="2" t="s">
        <v>55</v>
      </c>
      <c r="D1788" s="2" t="s">
        <v>36</v>
      </c>
      <c r="E1788" s="5">
        <v>-26418</v>
      </c>
      <c r="F1788" s="3" t="s">
        <v>769</v>
      </c>
      <c r="G1788" s="3" t="s">
        <v>4031</v>
      </c>
      <c r="H1788" s="2" t="s">
        <v>21</v>
      </c>
      <c r="I1788" s="2" t="s">
        <v>4032</v>
      </c>
      <c r="J1788" s="3" t="str">
        <f>HYPERLINK("https://www.boe.es/gazeta/dias/1827/09/01/pdfs/GMD-1827-105.pdf#page=4","Abrir facsímil")</f>
        <v>Abrir facsímil</v>
      </c>
      <c r="K1788" s="3" t="s">
        <v>23</v>
      </c>
    </row>
    <row r="1789" spans="1:11" ht="42" customHeight="1">
      <c r="A1789" s="2" t="s">
        <v>4033</v>
      </c>
      <c r="B1789" s="2" t="s">
        <v>4034</v>
      </c>
      <c r="C1789" s="2" t="s">
        <v>17</v>
      </c>
      <c r="D1789" s="2" t="s">
        <v>209</v>
      </c>
      <c r="E1789" s="5">
        <v>-26382</v>
      </c>
      <c r="F1789" s="3" t="s">
        <v>210</v>
      </c>
      <c r="G1789" s="3" t="s">
        <v>42</v>
      </c>
      <c r="H1789" s="2" t="s">
        <v>21</v>
      </c>
      <c r="I1789" s="2" t="s">
        <v>4035</v>
      </c>
      <c r="J1789" s="3" t="str">
        <f>HYPERLINK("https://www.boe.es/gazeta/dias/1827/10/07/pdfs/GMD-1827-123E.pdf#page=1","Abrir facsímil")</f>
        <v>Abrir facsímil</v>
      </c>
      <c r="K1789" s="3" t="s">
        <v>23</v>
      </c>
    </row>
    <row r="1790" spans="1:11" ht="42" customHeight="1">
      <c r="A1790" s="2" t="s">
        <v>4036</v>
      </c>
      <c r="B1790" s="2" t="s">
        <v>4037</v>
      </c>
      <c r="C1790" s="2" t="s">
        <v>55</v>
      </c>
      <c r="D1790" s="2" t="s">
        <v>36</v>
      </c>
      <c r="E1790" s="5">
        <v>-26476</v>
      </c>
      <c r="F1790" s="3" t="s">
        <v>95</v>
      </c>
      <c r="G1790" s="3" t="s">
        <v>29</v>
      </c>
      <c r="H1790" s="2" t="s">
        <v>21</v>
      </c>
      <c r="I1790" s="2" t="s">
        <v>4038</v>
      </c>
      <c r="J1790" s="3" t="str">
        <f>HYPERLINK("https://www.boe.es/gazeta/dias/1827/07/05/pdfs/GMD-1827-80.pdf#page=4","Abrir facsímil")</f>
        <v>Abrir facsímil</v>
      </c>
      <c r="K1790" s="3" t="s">
        <v>23</v>
      </c>
    </row>
    <row r="1791" spans="1:11" ht="42" customHeight="1">
      <c r="A1791" s="2" t="s">
        <v>4039</v>
      </c>
      <c r="B1791" s="2" t="s">
        <v>4040</v>
      </c>
      <c r="C1791" s="2" t="s">
        <v>17</v>
      </c>
      <c r="D1791" s="2" t="s">
        <v>18</v>
      </c>
      <c r="E1791" s="5">
        <v>-26455</v>
      </c>
      <c r="F1791" s="3" t="s">
        <v>75</v>
      </c>
      <c r="G1791" s="3" t="s">
        <v>20</v>
      </c>
      <c r="H1791" s="2" t="s">
        <v>21</v>
      </c>
      <c r="I1791" s="2" t="s">
        <v>4041</v>
      </c>
      <c r="J1791" s="3" t="str">
        <f>HYPERLINK("https://www.boe.es/gazeta/dias/1827/07/26/pdfs/GMD-1827-89.pdf#page=3","Abrir facsímil")</f>
        <v>Abrir facsímil</v>
      </c>
      <c r="K1791" s="3" t="s">
        <v>23</v>
      </c>
    </row>
    <row r="1792" spans="1:11" ht="42" customHeight="1">
      <c r="A1792" s="2" t="s">
        <v>4042</v>
      </c>
      <c r="B1792" s="2" t="s">
        <v>4043</v>
      </c>
      <c r="C1792" s="2" t="s">
        <v>35</v>
      </c>
      <c r="D1792" s="2" t="s">
        <v>36</v>
      </c>
      <c r="E1792" s="5">
        <v>-26518</v>
      </c>
      <c r="F1792" s="3" t="s">
        <v>79</v>
      </c>
      <c r="G1792" s="3" t="s">
        <v>29</v>
      </c>
      <c r="H1792" s="2" t="s">
        <v>21</v>
      </c>
      <c r="I1792" s="2" t="s">
        <v>4044</v>
      </c>
      <c r="J1792" s="3" t="str">
        <f>HYPERLINK("https://www.boe.es/gazeta/dias/1827/05/24/pdfs/GMD-1827-62.pdf#page=4","Abrir facsímil")</f>
        <v>Abrir facsímil</v>
      </c>
      <c r="K1792" s="3" t="s">
        <v>23</v>
      </c>
    </row>
    <row r="1793" spans="1:11" ht="42" customHeight="1">
      <c r="A1793" s="2" t="s">
        <v>4045</v>
      </c>
      <c r="B1793" s="2" t="s">
        <v>4046</v>
      </c>
      <c r="C1793" s="2" t="s">
        <v>35</v>
      </c>
      <c r="D1793" s="2" t="s">
        <v>36</v>
      </c>
      <c r="E1793" s="5">
        <v>-26406</v>
      </c>
      <c r="F1793" s="3" t="s">
        <v>658</v>
      </c>
      <c r="G1793" s="3" t="s">
        <v>29</v>
      </c>
      <c r="H1793" s="2" t="s">
        <v>21</v>
      </c>
      <c r="I1793" s="2" t="s">
        <v>4047</v>
      </c>
      <c r="J1793" s="3" t="str">
        <f>HYPERLINK("https://www.boe.es/gazeta/dias/1827/09/13/pdfs/GMD-1827-110.pdf#page=4","Abrir facsímil")</f>
        <v>Abrir facsímil</v>
      </c>
      <c r="K1793" s="3" t="s">
        <v>23</v>
      </c>
    </row>
    <row r="1794" spans="1:11" ht="42" customHeight="1">
      <c r="A1794" s="2" t="s">
        <v>4048</v>
      </c>
      <c r="B1794" s="2" t="s">
        <v>4049</v>
      </c>
      <c r="C1794" s="2" t="s">
        <v>55</v>
      </c>
      <c r="D1794" s="2" t="s">
        <v>36</v>
      </c>
      <c r="E1794" s="5">
        <v>-26574</v>
      </c>
      <c r="F1794" s="3" t="s">
        <v>106</v>
      </c>
      <c r="G1794" s="3" t="s">
        <v>29</v>
      </c>
      <c r="H1794" s="2" t="s">
        <v>21</v>
      </c>
      <c r="I1794" s="2" t="s">
        <v>4050</v>
      </c>
      <c r="J1794" s="3" t="str">
        <f>HYPERLINK("https://www.boe.es/gazeta/dias/1827/03/29/pdfs/GMD-1827-38.pdf#page=4","Abrir facsímil")</f>
        <v>Abrir facsímil</v>
      </c>
      <c r="K1794" s="3" t="s">
        <v>23</v>
      </c>
    </row>
    <row r="1795" spans="1:11" ht="42" customHeight="1">
      <c r="A1795" s="2" t="s">
        <v>4051</v>
      </c>
      <c r="B1795" s="2" t="s">
        <v>4052</v>
      </c>
      <c r="C1795" s="2" t="s">
        <v>17</v>
      </c>
      <c r="D1795" s="2" t="s">
        <v>18</v>
      </c>
      <c r="E1795" s="5">
        <v>-26609</v>
      </c>
      <c r="F1795" s="3" t="s">
        <v>102</v>
      </c>
      <c r="G1795" s="3" t="s">
        <v>20</v>
      </c>
      <c r="H1795" s="2" t="s">
        <v>21</v>
      </c>
      <c r="I1795" s="2" t="s">
        <v>4053</v>
      </c>
      <c r="J1795" s="3" t="str">
        <f>HYPERLINK("https://www.boe.es/gazeta/dias/1827/02/22/pdfs/GMD-1827-23.pdf#page=3","Abrir facsímil")</f>
        <v>Abrir facsímil</v>
      </c>
      <c r="K1795" s="3" t="s">
        <v>23</v>
      </c>
    </row>
    <row r="1796" spans="1:11" ht="42" customHeight="1">
      <c r="A1796" s="2" t="s">
        <v>4054</v>
      </c>
      <c r="B1796" s="2" t="s">
        <v>4055</v>
      </c>
      <c r="C1796" s="2" t="s">
        <v>55</v>
      </c>
      <c r="D1796" s="2" t="s">
        <v>36</v>
      </c>
      <c r="E1796" s="5">
        <v>-26313</v>
      </c>
      <c r="F1796" s="3" t="s">
        <v>712</v>
      </c>
      <c r="G1796" s="3" t="s">
        <v>29</v>
      </c>
      <c r="H1796" s="2" t="s">
        <v>21</v>
      </c>
      <c r="I1796" s="2" t="s">
        <v>4056</v>
      </c>
      <c r="J1796" s="3" t="str">
        <f>HYPERLINK("https://www.boe.es/gazeta/dias/1827/12/15/pdfs/GMD-1827-153.pdf#page=4","Abrir facsímil")</f>
        <v>Abrir facsímil</v>
      </c>
      <c r="K1796" s="3" t="s">
        <v>23</v>
      </c>
    </row>
    <row r="1797" spans="1:11" ht="42" customHeight="1">
      <c r="A1797" s="2" t="s">
        <v>4057</v>
      </c>
      <c r="B1797" s="2" t="s">
        <v>4057</v>
      </c>
      <c r="C1797" s="2" t="s">
        <v>284</v>
      </c>
      <c r="D1797" s="2" t="s">
        <v>36</v>
      </c>
      <c r="E1797" s="5">
        <v>-26553</v>
      </c>
      <c r="F1797" s="3" t="s">
        <v>165</v>
      </c>
      <c r="G1797" s="3" t="s">
        <v>29</v>
      </c>
      <c r="H1797" s="2" t="s">
        <v>21</v>
      </c>
      <c r="I1797" s="2" t="s">
        <v>4058</v>
      </c>
      <c r="J1797" s="3" t="str">
        <f>HYPERLINK("https://www.boe.es/gazeta/dias/1827/04/19/pdfs/GMD-1827-47.pdf#page=4","Abrir facsímil")</f>
        <v>Abrir facsímil</v>
      </c>
      <c r="K1797" s="3" t="s">
        <v>23</v>
      </c>
    </row>
    <row r="1798" spans="1:11" ht="42" customHeight="1">
      <c r="A1798" s="2" t="s">
        <v>4059</v>
      </c>
      <c r="B1798" s="2" t="s">
        <v>4060</v>
      </c>
      <c r="C1798" s="2" t="s">
        <v>55</v>
      </c>
      <c r="D1798" s="2" t="s">
        <v>36</v>
      </c>
      <c r="E1798" s="5">
        <v>-26488</v>
      </c>
      <c r="F1798" s="3" t="s">
        <v>201</v>
      </c>
      <c r="G1798" s="3" t="s">
        <v>2363</v>
      </c>
      <c r="H1798" s="2" t="s">
        <v>21</v>
      </c>
      <c r="I1798" s="2" t="s">
        <v>4061</v>
      </c>
      <c r="J1798" s="3" t="str">
        <f>HYPERLINK("https://www.boe.es/gazeta/dias/1827/06/23/pdfs/GMD-1827-75.pdf#page=4","Abrir facsímil")</f>
        <v>Abrir facsímil</v>
      </c>
      <c r="K1798" s="3" t="s">
        <v>23</v>
      </c>
    </row>
    <row r="1799" spans="1:11" ht="42" customHeight="1">
      <c r="A1799" s="2" t="s">
        <v>4062</v>
      </c>
      <c r="B1799" s="2" t="s">
        <v>4063</v>
      </c>
      <c r="C1799" s="2" t="s">
        <v>46</v>
      </c>
      <c r="D1799" s="2" t="s">
        <v>27</v>
      </c>
      <c r="E1799" s="5">
        <v>-26387</v>
      </c>
      <c r="F1799" s="3" t="s">
        <v>184</v>
      </c>
      <c r="G1799" s="3" t="s">
        <v>29</v>
      </c>
      <c r="H1799" s="2" t="s">
        <v>21</v>
      </c>
      <c r="I1799" s="2" t="s">
        <v>4064</v>
      </c>
      <c r="J1799" s="3" t="str">
        <f>HYPERLINK("https://www.boe.es/gazeta/dias/1827/10/02/pdfs/GMD-1827-119.pdf#page=4","Abrir facsímil")</f>
        <v>Abrir facsímil</v>
      </c>
      <c r="K1799" s="3" t="s">
        <v>23</v>
      </c>
    </row>
    <row r="1800" spans="1:11" ht="42" customHeight="1">
      <c r="A1800" s="2" t="s">
        <v>4065</v>
      </c>
      <c r="B1800" s="2" t="s">
        <v>4065</v>
      </c>
      <c r="C1800" s="2" t="s">
        <v>35</v>
      </c>
      <c r="D1800" s="2" t="s">
        <v>36</v>
      </c>
      <c r="E1800" s="5">
        <v>-26439</v>
      </c>
      <c r="F1800" s="3" t="s">
        <v>286</v>
      </c>
      <c r="G1800" s="3" t="s">
        <v>59</v>
      </c>
      <c r="H1800" s="2" t="s">
        <v>21</v>
      </c>
      <c r="I1800" s="2" t="s">
        <v>4066</v>
      </c>
      <c r="J1800" s="3" t="str">
        <f>HYPERLINK("https://www.boe.es/gazeta/dias/1827/08/11/pdfs/GMD-1827-96.pdf#page=2","Abrir facsímil")</f>
        <v>Abrir facsímil</v>
      </c>
      <c r="K1800" s="3" t="s">
        <v>23</v>
      </c>
    </row>
    <row r="1801" spans="1:11" ht="42" customHeight="1">
      <c r="A1801" s="2" t="s">
        <v>4065</v>
      </c>
      <c r="B1801" s="2" t="s">
        <v>4065</v>
      </c>
      <c r="C1801" s="2" t="s">
        <v>35</v>
      </c>
      <c r="D1801" s="2" t="s">
        <v>36</v>
      </c>
      <c r="E1801" s="5">
        <v>-26434</v>
      </c>
      <c r="F1801" s="3" t="s">
        <v>267</v>
      </c>
      <c r="G1801" s="3" t="s">
        <v>59</v>
      </c>
      <c r="H1801" s="2" t="s">
        <v>21</v>
      </c>
      <c r="I1801" s="2" t="s">
        <v>4067</v>
      </c>
      <c r="J1801" s="3" t="str">
        <f>HYPERLINK("https://www.boe.es/gazeta/dias/1827/08/16/pdfs/GMD-1827-98.pdf#page=2","Abrir facsímil")</f>
        <v>Abrir facsímil</v>
      </c>
      <c r="K1801" s="3" t="s">
        <v>23</v>
      </c>
    </row>
    <row r="1802" spans="1:11" ht="42" customHeight="1">
      <c r="A1802" s="2" t="s">
        <v>4065</v>
      </c>
      <c r="B1802" s="2" t="s">
        <v>4065</v>
      </c>
      <c r="C1802" s="2" t="s">
        <v>35</v>
      </c>
      <c r="D1802" s="2" t="s">
        <v>36</v>
      </c>
      <c r="E1802" s="5">
        <v>-26429</v>
      </c>
      <c r="F1802" s="3" t="s">
        <v>422</v>
      </c>
      <c r="G1802" s="3" t="s">
        <v>2995</v>
      </c>
      <c r="H1802" s="2" t="s">
        <v>21</v>
      </c>
      <c r="I1802" s="2" t="s">
        <v>4068</v>
      </c>
      <c r="J1802" s="3" t="str">
        <f>HYPERLINK("https://www.boe.es/gazeta/dias/1827/08/21/pdfs/GMD-1827-100.pdf#page=3","Abrir facsímil")</f>
        <v>Abrir facsímil</v>
      </c>
      <c r="K1802" s="3" t="s">
        <v>23</v>
      </c>
    </row>
    <row r="1803" spans="1:11" ht="42" customHeight="1">
      <c r="A1803" s="2" t="s">
        <v>4069</v>
      </c>
      <c r="B1803" s="2" t="s">
        <v>4070</v>
      </c>
      <c r="C1803" s="2" t="s">
        <v>350</v>
      </c>
      <c r="D1803" s="2" t="s">
        <v>36</v>
      </c>
      <c r="E1803" s="5">
        <v>-26516</v>
      </c>
      <c r="F1803" s="3" t="s">
        <v>47</v>
      </c>
      <c r="G1803" s="3" t="s">
        <v>20</v>
      </c>
      <c r="H1803" s="2" t="s">
        <v>21</v>
      </c>
      <c r="I1803" s="2" t="s">
        <v>4071</v>
      </c>
      <c r="J1803" s="3" t="str">
        <f>HYPERLINK("https://www.boe.es/gazeta/dias/1827/05/26/pdfs/GMD-1827-63.pdf#page=3","Abrir facsímil")</f>
        <v>Abrir facsímil</v>
      </c>
      <c r="K1803" s="3" t="s">
        <v>23</v>
      </c>
    </row>
    <row r="1804" spans="1:11" ht="42" customHeight="1">
      <c r="A1804" s="2" t="s">
        <v>4072</v>
      </c>
      <c r="B1804" s="2" t="s">
        <v>4073</v>
      </c>
      <c r="C1804" s="2" t="s">
        <v>17</v>
      </c>
      <c r="D1804" s="2" t="s">
        <v>18</v>
      </c>
      <c r="E1804" s="5">
        <v>-26499</v>
      </c>
      <c r="F1804" s="3" t="s">
        <v>391</v>
      </c>
      <c r="G1804" s="3" t="s">
        <v>29</v>
      </c>
      <c r="H1804" s="2" t="s">
        <v>21</v>
      </c>
      <c r="I1804" s="2" t="s">
        <v>4074</v>
      </c>
      <c r="J1804" s="3" t="str">
        <f>HYPERLINK("https://www.boe.es/gazeta/dias/1827/06/12/pdfs/GMD-1827-70.pdf#page=4","Abrir facsímil")</f>
        <v>Abrir facsímil</v>
      </c>
      <c r="K1804" s="3" t="s">
        <v>23</v>
      </c>
    </row>
    <row r="1805" spans="1:11" ht="42" customHeight="1">
      <c r="A1805" s="2" t="s">
        <v>4075</v>
      </c>
      <c r="B1805" s="2" t="s">
        <v>4076</v>
      </c>
      <c r="C1805" s="2" t="s">
        <v>35</v>
      </c>
      <c r="D1805" s="2" t="s">
        <v>36</v>
      </c>
      <c r="E1805" s="5">
        <v>-26504</v>
      </c>
      <c r="F1805" s="3" t="s">
        <v>566</v>
      </c>
      <c r="G1805" s="3" t="s">
        <v>29</v>
      </c>
      <c r="H1805" s="2" t="s">
        <v>21</v>
      </c>
      <c r="I1805" s="2" t="s">
        <v>4077</v>
      </c>
      <c r="J1805" s="3" t="str">
        <f>HYPERLINK("https://www.boe.es/gazeta/dias/1827/06/07/pdfs/GMD-1827-68.pdf#page=4","Abrir facsímil")</f>
        <v>Abrir facsímil</v>
      </c>
      <c r="K1805" s="3" t="s">
        <v>23</v>
      </c>
    </row>
    <row r="1806" spans="1:11" ht="42" customHeight="1">
      <c r="A1806" s="2" t="s">
        <v>4078</v>
      </c>
      <c r="B1806" s="2" t="s">
        <v>4079</v>
      </c>
      <c r="C1806" s="2" t="s">
        <v>66</v>
      </c>
      <c r="D1806" s="2" t="s">
        <v>36</v>
      </c>
      <c r="E1806" s="5">
        <v>-26439</v>
      </c>
      <c r="F1806" s="3" t="s">
        <v>286</v>
      </c>
      <c r="G1806" s="3" t="s">
        <v>42</v>
      </c>
      <c r="H1806" s="2" t="s">
        <v>21</v>
      </c>
      <c r="I1806" s="2" t="s">
        <v>4080</v>
      </c>
      <c r="J1806" s="3" t="str">
        <f>HYPERLINK("https://www.boe.es/gazeta/dias/1827/08/11/pdfs/GMD-1827-96.pdf#page=1","Abrir facsímil")</f>
        <v>Abrir facsímil</v>
      </c>
      <c r="K1806" s="3" t="s">
        <v>23</v>
      </c>
    </row>
    <row r="1807" spans="1:11" ht="42" customHeight="1">
      <c r="A1807" s="2" t="s">
        <v>4081</v>
      </c>
      <c r="B1807" s="2" t="s">
        <v>4081</v>
      </c>
      <c r="C1807" s="2" t="s">
        <v>55</v>
      </c>
      <c r="D1807" s="2" t="s">
        <v>36</v>
      </c>
      <c r="E1807" s="5">
        <v>-26439</v>
      </c>
      <c r="F1807" s="3" t="s">
        <v>286</v>
      </c>
      <c r="G1807" s="3" t="s">
        <v>42</v>
      </c>
      <c r="H1807" s="2" t="s">
        <v>21</v>
      </c>
      <c r="I1807" s="2" t="s">
        <v>4082</v>
      </c>
      <c r="J1807" s="3" t="str">
        <f>HYPERLINK("https://www.boe.es/gazeta/dias/1827/08/11/pdfs/GMD-1827-96.pdf#page=1","Abrir facsímil")</f>
        <v>Abrir facsímil</v>
      </c>
      <c r="K1807" s="3" t="s">
        <v>23</v>
      </c>
    </row>
    <row r="1808" spans="1:11" ht="42" customHeight="1">
      <c r="A1808" s="2" t="s">
        <v>4081</v>
      </c>
      <c r="B1808" s="2" t="s">
        <v>4081</v>
      </c>
      <c r="C1808" s="2" t="s">
        <v>17</v>
      </c>
      <c r="D1808" s="2" t="s">
        <v>18</v>
      </c>
      <c r="E1808" s="5">
        <v>-26434</v>
      </c>
      <c r="F1808" s="3" t="s">
        <v>267</v>
      </c>
      <c r="G1808" s="3" t="s">
        <v>42</v>
      </c>
      <c r="H1808" s="2" t="s">
        <v>21</v>
      </c>
      <c r="I1808" s="2" t="s">
        <v>4083</v>
      </c>
      <c r="J1808" s="3" t="str">
        <f>HYPERLINK("https://www.boe.es/gazeta/dias/1827/08/16/pdfs/GMD-1827-98.pdf#page=1","Abrir facsímil")</f>
        <v>Abrir facsímil</v>
      </c>
      <c r="K1808" s="3" t="s">
        <v>23</v>
      </c>
    </row>
    <row r="1809" spans="1:11" ht="42" customHeight="1">
      <c r="A1809" s="2" t="s">
        <v>4081</v>
      </c>
      <c r="B1809" s="2" t="s">
        <v>4081</v>
      </c>
      <c r="C1809" s="2" t="s">
        <v>94</v>
      </c>
      <c r="D1809" s="2" t="s">
        <v>36</v>
      </c>
      <c r="E1809" s="5">
        <v>-26429</v>
      </c>
      <c r="F1809" s="3" t="s">
        <v>422</v>
      </c>
      <c r="G1809" s="3" t="s">
        <v>2995</v>
      </c>
      <c r="H1809" s="2" t="s">
        <v>21</v>
      </c>
      <c r="I1809" s="2" t="s">
        <v>4084</v>
      </c>
      <c r="J1809" s="3" t="str">
        <f>HYPERLINK("https://www.boe.es/gazeta/dias/1827/08/21/pdfs/GMD-1827-100.pdf#page=3","Abrir facsímil")</f>
        <v>Abrir facsímil</v>
      </c>
      <c r="K1809" s="3" t="s">
        <v>23</v>
      </c>
    </row>
    <row r="1810" spans="1:11" ht="42" customHeight="1">
      <c r="A1810" s="2" t="s">
        <v>4085</v>
      </c>
      <c r="B1810" s="2" t="s">
        <v>4086</v>
      </c>
      <c r="C1810" s="2" t="s">
        <v>55</v>
      </c>
      <c r="D1810" s="2" t="s">
        <v>36</v>
      </c>
      <c r="E1810" s="5">
        <v>-26364</v>
      </c>
      <c r="F1810" s="3" t="s">
        <v>90</v>
      </c>
      <c r="G1810" s="3" t="s">
        <v>29</v>
      </c>
      <c r="H1810" s="2" t="s">
        <v>21</v>
      </c>
      <c r="I1810" s="2" t="s">
        <v>4087</v>
      </c>
      <c r="J1810" s="3" t="str">
        <f>HYPERLINK("https://www.boe.es/gazeta/dias/1827/10/25/pdfs/GMD-1827-131.pdf#page=4","Abrir facsímil")</f>
        <v>Abrir facsímil</v>
      </c>
      <c r="K1810" s="3" t="s">
        <v>23</v>
      </c>
    </row>
    <row r="1811" spans="1:11" ht="42" customHeight="1">
      <c r="A1811" s="2" t="s">
        <v>4088</v>
      </c>
      <c r="B1811" s="2" t="s">
        <v>4088</v>
      </c>
      <c r="C1811" s="2" t="s">
        <v>17</v>
      </c>
      <c r="D1811" s="2" t="s">
        <v>18</v>
      </c>
      <c r="E1811" s="5">
        <v>-26523</v>
      </c>
      <c r="F1811" s="3" t="s">
        <v>531</v>
      </c>
      <c r="G1811" s="3" t="s">
        <v>20</v>
      </c>
      <c r="H1811" s="2" t="s">
        <v>21</v>
      </c>
      <c r="I1811" s="2" t="s">
        <v>4089</v>
      </c>
      <c r="J1811" s="3" t="str">
        <f>HYPERLINK("https://www.boe.es/gazeta/dias/1827/05/19/pdfs/GMD-1827-60.pdf#page=3","Abrir facsímil")</f>
        <v>Abrir facsímil</v>
      </c>
      <c r="K1811" s="3" t="s">
        <v>23</v>
      </c>
    </row>
    <row r="1812" spans="1:11" ht="42" customHeight="1">
      <c r="A1812" s="2" t="s">
        <v>4090</v>
      </c>
      <c r="B1812" s="2" t="s">
        <v>4090</v>
      </c>
      <c r="C1812" s="2" t="s">
        <v>46</v>
      </c>
      <c r="D1812" s="2" t="s">
        <v>27</v>
      </c>
      <c r="E1812" s="5">
        <v>-26392</v>
      </c>
      <c r="F1812" s="3" t="s">
        <v>1748</v>
      </c>
      <c r="G1812" s="3" t="s">
        <v>2137</v>
      </c>
      <c r="H1812" s="2" t="s">
        <v>21</v>
      </c>
      <c r="I1812" s="2" t="s">
        <v>4091</v>
      </c>
      <c r="J1812" s="3" t="str">
        <f>HYPERLINK("https://www.boe.es/gazeta/dias/1827/09/27/pdfs/GMD-1827-117.pdf#page=2","Abrir facsímil")</f>
        <v>Abrir facsímil</v>
      </c>
      <c r="K1812" s="3" t="s">
        <v>23</v>
      </c>
    </row>
    <row r="1813" spans="1:11" ht="42" customHeight="1">
      <c r="A1813" s="2" t="s">
        <v>4092</v>
      </c>
      <c r="B1813" s="2" t="s">
        <v>4092</v>
      </c>
      <c r="C1813" s="2" t="s">
        <v>17</v>
      </c>
      <c r="D1813" s="2" t="s">
        <v>18</v>
      </c>
      <c r="E1813" s="5">
        <v>-26306</v>
      </c>
      <c r="F1813" s="3" t="s">
        <v>247</v>
      </c>
      <c r="G1813" s="3" t="s">
        <v>59</v>
      </c>
      <c r="H1813" s="2" t="s">
        <v>21</v>
      </c>
      <c r="I1813" s="2" t="s">
        <v>4093</v>
      </c>
      <c r="J1813" s="3" t="str">
        <f>HYPERLINK("https://www.boe.es/gazeta/dias/1827/12/22/pdfs/GMD-1827-156.pdf#page=2","Abrir facsímil")</f>
        <v>Abrir facsímil</v>
      </c>
      <c r="K1813" s="3" t="s">
        <v>23</v>
      </c>
    </row>
    <row r="1814" spans="1:11" ht="42" customHeight="1">
      <c r="A1814" s="2" t="s">
        <v>4094</v>
      </c>
      <c r="B1814" s="2" t="s">
        <v>4095</v>
      </c>
      <c r="C1814" s="2" t="s">
        <v>66</v>
      </c>
      <c r="D1814" s="2" t="s">
        <v>36</v>
      </c>
      <c r="E1814" s="5">
        <v>-26527</v>
      </c>
      <c r="F1814" s="3" t="s">
        <v>1554</v>
      </c>
      <c r="G1814" s="3" t="s">
        <v>59</v>
      </c>
      <c r="H1814" s="2" t="s">
        <v>30</v>
      </c>
      <c r="I1814" s="2" t="s">
        <v>4096</v>
      </c>
      <c r="J1814" s="3" t="str">
        <f>HYPERLINK("https://www.boe.es/gazeta/dias/1827/05/15/pdfs/GMD-1827-58.pdf#page=2","Abrir facsímil")</f>
        <v>Abrir facsímil</v>
      </c>
      <c r="K1814" s="3" t="s">
        <v>32</v>
      </c>
    </row>
    <row r="1815" spans="1:11" ht="42" customHeight="1">
      <c r="A1815" s="2" t="s">
        <v>4097</v>
      </c>
      <c r="B1815" s="2" t="s">
        <v>4097</v>
      </c>
      <c r="C1815" s="2" t="s">
        <v>17</v>
      </c>
      <c r="D1815" s="2" t="s">
        <v>18</v>
      </c>
      <c r="E1815" s="5">
        <v>-26572</v>
      </c>
      <c r="F1815" s="3" t="s">
        <v>1075</v>
      </c>
      <c r="G1815" s="3" t="s">
        <v>42</v>
      </c>
      <c r="H1815" s="2" t="s">
        <v>21</v>
      </c>
      <c r="I1815" s="2" t="s">
        <v>4098</v>
      </c>
      <c r="J1815" s="3" t="str">
        <f>HYPERLINK("https://www.boe.es/gazeta/dias/1827/03/31/pdfs/GMD-1827-39.pdf#page=1","Abrir facsímil")</f>
        <v>Abrir facsímil</v>
      </c>
      <c r="K1815" s="3" t="s">
        <v>23</v>
      </c>
    </row>
    <row r="1816" spans="1:11" ht="42" customHeight="1">
      <c r="A1816" s="2" t="s">
        <v>4097</v>
      </c>
      <c r="B1816" s="2" t="s">
        <v>4097</v>
      </c>
      <c r="C1816" s="2" t="s">
        <v>17</v>
      </c>
      <c r="D1816" s="2" t="s">
        <v>18</v>
      </c>
      <c r="E1816" s="5">
        <v>-26569</v>
      </c>
      <c r="F1816" s="3" t="s">
        <v>1418</v>
      </c>
      <c r="G1816" s="3" t="s">
        <v>20</v>
      </c>
      <c r="H1816" s="2" t="s">
        <v>21</v>
      </c>
      <c r="I1816" s="2" t="s">
        <v>4099</v>
      </c>
      <c r="J1816" s="3" t="str">
        <f>HYPERLINK("https://www.boe.es/gazeta/dias/1827/04/03/pdfs/GMD-1827-40.pdf#page=3","Abrir facsímil")</f>
        <v>Abrir facsímil</v>
      </c>
      <c r="K1816" s="3" t="s">
        <v>23</v>
      </c>
    </row>
    <row r="1817" spans="1:11" ht="42" customHeight="1">
      <c r="A1817" s="2" t="s">
        <v>4097</v>
      </c>
      <c r="B1817" s="2" t="s">
        <v>4097</v>
      </c>
      <c r="C1817" s="2" t="s">
        <v>46</v>
      </c>
      <c r="D1817" s="2" t="s">
        <v>27</v>
      </c>
      <c r="E1817" s="5">
        <v>-26539</v>
      </c>
      <c r="F1817" s="3" t="s">
        <v>83</v>
      </c>
      <c r="G1817" s="3" t="s">
        <v>42</v>
      </c>
      <c r="H1817" s="2" t="s">
        <v>21</v>
      </c>
      <c r="I1817" s="2" t="s">
        <v>4100</v>
      </c>
      <c r="J1817" s="3" t="str">
        <f>HYPERLINK("https://www.boe.es/gazeta/dias/1827/05/03/pdfs/GMD-1827-53.pdf#page=1","Abrir facsímil")</f>
        <v>Abrir facsímil</v>
      </c>
      <c r="K1817" s="3" t="s">
        <v>23</v>
      </c>
    </row>
    <row r="1818" spans="1:11" ht="42" customHeight="1">
      <c r="A1818" s="2" t="s">
        <v>4097</v>
      </c>
      <c r="B1818" s="2" t="s">
        <v>4097</v>
      </c>
      <c r="C1818" s="2" t="s">
        <v>46</v>
      </c>
      <c r="D1818" s="2" t="s">
        <v>27</v>
      </c>
      <c r="E1818" s="5">
        <v>-26504</v>
      </c>
      <c r="F1818" s="3" t="s">
        <v>566</v>
      </c>
      <c r="G1818" s="3" t="s">
        <v>59</v>
      </c>
      <c r="H1818" s="2" t="s">
        <v>21</v>
      </c>
      <c r="I1818" s="2" t="s">
        <v>4101</v>
      </c>
      <c r="J1818" s="3" t="str">
        <f>HYPERLINK("https://www.boe.es/gazeta/dias/1827/06/07/pdfs/GMD-1827-68.pdf#page=2","Abrir facsímil")</f>
        <v>Abrir facsímil</v>
      </c>
      <c r="K1818" s="3" t="s">
        <v>23</v>
      </c>
    </row>
    <row r="1819" spans="1:11" ht="42" customHeight="1">
      <c r="A1819" s="2" t="s">
        <v>4097</v>
      </c>
      <c r="B1819" s="2" t="s">
        <v>4097</v>
      </c>
      <c r="C1819" s="2" t="s">
        <v>17</v>
      </c>
      <c r="D1819" s="2" t="s">
        <v>18</v>
      </c>
      <c r="E1819" s="5">
        <v>-26478</v>
      </c>
      <c r="F1819" s="3" t="s">
        <v>311</v>
      </c>
      <c r="G1819" s="3" t="s">
        <v>20</v>
      </c>
      <c r="H1819" s="2" t="s">
        <v>21</v>
      </c>
      <c r="I1819" s="2" t="s">
        <v>4102</v>
      </c>
      <c r="J1819" s="3" t="str">
        <f>HYPERLINK("https://www.boe.es/gazeta/dias/1827/07/03/pdfs/GMD-1827-79.pdf#page=3","Abrir facsímil")</f>
        <v>Abrir facsímil</v>
      </c>
      <c r="K1819" s="3" t="s">
        <v>23</v>
      </c>
    </row>
    <row r="1820" spans="1:11" ht="42" customHeight="1">
      <c r="A1820" s="2" t="s">
        <v>4097</v>
      </c>
      <c r="B1820" s="2" t="s">
        <v>4097</v>
      </c>
      <c r="C1820" s="2" t="s">
        <v>17</v>
      </c>
      <c r="D1820" s="2" t="s">
        <v>18</v>
      </c>
      <c r="E1820" s="5">
        <v>-26476</v>
      </c>
      <c r="F1820" s="3" t="s">
        <v>95</v>
      </c>
      <c r="G1820" s="3" t="s">
        <v>59</v>
      </c>
      <c r="H1820" s="2" t="s">
        <v>21</v>
      </c>
      <c r="I1820" s="2" t="s">
        <v>4103</v>
      </c>
      <c r="J1820" s="3" t="str">
        <f>HYPERLINK("https://www.boe.es/gazeta/dias/1827/07/05/pdfs/GMD-1827-80.pdf#page=2","Abrir facsímil")</f>
        <v>Abrir facsímil</v>
      </c>
      <c r="K1820" s="3" t="s">
        <v>23</v>
      </c>
    </row>
    <row r="1821" spans="1:11" ht="42" customHeight="1">
      <c r="A1821" s="2" t="s">
        <v>4097</v>
      </c>
      <c r="B1821" s="2" t="s">
        <v>4097</v>
      </c>
      <c r="C1821" s="2" t="s">
        <v>17</v>
      </c>
      <c r="D1821" s="2" t="s">
        <v>18</v>
      </c>
      <c r="E1821" s="5">
        <v>-26469</v>
      </c>
      <c r="F1821" s="3" t="s">
        <v>327</v>
      </c>
      <c r="G1821" s="3" t="s">
        <v>42</v>
      </c>
      <c r="H1821" s="2" t="s">
        <v>21</v>
      </c>
      <c r="I1821" s="2" t="s">
        <v>4104</v>
      </c>
      <c r="J1821" s="3" t="str">
        <f>HYPERLINK("https://www.boe.es/gazeta/dias/1827/07/12/pdfs/GMD-1827-83.pdf#page=1","Abrir facsímil")</f>
        <v>Abrir facsímil</v>
      </c>
      <c r="K1821" s="3" t="s">
        <v>23</v>
      </c>
    </row>
    <row r="1822" spans="1:11" ht="42" customHeight="1">
      <c r="A1822" s="2" t="s">
        <v>4097</v>
      </c>
      <c r="B1822" s="2" t="s">
        <v>4097</v>
      </c>
      <c r="C1822" s="2" t="s">
        <v>66</v>
      </c>
      <c r="D1822" s="2" t="s">
        <v>36</v>
      </c>
      <c r="E1822" s="5">
        <v>-26448</v>
      </c>
      <c r="F1822" s="3" t="s">
        <v>679</v>
      </c>
      <c r="G1822" s="3" t="s">
        <v>59</v>
      </c>
      <c r="H1822" s="2" t="s">
        <v>21</v>
      </c>
      <c r="I1822" s="2" t="s">
        <v>4105</v>
      </c>
      <c r="J1822" s="3" t="str">
        <f>HYPERLINK("https://www.boe.es/gazeta/dias/1827/08/02/pdfs/GMD-1827-92.pdf#page=2","Abrir facsímil")</f>
        <v>Abrir facsímil</v>
      </c>
      <c r="K1822" s="3" t="s">
        <v>23</v>
      </c>
    </row>
    <row r="1823" spans="1:11" ht="42" customHeight="1">
      <c r="A1823" s="2" t="s">
        <v>4097</v>
      </c>
      <c r="B1823" s="2" t="s">
        <v>4097</v>
      </c>
      <c r="C1823" s="2" t="s">
        <v>17</v>
      </c>
      <c r="D1823" s="2" t="s">
        <v>18</v>
      </c>
      <c r="E1823" s="5">
        <v>-26408</v>
      </c>
      <c r="F1823" s="3" t="s">
        <v>226</v>
      </c>
      <c r="G1823" s="3" t="s">
        <v>42</v>
      </c>
      <c r="H1823" s="2" t="s">
        <v>21</v>
      </c>
      <c r="I1823" s="2" t="s">
        <v>4106</v>
      </c>
      <c r="J1823" s="3" t="str">
        <f>HYPERLINK("https://www.boe.es/gazeta/dias/1827/09/11/pdfs/GMD-1827-109.pdf#page=1","Abrir facsímil")</f>
        <v>Abrir facsímil</v>
      </c>
      <c r="K1823" s="3" t="s">
        <v>23</v>
      </c>
    </row>
    <row r="1824" spans="1:11" ht="42" customHeight="1">
      <c r="A1824" s="2" t="s">
        <v>4097</v>
      </c>
      <c r="B1824" s="2" t="s">
        <v>4097</v>
      </c>
      <c r="C1824" s="2" t="s">
        <v>17</v>
      </c>
      <c r="D1824" s="2" t="s">
        <v>18</v>
      </c>
      <c r="E1824" s="5">
        <v>-26380</v>
      </c>
      <c r="F1824" s="3" t="s">
        <v>71</v>
      </c>
      <c r="G1824" s="3" t="s">
        <v>42</v>
      </c>
      <c r="H1824" s="2" t="s">
        <v>21</v>
      </c>
      <c r="I1824" s="2" t="s">
        <v>4107</v>
      </c>
      <c r="J1824" s="3" t="str">
        <f>HYPERLINK("https://www.boe.es/gazeta/dias/1827/10/09/pdfs/GMD-1827-124.pdf#page=1","Abrir facsímil")</f>
        <v>Abrir facsímil</v>
      </c>
      <c r="K1824" s="3" t="s">
        <v>23</v>
      </c>
    </row>
    <row r="1825" spans="1:11" ht="42" customHeight="1">
      <c r="A1825" s="2" t="s">
        <v>4097</v>
      </c>
      <c r="B1825" s="2" t="s">
        <v>4097</v>
      </c>
      <c r="C1825" s="2" t="s">
        <v>17</v>
      </c>
      <c r="D1825" s="2" t="s">
        <v>18</v>
      </c>
      <c r="E1825" s="5">
        <v>-26376</v>
      </c>
      <c r="F1825" s="3" t="s">
        <v>1333</v>
      </c>
      <c r="G1825" s="3" t="s">
        <v>2902</v>
      </c>
      <c r="H1825" s="2" t="s">
        <v>21</v>
      </c>
      <c r="I1825" s="2" t="s">
        <v>4108</v>
      </c>
      <c r="J1825" s="3" t="str">
        <f>HYPERLINK("https://www.boe.es/gazeta/dias/1827/10/13/pdfs/GMD-1827-126.pdf#page=3","Abrir facsímil")</f>
        <v>Abrir facsímil</v>
      </c>
      <c r="K1825" s="3" t="s">
        <v>23</v>
      </c>
    </row>
    <row r="1826" spans="1:11" ht="42" customHeight="1">
      <c r="A1826" s="2" t="s">
        <v>4097</v>
      </c>
      <c r="B1826" s="2" t="s">
        <v>4097</v>
      </c>
      <c r="C1826" s="2" t="s">
        <v>26</v>
      </c>
      <c r="D1826" s="2" t="s">
        <v>27</v>
      </c>
      <c r="E1826" s="5">
        <v>-26369</v>
      </c>
      <c r="F1826" s="3" t="s">
        <v>239</v>
      </c>
      <c r="G1826" s="3" t="s">
        <v>42</v>
      </c>
      <c r="H1826" s="2" t="s">
        <v>21</v>
      </c>
      <c r="I1826" s="2" t="s">
        <v>4109</v>
      </c>
      <c r="J1826" s="3" t="str">
        <f>HYPERLINK("https://www.boe.es/gazeta/dias/1827/10/20/pdfs/GMD-1827-129.pdf#page=1","Abrir facsímil")</f>
        <v>Abrir facsímil</v>
      </c>
      <c r="K1826" s="3" t="s">
        <v>23</v>
      </c>
    </row>
    <row r="1827" spans="1:11" ht="42" customHeight="1">
      <c r="A1827" s="2" t="s">
        <v>4097</v>
      </c>
      <c r="B1827" s="2" t="s">
        <v>4097</v>
      </c>
      <c r="C1827" s="2" t="s">
        <v>17</v>
      </c>
      <c r="D1827" s="2" t="s">
        <v>18</v>
      </c>
      <c r="E1827" s="5">
        <v>-26362</v>
      </c>
      <c r="F1827" s="3" t="s">
        <v>158</v>
      </c>
      <c r="G1827" s="3" t="s">
        <v>59</v>
      </c>
      <c r="H1827" s="2" t="s">
        <v>21</v>
      </c>
      <c r="I1827" s="2" t="s">
        <v>4110</v>
      </c>
      <c r="J1827" s="3" t="str">
        <f>HYPERLINK("https://www.boe.es/gazeta/dias/1827/10/27/pdfs/GMD-1827-132.pdf#page=2","Abrir facsímil")</f>
        <v>Abrir facsímil</v>
      </c>
      <c r="K1827" s="3" t="s">
        <v>23</v>
      </c>
    </row>
    <row r="1828" spans="1:11" ht="42" customHeight="1">
      <c r="A1828" s="2" t="s">
        <v>4111</v>
      </c>
      <c r="B1828" s="2" t="s">
        <v>4112</v>
      </c>
      <c r="C1828" s="2" t="s">
        <v>17</v>
      </c>
      <c r="D1828" s="2" t="s">
        <v>18</v>
      </c>
      <c r="E1828" s="5">
        <v>-26422</v>
      </c>
      <c r="F1828" s="3" t="s">
        <v>862</v>
      </c>
      <c r="G1828" s="3" t="s">
        <v>59</v>
      </c>
      <c r="H1828" s="2" t="s">
        <v>30</v>
      </c>
      <c r="I1828" s="2" t="s">
        <v>4113</v>
      </c>
      <c r="J1828" s="3" t="str">
        <f>HYPERLINK("https://www.boe.es/gazeta/dias/1827/08/28/pdfs/GMD-1827-103.pdf#page=2","Abrir facsímil")</f>
        <v>Abrir facsímil</v>
      </c>
      <c r="K1828" s="3" t="s">
        <v>32</v>
      </c>
    </row>
    <row r="1829" spans="1:11" ht="42" customHeight="1">
      <c r="A1829" s="2" t="s">
        <v>4114</v>
      </c>
      <c r="B1829" s="2" t="s">
        <v>4115</v>
      </c>
      <c r="C1829" s="2" t="s">
        <v>46</v>
      </c>
      <c r="D1829" s="2" t="s">
        <v>27</v>
      </c>
      <c r="E1829" s="5">
        <v>-26399</v>
      </c>
      <c r="F1829" s="3" t="s">
        <v>977</v>
      </c>
      <c r="G1829" s="3" t="s">
        <v>20</v>
      </c>
      <c r="H1829" s="2" t="s">
        <v>30</v>
      </c>
      <c r="I1829" s="2" t="s">
        <v>4116</v>
      </c>
      <c r="J1829" s="3" t="str">
        <f>HYPERLINK("https://www.boe.es/gazeta/dias/1827/09/20/pdfs/GMD-1827-114.pdf#page=3","Abrir facsímil")</f>
        <v>Abrir facsímil</v>
      </c>
      <c r="K1829" s="3" t="s">
        <v>32</v>
      </c>
    </row>
    <row r="1830" spans="1:11" ht="42" customHeight="1">
      <c r="A1830" s="2" t="s">
        <v>4117</v>
      </c>
      <c r="B1830" s="2" t="s">
        <v>4118</v>
      </c>
      <c r="C1830" s="2" t="s">
        <v>35</v>
      </c>
      <c r="D1830" s="2" t="s">
        <v>36</v>
      </c>
      <c r="E1830" s="5">
        <v>-26427</v>
      </c>
      <c r="F1830" s="3" t="s">
        <v>37</v>
      </c>
      <c r="G1830" s="3" t="s">
        <v>20</v>
      </c>
      <c r="H1830" s="2" t="s">
        <v>21</v>
      </c>
      <c r="I1830" s="2" t="s">
        <v>4119</v>
      </c>
      <c r="J1830" s="3" t="str">
        <f>HYPERLINK("https://www.boe.es/gazeta/dias/1827/08/23/pdfs/GMD-1827-101.pdf#page=3","Abrir facsímil")</f>
        <v>Abrir facsímil</v>
      </c>
      <c r="K1830" s="3" t="s">
        <v>23</v>
      </c>
    </row>
    <row r="1831" spans="1:11" ht="42" customHeight="1">
      <c r="A1831" s="2" t="s">
        <v>4120</v>
      </c>
      <c r="B1831" s="2" t="s">
        <v>4121</v>
      </c>
      <c r="C1831" s="2" t="s">
        <v>17</v>
      </c>
      <c r="D1831" s="2" t="s">
        <v>18</v>
      </c>
      <c r="E1831" s="5">
        <v>-26313</v>
      </c>
      <c r="F1831" s="3" t="s">
        <v>712</v>
      </c>
      <c r="G1831" s="3" t="s">
        <v>59</v>
      </c>
      <c r="H1831" s="2" t="s">
        <v>21</v>
      </c>
      <c r="I1831" s="2" t="s">
        <v>4122</v>
      </c>
      <c r="J1831" s="3" t="str">
        <f>HYPERLINK("https://www.boe.es/gazeta/dias/1827/12/15/pdfs/GMD-1827-153.pdf#page=2","Abrir facsímil")</f>
        <v>Abrir facsímil</v>
      </c>
      <c r="K1831" s="3" t="s">
        <v>23</v>
      </c>
    </row>
    <row r="1832" spans="1:11" ht="42" customHeight="1">
      <c r="A1832" s="2" t="s">
        <v>4123</v>
      </c>
      <c r="B1832" s="2" t="s">
        <v>4124</v>
      </c>
      <c r="C1832" s="2" t="s">
        <v>35</v>
      </c>
      <c r="D1832" s="2" t="s">
        <v>36</v>
      </c>
      <c r="E1832" s="5">
        <v>-26611</v>
      </c>
      <c r="F1832" s="3" t="s">
        <v>638</v>
      </c>
      <c r="G1832" s="3" t="s">
        <v>59</v>
      </c>
      <c r="H1832" s="2" t="s">
        <v>30</v>
      </c>
      <c r="I1832" s="2" t="s">
        <v>4125</v>
      </c>
      <c r="J1832" s="3" t="str">
        <f>HYPERLINK("https://www.boe.es/gazeta/dias/1827/02/20/pdfs/GMD-1827-22.pdf#page=2","Abrir facsímil")</f>
        <v>Abrir facsímil</v>
      </c>
      <c r="K1832" s="3" t="s">
        <v>32</v>
      </c>
    </row>
    <row r="1833" spans="1:11" ht="42" customHeight="1">
      <c r="A1833" s="2" t="s">
        <v>4126</v>
      </c>
      <c r="B1833" s="2" t="s">
        <v>4127</v>
      </c>
      <c r="C1833" s="2" t="s">
        <v>17</v>
      </c>
      <c r="D1833" s="2" t="s">
        <v>18</v>
      </c>
      <c r="E1833" s="5">
        <v>-26611</v>
      </c>
      <c r="F1833" s="3" t="s">
        <v>638</v>
      </c>
      <c r="G1833" s="3" t="s">
        <v>42</v>
      </c>
      <c r="H1833" s="2" t="s">
        <v>21</v>
      </c>
      <c r="I1833" s="2" t="s">
        <v>4128</v>
      </c>
      <c r="J1833" s="3" t="str">
        <f>HYPERLINK("https://www.boe.es/gazeta/dias/1827/02/20/pdfs/GMD-1827-22.pdf#page=1","Abrir facsímil")</f>
        <v>Abrir facsímil</v>
      </c>
      <c r="K1833" s="3" t="s">
        <v>23</v>
      </c>
    </row>
    <row r="1834" spans="1:11" ht="42" customHeight="1">
      <c r="A1834" s="2" t="s">
        <v>4129</v>
      </c>
      <c r="B1834" s="2" t="s">
        <v>4129</v>
      </c>
      <c r="C1834" s="2" t="s">
        <v>17</v>
      </c>
      <c r="D1834" s="2" t="s">
        <v>18</v>
      </c>
      <c r="E1834" s="5">
        <v>-26376</v>
      </c>
      <c r="F1834" s="3" t="s">
        <v>1333</v>
      </c>
      <c r="G1834" s="3" t="s">
        <v>2902</v>
      </c>
      <c r="H1834" s="2" t="s">
        <v>21</v>
      </c>
      <c r="I1834" s="2" t="s">
        <v>4130</v>
      </c>
      <c r="J1834" s="3" t="str">
        <f>HYPERLINK("https://www.boe.es/gazeta/dias/1827/10/13/pdfs/GMD-1827-126.pdf#page=3","Abrir facsímil")</f>
        <v>Abrir facsímil</v>
      </c>
      <c r="K1834" s="3" t="s">
        <v>23</v>
      </c>
    </row>
    <row r="1835" spans="1:11" ht="42" customHeight="1">
      <c r="A1835" s="2" t="s">
        <v>4131</v>
      </c>
      <c r="B1835" s="2" t="s">
        <v>4132</v>
      </c>
      <c r="C1835" s="2" t="s">
        <v>17</v>
      </c>
      <c r="D1835" s="2" t="s">
        <v>18</v>
      </c>
      <c r="E1835" s="5">
        <v>-26504</v>
      </c>
      <c r="F1835" s="3" t="s">
        <v>566</v>
      </c>
      <c r="G1835" s="3" t="s">
        <v>29</v>
      </c>
      <c r="H1835" s="2" t="s">
        <v>21</v>
      </c>
      <c r="I1835" s="2" t="s">
        <v>4133</v>
      </c>
      <c r="J1835" s="3" t="str">
        <f>HYPERLINK("https://www.boe.es/gazeta/dias/1827/06/07/pdfs/GMD-1827-68.pdf#page=4","Abrir facsímil")</f>
        <v>Abrir facsímil</v>
      </c>
      <c r="K1835" s="3" t="s">
        <v>23</v>
      </c>
    </row>
    <row r="1836" spans="1:11" ht="42" customHeight="1">
      <c r="A1836" s="2" t="s">
        <v>4134</v>
      </c>
      <c r="B1836" s="2" t="s">
        <v>4134</v>
      </c>
      <c r="C1836" s="2" t="s">
        <v>35</v>
      </c>
      <c r="D1836" s="2" t="s">
        <v>36</v>
      </c>
      <c r="E1836" s="5">
        <v>-26343</v>
      </c>
      <c r="F1836" s="3" t="s">
        <v>378</v>
      </c>
      <c r="G1836" s="3" t="s">
        <v>59</v>
      </c>
      <c r="H1836" s="2" t="s">
        <v>21</v>
      </c>
      <c r="I1836" s="2" t="s">
        <v>4135</v>
      </c>
      <c r="J1836" s="3" t="str">
        <f>HYPERLINK("https://www.boe.es/gazeta/dias/1827/11/15/pdfs/GMD-1827-140.pdf#page=2","Abrir facsímil")</f>
        <v>Abrir facsímil</v>
      </c>
      <c r="K1836" s="3" t="s">
        <v>23</v>
      </c>
    </row>
    <row r="1837" spans="1:11" ht="42" customHeight="1">
      <c r="A1837" s="2" t="s">
        <v>4136</v>
      </c>
      <c r="B1837" s="2" t="s">
        <v>4137</v>
      </c>
      <c r="C1837" s="2" t="s">
        <v>46</v>
      </c>
      <c r="D1837" s="2" t="s">
        <v>27</v>
      </c>
      <c r="E1837" s="5">
        <v>-26427</v>
      </c>
      <c r="F1837" s="3" t="s">
        <v>37</v>
      </c>
      <c r="G1837" s="3" t="s">
        <v>20</v>
      </c>
      <c r="H1837" s="2" t="s">
        <v>21</v>
      </c>
      <c r="I1837" s="2" t="s">
        <v>4138</v>
      </c>
      <c r="J1837" s="3" t="str">
        <f>HYPERLINK("https://www.boe.es/gazeta/dias/1827/08/23/pdfs/GMD-1827-101.pdf#page=3","Abrir facsímil")</f>
        <v>Abrir facsímil</v>
      </c>
      <c r="K1837" s="3" t="s">
        <v>23</v>
      </c>
    </row>
    <row r="1838" spans="1:11" ht="42" customHeight="1">
      <c r="A1838" s="2" t="s">
        <v>4139</v>
      </c>
      <c r="B1838" s="2" t="s">
        <v>4139</v>
      </c>
      <c r="C1838" s="2" t="s">
        <v>94</v>
      </c>
      <c r="D1838" s="2" t="s">
        <v>36</v>
      </c>
      <c r="E1838" s="5">
        <v>-26572</v>
      </c>
      <c r="F1838" s="3" t="s">
        <v>1075</v>
      </c>
      <c r="G1838" s="3" t="s">
        <v>29</v>
      </c>
      <c r="H1838" s="2" t="s">
        <v>21</v>
      </c>
      <c r="I1838" s="2" t="s">
        <v>4140</v>
      </c>
      <c r="J1838" s="3" t="str">
        <f>HYPERLINK("https://www.boe.es/gazeta/dias/1827/03/31/pdfs/GMD-1827-39.pdf#page=4","Abrir facsímil")</f>
        <v>Abrir facsímil</v>
      </c>
      <c r="K1838" s="3" t="s">
        <v>23</v>
      </c>
    </row>
    <row r="1839" spans="1:11" ht="42" customHeight="1">
      <c r="A1839" s="2" t="s">
        <v>4141</v>
      </c>
      <c r="B1839" s="2" t="s">
        <v>4142</v>
      </c>
      <c r="C1839" s="2" t="s">
        <v>94</v>
      </c>
      <c r="D1839" s="2" t="s">
        <v>36</v>
      </c>
      <c r="E1839" s="5">
        <v>-26490</v>
      </c>
      <c r="F1839" s="3" t="s">
        <v>1154</v>
      </c>
      <c r="G1839" s="3" t="s">
        <v>29</v>
      </c>
      <c r="H1839" s="2" t="s">
        <v>21</v>
      </c>
      <c r="I1839" s="2" t="s">
        <v>4143</v>
      </c>
      <c r="J1839" s="3" t="str">
        <f>HYPERLINK("https://www.boe.es/gazeta/dias/1827/06/21/pdfs/GMD-1827-74.pdf#page=4","Abrir facsímil")</f>
        <v>Abrir facsímil</v>
      </c>
      <c r="K1839" s="3" t="s">
        <v>23</v>
      </c>
    </row>
    <row r="1840" spans="1:11" ht="42" customHeight="1">
      <c r="A1840" s="2" t="s">
        <v>4144</v>
      </c>
      <c r="B1840" s="2" t="s">
        <v>4145</v>
      </c>
      <c r="C1840" s="2" t="s">
        <v>46</v>
      </c>
      <c r="D1840" s="2" t="s">
        <v>27</v>
      </c>
      <c r="E1840" s="5">
        <v>-26485</v>
      </c>
      <c r="F1840" s="3" t="s">
        <v>1118</v>
      </c>
      <c r="G1840" s="3" t="s">
        <v>20</v>
      </c>
      <c r="H1840" s="2" t="s">
        <v>30</v>
      </c>
      <c r="I1840" s="2" t="s">
        <v>4146</v>
      </c>
      <c r="J1840" s="3" t="str">
        <f>HYPERLINK("https://www.boe.es/gazeta/dias/1827/06/26/pdfs/GMD-1827-76.pdf#page=3","Abrir facsímil")</f>
        <v>Abrir facsímil</v>
      </c>
      <c r="K1840" s="3" t="s">
        <v>32</v>
      </c>
    </row>
    <row r="1841" spans="1:11" ht="42" customHeight="1">
      <c r="A1841" s="2" t="s">
        <v>4147</v>
      </c>
      <c r="B1841" s="2" t="s">
        <v>4147</v>
      </c>
      <c r="C1841" s="2" t="s">
        <v>46</v>
      </c>
      <c r="D1841" s="2" t="s">
        <v>27</v>
      </c>
      <c r="E1841" s="5">
        <v>-26474</v>
      </c>
      <c r="F1841" s="3" t="s">
        <v>152</v>
      </c>
      <c r="G1841" s="3" t="s">
        <v>59</v>
      </c>
      <c r="H1841" s="2" t="s">
        <v>21</v>
      </c>
      <c r="I1841" s="2" t="s">
        <v>4148</v>
      </c>
      <c r="J1841" s="3" t="str">
        <f>HYPERLINK("https://www.boe.es/gazeta/dias/1827/07/07/pdfs/GMD-1827-81.pdf#page=2","Abrir facsímil")</f>
        <v>Abrir facsímil</v>
      </c>
      <c r="K1841" s="3" t="s">
        <v>23</v>
      </c>
    </row>
    <row r="1842" spans="1:11" ht="42" customHeight="1">
      <c r="A1842" s="2" t="s">
        <v>4149</v>
      </c>
      <c r="B1842" s="2" t="s">
        <v>4150</v>
      </c>
      <c r="C1842" s="2" t="s">
        <v>17</v>
      </c>
      <c r="D1842" s="2" t="s">
        <v>18</v>
      </c>
      <c r="E1842" s="5">
        <v>-26628</v>
      </c>
      <c r="F1842" s="3" t="s">
        <v>970</v>
      </c>
      <c r="G1842" s="3" t="s">
        <v>59</v>
      </c>
      <c r="H1842" s="2" t="s">
        <v>21</v>
      </c>
      <c r="I1842" s="2" t="s">
        <v>4151</v>
      </c>
      <c r="J1842" s="3" t="str">
        <f>HYPERLINK("https://www.boe.es/gazeta/dias/1827/02/03/pdfs/GMD-1827-15.pdf#page=2","Abrir facsímil")</f>
        <v>Abrir facsímil</v>
      </c>
      <c r="K1842" s="3" t="s">
        <v>23</v>
      </c>
    </row>
    <row r="1843" spans="1:11" ht="42" customHeight="1">
      <c r="A1843" s="2" t="s">
        <v>4152</v>
      </c>
      <c r="B1843" s="2" t="s">
        <v>4153</v>
      </c>
      <c r="C1843" s="2" t="s">
        <v>284</v>
      </c>
      <c r="D1843" s="2" t="s">
        <v>36</v>
      </c>
      <c r="E1843" s="5">
        <v>-26488</v>
      </c>
      <c r="F1843" s="3" t="s">
        <v>201</v>
      </c>
      <c r="G1843" s="3" t="s">
        <v>2363</v>
      </c>
      <c r="H1843" s="2" t="s">
        <v>30</v>
      </c>
      <c r="I1843" s="2" t="s">
        <v>4154</v>
      </c>
      <c r="J1843" s="3" t="str">
        <f>HYPERLINK("https://www.boe.es/gazeta/dias/1827/06/23/pdfs/GMD-1827-75.pdf#page=4","Abrir facsímil")</f>
        <v>Abrir facsímil</v>
      </c>
      <c r="K1843" s="3" t="s">
        <v>32</v>
      </c>
    </row>
    <row r="1844" spans="1:11" ht="42" customHeight="1">
      <c r="A1844" s="2" t="s">
        <v>4155</v>
      </c>
      <c r="B1844" s="2" t="s">
        <v>4156</v>
      </c>
      <c r="C1844" s="2" t="s">
        <v>35</v>
      </c>
      <c r="D1844" s="2" t="s">
        <v>36</v>
      </c>
      <c r="E1844" s="5">
        <v>-26595</v>
      </c>
      <c r="F1844" s="3" t="s">
        <v>128</v>
      </c>
      <c r="G1844" s="3" t="s">
        <v>29</v>
      </c>
      <c r="H1844" s="2" t="s">
        <v>21</v>
      </c>
      <c r="I1844" s="2" t="s">
        <v>4157</v>
      </c>
      <c r="J1844" s="3" t="str">
        <f>HYPERLINK("https://www.boe.es/gazeta/dias/1827/03/08/pdfs/GMD-1827-29.pdf#page=4","Abrir facsímil")</f>
        <v>Abrir facsímil</v>
      </c>
      <c r="K1844" s="3" t="s">
        <v>23</v>
      </c>
    </row>
    <row r="1845" spans="1:11" ht="42" customHeight="1">
      <c r="A1845" s="2" t="s">
        <v>4158</v>
      </c>
      <c r="B1845" s="2" t="s">
        <v>4159</v>
      </c>
      <c r="C1845" s="2" t="s">
        <v>55</v>
      </c>
      <c r="D1845" s="2" t="s">
        <v>36</v>
      </c>
      <c r="E1845" s="5">
        <v>-26499</v>
      </c>
      <c r="F1845" s="3" t="s">
        <v>391</v>
      </c>
      <c r="G1845" s="3" t="s">
        <v>29</v>
      </c>
      <c r="H1845" s="2" t="s">
        <v>30</v>
      </c>
      <c r="I1845" s="2" t="s">
        <v>4160</v>
      </c>
      <c r="J1845" s="3" t="str">
        <f>HYPERLINK("https://www.boe.es/gazeta/dias/1827/06/12/pdfs/GMD-1827-70.pdf#page=4","Abrir facsímil")</f>
        <v>Abrir facsímil</v>
      </c>
      <c r="K1845" s="3" t="s">
        <v>32</v>
      </c>
    </row>
    <row r="1846" spans="1:11" ht="42" customHeight="1">
      <c r="A1846" s="2" t="s">
        <v>4161</v>
      </c>
      <c r="B1846" s="2" t="s">
        <v>4161</v>
      </c>
      <c r="C1846" s="2" t="s">
        <v>17</v>
      </c>
      <c r="D1846" s="2" t="s">
        <v>18</v>
      </c>
      <c r="E1846" s="5">
        <v>-26581</v>
      </c>
      <c r="F1846" s="3" t="s">
        <v>510</v>
      </c>
      <c r="G1846" s="3" t="s">
        <v>20</v>
      </c>
      <c r="H1846" s="2" t="s">
        <v>21</v>
      </c>
      <c r="I1846" s="2" t="s">
        <v>4162</v>
      </c>
      <c r="J1846" s="3" t="str">
        <f>HYPERLINK("https://www.boe.es/gazeta/dias/1827/03/22/pdfs/GMD-1827-35.pdf#page=3","Abrir facsímil")</f>
        <v>Abrir facsímil</v>
      </c>
      <c r="K1846" s="3" t="s">
        <v>23</v>
      </c>
    </row>
    <row r="1847" spans="1:11" ht="42" customHeight="1">
      <c r="A1847" s="2" t="s">
        <v>4163</v>
      </c>
      <c r="B1847" s="2" t="s">
        <v>4164</v>
      </c>
      <c r="C1847" s="2" t="s">
        <v>17</v>
      </c>
      <c r="D1847" s="2" t="s">
        <v>209</v>
      </c>
      <c r="E1847" s="5">
        <v>-26382</v>
      </c>
      <c r="F1847" s="3" t="s">
        <v>210</v>
      </c>
      <c r="G1847" s="3" t="s">
        <v>42</v>
      </c>
      <c r="H1847" s="2" t="s">
        <v>21</v>
      </c>
      <c r="I1847" s="2" t="s">
        <v>4165</v>
      </c>
      <c r="J1847" s="3" t="str">
        <f>HYPERLINK("https://www.boe.es/gazeta/dias/1827/10/07/pdfs/GMD-1827-123E.pdf#page=1","Abrir facsímil")</f>
        <v>Abrir facsímil</v>
      </c>
      <c r="K1847" s="3" t="s">
        <v>23</v>
      </c>
    </row>
    <row r="1848" spans="1:11" ht="42" customHeight="1">
      <c r="A1848" s="2" t="s">
        <v>4166</v>
      </c>
      <c r="B1848" s="2" t="s">
        <v>4167</v>
      </c>
      <c r="C1848" s="2" t="s">
        <v>35</v>
      </c>
      <c r="D1848" s="2" t="s">
        <v>36</v>
      </c>
      <c r="E1848" s="5">
        <v>-26497</v>
      </c>
      <c r="F1848" s="3" t="s">
        <v>338</v>
      </c>
      <c r="G1848" s="3" t="s">
        <v>29</v>
      </c>
      <c r="H1848" s="2" t="s">
        <v>21</v>
      </c>
      <c r="I1848" s="2" t="s">
        <v>4168</v>
      </c>
      <c r="J1848" s="3" t="str">
        <f>HYPERLINK("https://www.boe.es/gazeta/dias/1827/06/14/pdfs/GMD-1827-71.pdf#page=4","Abrir facsímil")</f>
        <v>Abrir facsímil</v>
      </c>
      <c r="K1848" s="3" t="s">
        <v>23</v>
      </c>
    </row>
    <row r="1849" spans="1:11" ht="42" customHeight="1">
      <c r="A1849" s="2" t="s">
        <v>4169</v>
      </c>
      <c r="B1849" s="2" t="s">
        <v>4169</v>
      </c>
      <c r="C1849" s="2" t="s">
        <v>17</v>
      </c>
      <c r="D1849" s="2" t="s">
        <v>18</v>
      </c>
      <c r="E1849" s="5">
        <v>-26362</v>
      </c>
      <c r="F1849" s="3" t="s">
        <v>158</v>
      </c>
      <c r="G1849" s="3" t="s">
        <v>59</v>
      </c>
      <c r="H1849" s="2" t="s">
        <v>21</v>
      </c>
      <c r="I1849" s="2" t="s">
        <v>4170</v>
      </c>
      <c r="J1849" s="3" t="str">
        <f>HYPERLINK("https://www.boe.es/gazeta/dias/1827/10/27/pdfs/GMD-1827-132.pdf#page=2","Abrir facsímil")</f>
        <v>Abrir facsímil</v>
      </c>
      <c r="K1849" s="3" t="s">
        <v>23</v>
      </c>
    </row>
    <row r="1850" spans="1:11" ht="42" customHeight="1">
      <c r="A1850" s="2" t="s">
        <v>4171</v>
      </c>
      <c r="B1850" s="2" t="s">
        <v>4171</v>
      </c>
      <c r="C1850" s="2" t="s">
        <v>17</v>
      </c>
      <c r="D1850" s="2" t="s">
        <v>18</v>
      </c>
      <c r="E1850" s="5">
        <v>-26348</v>
      </c>
      <c r="F1850" s="3" t="s">
        <v>947</v>
      </c>
      <c r="G1850" s="3" t="s">
        <v>29</v>
      </c>
      <c r="H1850" s="2" t="s">
        <v>21</v>
      </c>
      <c r="I1850" s="2" t="s">
        <v>4172</v>
      </c>
      <c r="J1850" s="3" t="str">
        <f>HYPERLINK("https://www.boe.es/gazeta/dias/1827/11/10/pdfs/GMD-1827-138.pdf#page=4","Abrir facsímil")</f>
        <v>Abrir facsímil</v>
      </c>
      <c r="K1850" s="3" t="s">
        <v>23</v>
      </c>
    </row>
    <row r="1851" spans="1:11" ht="42" customHeight="1">
      <c r="A1851" s="2" t="s">
        <v>4173</v>
      </c>
      <c r="B1851" s="2" t="s">
        <v>4174</v>
      </c>
      <c r="C1851" s="2" t="s">
        <v>35</v>
      </c>
      <c r="D1851" s="2" t="s">
        <v>36</v>
      </c>
      <c r="E1851" s="5">
        <v>-26532</v>
      </c>
      <c r="F1851" s="3" t="s">
        <v>1445</v>
      </c>
      <c r="G1851" s="3" t="s">
        <v>42</v>
      </c>
      <c r="H1851" s="2" t="s">
        <v>21</v>
      </c>
      <c r="I1851" s="2" t="s">
        <v>4175</v>
      </c>
      <c r="J1851" s="3" t="str">
        <f>HYPERLINK("https://www.boe.es/gazeta/dias/1827/05/10/pdfs/GMD-1827-56.pdf#page=1","Abrir facsímil")</f>
        <v>Abrir facsímil</v>
      </c>
      <c r="K1851" s="3" t="s">
        <v>23</v>
      </c>
    </row>
    <row r="1852" spans="1:11" ht="42" customHeight="1">
      <c r="A1852" s="2" t="s">
        <v>4176</v>
      </c>
      <c r="B1852" s="2" t="s">
        <v>4177</v>
      </c>
      <c r="C1852" s="2" t="s">
        <v>17</v>
      </c>
      <c r="D1852" s="2" t="s">
        <v>18</v>
      </c>
      <c r="E1852" s="5">
        <v>-26588</v>
      </c>
      <c r="F1852" s="3" t="s">
        <v>484</v>
      </c>
      <c r="G1852" s="3" t="s">
        <v>59</v>
      </c>
      <c r="H1852" s="2" t="s">
        <v>21</v>
      </c>
      <c r="I1852" s="2" t="s">
        <v>4178</v>
      </c>
      <c r="J1852" s="3" t="str">
        <f>HYPERLINK("https://www.boe.es/gazeta/dias/1827/03/15/pdfs/GMD-1827-32.pdf#page=2","Abrir facsímil")</f>
        <v>Abrir facsímil</v>
      </c>
      <c r="K1852" s="3" t="s">
        <v>23</v>
      </c>
    </row>
    <row r="1853" spans="1:11" ht="42" customHeight="1">
      <c r="A1853" s="2" t="s">
        <v>4179</v>
      </c>
      <c r="B1853" s="2" t="s">
        <v>4180</v>
      </c>
      <c r="C1853" s="2" t="s">
        <v>35</v>
      </c>
      <c r="D1853" s="2" t="s">
        <v>36</v>
      </c>
      <c r="E1853" s="5">
        <v>-26357</v>
      </c>
      <c r="F1853" s="3" t="s">
        <v>583</v>
      </c>
      <c r="G1853" s="3" t="s">
        <v>20</v>
      </c>
      <c r="H1853" s="2" t="s">
        <v>21</v>
      </c>
      <c r="I1853" s="2" t="s">
        <v>4181</v>
      </c>
      <c r="J1853" s="3" t="str">
        <f>HYPERLINK("https://www.boe.es/gazeta/dias/1827/11/01/pdfs/GMD-1827-134.pdf#page=3","Abrir facsímil")</f>
        <v>Abrir facsímil</v>
      </c>
      <c r="K1853" s="3" t="s">
        <v>23</v>
      </c>
    </row>
    <row r="1854" spans="1:11" ht="42" customHeight="1">
      <c r="A1854" s="2" t="s">
        <v>4182</v>
      </c>
      <c r="B1854" s="2" t="s">
        <v>4183</v>
      </c>
      <c r="C1854" s="2" t="s">
        <v>46</v>
      </c>
      <c r="D1854" s="2" t="s">
        <v>27</v>
      </c>
      <c r="E1854" s="5">
        <v>-26492</v>
      </c>
      <c r="F1854" s="3" t="s">
        <v>140</v>
      </c>
      <c r="G1854" s="3" t="s">
        <v>29</v>
      </c>
      <c r="H1854" s="2" t="s">
        <v>21</v>
      </c>
      <c r="I1854" s="2" t="s">
        <v>4184</v>
      </c>
      <c r="J1854" s="3" t="str">
        <f>HYPERLINK("https://www.boe.es/gazeta/dias/1827/06/19/pdfs/GMD-1827-73.pdf#page=4","Abrir facsímil")</f>
        <v>Abrir facsímil</v>
      </c>
      <c r="K1854" s="3" t="s">
        <v>23</v>
      </c>
    </row>
    <row r="1855" spans="1:11" ht="42" customHeight="1">
      <c r="A1855" s="2" t="s">
        <v>4185</v>
      </c>
      <c r="B1855" s="2" t="s">
        <v>4186</v>
      </c>
      <c r="C1855" s="2" t="s">
        <v>46</v>
      </c>
      <c r="D1855" s="2" t="s">
        <v>27</v>
      </c>
      <c r="E1855" s="5">
        <v>-26427</v>
      </c>
      <c r="F1855" s="3" t="s">
        <v>37</v>
      </c>
      <c r="G1855" s="3" t="s">
        <v>20</v>
      </c>
      <c r="H1855" s="2" t="s">
        <v>21</v>
      </c>
      <c r="I1855" s="2" t="s">
        <v>4187</v>
      </c>
      <c r="J1855" s="3" t="str">
        <f>HYPERLINK("https://www.boe.es/gazeta/dias/1827/08/23/pdfs/GMD-1827-101.pdf#page=3","Abrir facsímil")</f>
        <v>Abrir facsímil</v>
      </c>
      <c r="K1855" s="3" t="s">
        <v>23</v>
      </c>
    </row>
    <row r="1856" spans="1:11" ht="42" customHeight="1">
      <c r="A1856" s="2" t="s">
        <v>4188</v>
      </c>
      <c r="B1856" s="2" t="s">
        <v>4189</v>
      </c>
      <c r="C1856" s="2" t="s">
        <v>17</v>
      </c>
      <c r="D1856" s="2" t="s">
        <v>18</v>
      </c>
      <c r="E1856" s="5">
        <v>-26548</v>
      </c>
      <c r="F1856" s="3" t="s">
        <v>507</v>
      </c>
      <c r="G1856" s="3" t="s">
        <v>20</v>
      </c>
      <c r="H1856" s="2" t="s">
        <v>21</v>
      </c>
      <c r="I1856" s="2" t="s">
        <v>4190</v>
      </c>
      <c r="J1856" s="3" t="str">
        <f>HYPERLINK("https://www.boe.es/gazeta/dias/1827/04/24/pdfs/GMD-1827-49.pdf#page=3","Abrir facsímil")</f>
        <v>Abrir facsímil</v>
      </c>
      <c r="K1856" s="3" t="s">
        <v>23</v>
      </c>
    </row>
    <row r="1857" spans="1:11" ht="42" customHeight="1">
      <c r="A1857" s="2" t="s">
        <v>4191</v>
      </c>
      <c r="B1857" s="2" t="s">
        <v>4192</v>
      </c>
      <c r="C1857" s="2" t="s">
        <v>94</v>
      </c>
      <c r="D1857" s="2" t="s">
        <v>36</v>
      </c>
      <c r="E1857" s="5">
        <v>-26476</v>
      </c>
      <c r="F1857" s="3" t="s">
        <v>95</v>
      </c>
      <c r="G1857" s="3" t="s">
        <v>29</v>
      </c>
      <c r="H1857" s="2" t="s">
        <v>21</v>
      </c>
      <c r="I1857" s="2" t="s">
        <v>4193</v>
      </c>
      <c r="J1857" s="3" t="str">
        <f>HYPERLINK("https://www.boe.es/gazeta/dias/1827/07/05/pdfs/GMD-1827-80.pdf#page=4","Abrir facsímil")</f>
        <v>Abrir facsímil</v>
      </c>
      <c r="K1857" s="3" t="s">
        <v>23</v>
      </c>
    </row>
    <row r="1858" spans="1:11" ht="42" customHeight="1">
      <c r="A1858" s="2" t="s">
        <v>4194</v>
      </c>
      <c r="B1858" s="2" t="s">
        <v>4195</v>
      </c>
      <c r="C1858" s="2" t="s">
        <v>46</v>
      </c>
      <c r="D1858" s="2" t="s">
        <v>27</v>
      </c>
      <c r="E1858" s="5">
        <v>-26427</v>
      </c>
      <c r="F1858" s="3" t="s">
        <v>37</v>
      </c>
      <c r="G1858" s="3" t="s">
        <v>20</v>
      </c>
      <c r="H1858" s="2" t="s">
        <v>21</v>
      </c>
      <c r="I1858" s="2" t="s">
        <v>4196</v>
      </c>
      <c r="J1858" s="3" t="str">
        <f>HYPERLINK("https://www.boe.es/gazeta/dias/1827/08/23/pdfs/GMD-1827-101.pdf#page=3","Abrir facsímil")</f>
        <v>Abrir facsímil</v>
      </c>
      <c r="K1858" s="3" t="s">
        <v>23</v>
      </c>
    </row>
    <row r="1859" spans="1:11" ht="42" customHeight="1">
      <c r="A1859" s="2" t="s">
        <v>4197</v>
      </c>
      <c r="B1859" s="2" t="s">
        <v>4198</v>
      </c>
      <c r="C1859" s="2" t="s">
        <v>35</v>
      </c>
      <c r="D1859" s="2" t="s">
        <v>36</v>
      </c>
      <c r="E1859" s="5">
        <v>-26310</v>
      </c>
      <c r="F1859" s="3" t="s">
        <v>263</v>
      </c>
      <c r="G1859" s="3" t="s">
        <v>1513</v>
      </c>
      <c r="H1859" s="2" t="s">
        <v>21</v>
      </c>
      <c r="I1859" s="2" t="s">
        <v>4199</v>
      </c>
      <c r="J1859" s="3" t="str">
        <f>HYPERLINK("https://www.boe.es/gazeta/dias/1827/12/18/pdfs/GMD-1827-154.pdf#page=3","Abrir facsímil")</f>
        <v>Abrir facsímil</v>
      </c>
      <c r="K1859" s="3" t="s">
        <v>23</v>
      </c>
    </row>
    <row r="1860" spans="1:11" ht="42" customHeight="1">
      <c r="A1860" s="2" t="s">
        <v>4200</v>
      </c>
      <c r="B1860" s="2" t="s">
        <v>4201</v>
      </c>
      <c r="C1860" s="2" t="s">
        <v>17</v>
      </c>
      <c r="D1860" s="2" t="s">
        <v>18</v>
      </c>
      <c r="E1860" s="5">
        <v>-26457</v>
      </c>
      <c r="F1860" s="3" t="s">
        <v>178</v>
      </c>
      <c r="G1860" s="3" t="s">
        <v>20</v>
      </c>
      <c r="H1860" s="2" t="s">
        <v>21</v>
      </c>
      <c r="I1860" s="2" t="s">
        <v>4202</v>
      </c>
      <c r="J1860" s="3" t="str">
        <f>HYPERLINK("https://www.boe.es/gazeta/dias/1827/07/24/pdfs/GMD-1827-88.pdf#page=3","Abrir facsímil")</f>
        <v>Abrir facsímil</v>
      </c>
      <c r="K1860" s="3" t="s">
        <v>23</v>
      </c>
    </row>
    <row r="1861" spans="1:11" ht="42" customHeight="1">
      <c r="A1861" s="2" t="s">
        <v>4203</v>
      </c>
      <c r="B1861" s="2" t="s">
        <v>4203</v>
      </c>
      <c r="C1861" s="2" t="s">
        <v>17</v>
      </c>
      <c r="D1861" s="2" t="s">
        <v>18</v>
      </c>
      <c r="E1861" s="5">
        <v>-26331</v>
      </c>
      <c r="F1861" s="3" t="s">
        <v>667</v>
      </c>
      <c r="G1861" s="3" t="s">
        <v>59</v>
      </c>
      <c r="H1861" s="2" t="s">
        <v>21</v>
      </c>
      <c r="I1861" s="2" t="s">
        <v>4204</v>
      </c>
      <c r="J1861" s="3" t="str">
        <f>HYPERLINK("https://www.boe.es/gazeta/dias/1827/11/27/pdfs/GMD-1827-145.pdf#page=2","Abrir facsímil")</f>
        <v>Abrir facsímil</v>
      </c>
      <c r="K1861" s="3" t="s">
        <v>23</v>
      </c>
    </row>
    <row r="1862" spans="1:11" ht="42" customHeight="1">
      <c r="A1862" s="2" t="s">
        <v>4205</v>
      </c>
      <c r="B1862" s="2" t="s">
        <v>4205</v>
      </c>
      <c r="C1862" s="2" t="s">
        <v>35</v>
      </c>
      <c r="D1862" s="2" t="s">
        <v>36</v>
      </c>
      <c r="E1862" s="5">
        <v>-26336</v>
      </c>
      <c r="F1862" s="3" t="s">
        <v>1277</v>
      </c>
      <c r="G1862" s="3" t="s">
        <v>29</v>
      </c>
      <c r="H1862" s="2" t="s">
        <v>21</v>
      </c>
      <c r="I1862" s="2" t="s">
        <v>4206</v>
      </c>
      <c r="J1862" s="3" t="str">
        <f>HYPERLINK("https://www.boe.es/gazeta/dias/1827/11/22/pdfs/GMD-1827-143.pdf#page=4","Abrir facsímil")</f>
        <v>Abrir facsímil</v>
      </c>
      <c r="K1862" s="3" t="s">
        <v>23</v>
      </c>
    </row>
    <row r="1863" spans="1:11" ht="42" customHeight="1">
      <c r="A1863" s="2" t="s">
        <v>4207</v>
      </c>
      <c r="B1863" s="2" t="s">
        <v>4207</v>
      </c>
      <c r="C1863" s="2" t="s">
        <v>17</v>
      </c>
      <c r="D1863" s="2" t="s">
        <v>18</v>
      </c>
      <c r="E1863" s="5">
        <v>-26331</v>
      </c>
      <c r="F1863" s="3" t="s">
        <v>667</v>
      </c>
      <c r="G1863" s="3" t="s">
        <v>20</v>
      </c>
      <c r="H1863" s="2" t="s">
        <v>21</v>
      </c>
      <c r="I1863" s="2" t="s">
        <v>4208</v>
      </c>
      <c r="J1863" s="3" t="str">
        <f>HYPERLINK("https://www.boe.es/gazeta/dias/1827/11/27/pdfs/GMD-1827-145.pdf#page=3","Abrir facsímil")</f>
        <v>Abrir facsímil</v>
      </c>
      <c r="K1863" s="3" t="s">
        <v>23</v>
      </c>
    </row>
    <row r="1864" spans="1:11" ht="42" customHeight="1">
      <c r="A1864" s="2" t="s">
        <v>4209</v>
      </c>
      <c r="B1864" s="2" t="s">
        <v>4209</v>
      </c>
      <c r="C1864" s="2" t="s">
        <v>46</v>
      </c>
      <c r="D1864" s="2" t="s">
        <v>27</v>
      </c>
      <c r="E1864" s="5">
        <v>-26649</v>
      </c>
      <c r="F1864" s="3" t="s">
        <v>1180</v>
      </c>
      <c r="G1864" s="3" t="s">
        <v>29</v>
      </c>
      <c r="H1864" s="2" t="s">
        <v>21</v>
      </c>
      <c r="I1864" s="2" t="s">
        <v>4210</v>
      </c>
      <c r="J1864" s="3" t="str">
        <f>HYPERLINK("https://www.boe.es/gazeta/dias/1827/01/13/pdfs/GMD-1827-6.pdf#page=4","Abrir facsímil")</f>
        <v>Abrir facsímil</v>
      </c>
      <c r="K1864" s="3" t="s">
        <v>23</v>
      </c>
    </row>
    <row r="1865" spans="1:11" ht="42" customHeight="1">
      <c r="A1865" s="2" t="s">
        <v>4209</v>
      </c>
      <c r="B1865" s="2" t="s">
        <v>4209</v>
      </c>
      <c r="C1865" s="2" t="s">
        <v>94</v>
      </c>
      <c r="D1865" s="2" t="s">
        <v>36</v>
      </c>
      <c r="E1865" s="5">
        <v>-26460</v>
      </c>
      <c r="F1865" s="3" t="s">
        <v>920</v>
      </c>
      <c r="G1865" s="3" t="s">
        <v>29</v>
      </c>
      <c r="H1865" s="2" t="s">
        <v>21</v>
      </c>
      <c r="I1865" s="2" t="s">
        <v>4211</v>
      </c>
      <c r="J1865" s="3" t="str">
        <f>HYPERLINK("https://www.boe.es/gazeta/dias/1827/07/21/pdfs/GMD-1827-87.pdf#page=4","Abrir facsímil")</f>
        <v>Abrir facsímil</v>
      </c>
      <c r="K1865" s="3" t="s">
        <v>23</v>
      </c>
    </row>
    <row r="1866" spans="1:11" ht="42" customHeight="1">
      <c r="A1866" s="2" t="s">
        <v>4212</v>
      </c>
      <c r="B1866" s="2" t="s">
        <v>4212</v>
      </c>
      <c r="C1866" s="2" t="s">
        <v>35</v>
      </c>
      <c r="D1866" s="2" t="s">
        <v>36</v>
      </c>
      <c r="E1866" s="5">
        <v>-26597</v>
      </c>
      <c r="F1866" s="3" t="s">
        <v>891</v>
      </c>
      <c r="G1866" s="3" t="s">
        <v>29</v>
      </c>
      <c r="H1866" s="2" t="s">
        <v>21</v>
      </c>
      <c r="I1866" s="2" t="s">
        <v>4213</v>
      </c>
      <c r="J1866" s="3" t="str">
        <f>HYPERLINK("https://www.boe.es/gazeta/dias/1827/03/06/pdfs/GMD-1827-28.pdf#page=4","Abrir facsímil")</f>
        <v>Abrir facsímil</v>
      </c>
      <c r="K1866" s="3" t="s">
        <v>23</v>
      </c>
    </row>
    <row r="1867" spans="1:11" ht="42" customHeight="1">
      <c r="A1867" s="2" t="s">
        <v>4214</v>
      </c>
      <c r="B1867" s="2" t="s">
        <v>4214</v>
      </c>
      <c r="C1867" s="2" t="s">
        <v>17</v>
      </c>
      <c r="D1867" s="2" t="s">
        <v>18</v>
      </c>
      <c r="E1867" s="5">
        <v>-26651</v>
      </c>
      <c r="F1867" s="3" t="s">
        <v>1734</v>
      </c>
      <c r="G1867" s="3" t="s">
        <v>59</v>
      </c>
      <c r="H1867" s="2" t="s">
        <v>21</v>
      </c>
      <c r="I1867" s="2" t="s">
        <v>4215</v>
      </c>
      <c r="J1867" s="3" t="str">
        <f>HYPERLINK("https://www.boe.es/gazeta/dias/1827/01/11/pdfs/GMD-1827-5.pdf#page=2","Abrir facsímil")</f>
        <v>Abrir facsímil</v>
      </c>
      <c r="K1867" s="3" t="s">
        <v>23</v>
      </c>
    </row>
    <row r="1868" spans="1:11" ht="42" customHeight="1">
      <c r="A1868" s="2" t="s">
        <v>4216</v>
      </c>
      <c r="B1868" s="2" t="s">
        <v>4216</v>
      </c>
      <c r="C1868" s="2" t="s">
        <v>35</v>
      </c>
      <c r="D1868" s="2" t="s">
        <v>36</v>
      </c>
      <c r="E1868" s="5">
        <v>-26546</v>
      </c>
      <c r="F1868" s="3" t="s">
        <v>214</v>
      </c>
      <c r="G1868" s="3" t="s">
        <v>29</v>
      </c>
      <c r="H1868" s="2" t="s">
        <v>21</v>
      </c>
      <c r="I1868" s="2" t="s">
        <v>4217</v>
      </c>
      <c r="J1868" s="3" t="str">
        <f>HYPERLINK("https://www.boe.es/gazeta/dias/1827/04/26/pdfs/GMD-1827-50.pdf#page=4","Abrir facsímil")</f>
        <v>Abrir facsímil</v>
      </c>
      <c r="K1868" s="3" t="s">
        <v>23</v>
      </c>
    </row>
    <row r="1869" spans="1:11" ht="42" customHeight="1">
      <c r="A1869" s="2" t="s">
        <v>4216</v>
      </c>
      <c r="B1869" s="2" t="s">
        <v>4216</v>
      </c>
      <c r="C1869" s="2" t="s">
        <v>35</v>
      </c>
      <c r="D1869" s="2" t="s">
        <v>36</v>
      </c>
      <c r="E1869" s="5">
        <v>-26429</v>
      </c>
      <c r="F1869" s="3" t="s">
        <v>422</v>
      </c>
      <c r="G1869" s="3" t="s">
        <v>29</v>
      </c>
      <c r="H1869" s="2" t="s">
        <v>21</v>
      </c>
      <c r="I1869" s="2" t="s">
        <v>4218</v>
      </c>
      <c r="J1869" s="3" t="str">
        <f>HYPERLINK("https://www.boe.es/gazeta/dias/1827/08/21/pdfs/GMD-1827-100.pdf#page=4","Abrir facsímil")</f>
        <v>Abrir facsímil</v>
      </c>
      <c r="K1869" s="3" t="s">
        <v>23</v>
      </c>
    </row>
    <row r="1870" spans="1:11" ht="42" customHeight="1">
      <c r="A1870" s="2" t="s">
        <v>4216</v>
      </c>
      <c r="B1870" s="2" t="s">
        <v>4216</v>
      </c>
      <c r="C1870" s="2" t="s">
        <v>17</v>
      </c>
      <c r="D1870" s="2" t="s">
        <v>18</v>
      </c>
      <c r="E1870" s="5">
        <v>-26369</v>
      </c>
      <c r="F1870" s="3" t="s">
        <v>239</v>
      </c>
      <c r="G1870" s="3" t="s">
        <v>29</v>
      </c>
      <c r="H1870" s="2" t="s">
        <v>21</v>
      </c>
      <c r="I1870" s="2" t="s">
        <v>4219</v>
      </c>
      <c r="J1870" s="3" t="str">
        <f>HYPERLINK("https://www.boe.es/gazeta/dias/1827/10/20/pdfs/GMD-1827-129.pdf#page=4","Abrir facsímil")</f>
        <v>Abrir facsímil</v>
      </c>
      <c r="K1870" s="3" t="s">
        <v>23</v>
      </c>
    </row>
    <row r="1871" spans="1:11" ht="42" customHeight="1">
      <c r="A1871" s="2" t="s">
        <v>4220</v>
      </c>
      <c r="B1871" s="2" t="s">
        <v>4220</v>
      </c>
      <c r="C1871" s="2" t="s">
        <v>35</v>
      </c>
      <c r="D1871" s="2" t="s">
        <v>36</v>
      </c>
      <c r="E1871" s="5">
        <v>-26516</v>
      </c>
      <c r="F1871" s="3" t="s">
        <v>47</v>
      </c>
      <c r="G1871" s="3" t="s">
        <v>29</v>
      </c>
      <c r="H1871" s="2" t="s">
        <v>21</v>
      </c>
      <c r="I1871" s="2" t="s">
        <v>4221</v>
      </c>
      <c r="J1871" s="3" t="str">
        <f>HYPERLINK("https://www.boe.es/gazeta/dias/1827/05/26/pdfs/GMD-1827-63.pdf#page=4","Abrir facsímil")</f>
        <v>Abrir facsímil</v>
      </c>
      <c r="K1871" s="3" t="s">
        <v>23</v>
      </c>
    </row>
    <row r="1872" spans="1:11" ht="42" customHeight="1">
      <c r="A1872" s="2" t="s">
        <v>4222</v>
      </c>
      <c r="B1872" s="2" t="s">
        <v>4223</v>
      </c>
      <c r="C1872" s="2" t="s">
        <v>55</v>
      </c>
      <c r="D1872" s="2" t="s">
        <v>36</v>
      </c>
      <c r="E1872" s="5">
        <v>-26576</v>
      </c>
      <c r="F1872" s="3" t="s">
        <v>251</v>
      </c>
      <c r="G1872" s="3" t="s">
        <v>29</v>
      </c>
      <c r="H1872" s="2" t="s">
        <v>21</v>
      </c>
      <c r="I1872" s="2" t="s">
        <v>4224</v>
      </c>
      <c r="J1872" s="3" t="str">
        <f>HYPERLINK("https://www.boe.es/gazeta/dias/1827/03/27/pdfs/GMD-1827-37.pdf#page=4","Abrir facsímil")</f>
        <v>Abrir facsímil</v>
      </c>
      <c r="K1872" s="3" t="s">
        <v>23</v>
      </c>
    </row>
    <row r="1873" spans="1:11" ht="42" customHeight="1">
      <c r="A1873" s="2" t="s">
        <v>4225</v>
      </c>
      <c r="B1873" s="2" t="s">
        <v>4226</v>
      </c>
      <c r="C1873" s="2" t="s">
        <v>55</v>
      </c>
      <c r="D1873" s="2" t="s">
        <v>36</v>
      </c>
      <c r="E1873" s="5">
        <v>-26345</v>
      </c>
      <c r="F1873" s="3" t="s">
        <v>1213</v>
      </c>
      <c r="G1873" s="3" t="s">
        <v>29</v>
      </c>
      <c r="H1873" s="2" t="s">
        <v>21</v>
      </c>
      <c r="I1873" s="2" t="s">
        <v>4227</v>
      </c>
      <c r="J1873" s="3" t="str">
        <f>HYPERLINK("https://www.boe.es/gazeta/dias/1827/11/13/pdfs/GMD-1827-139.pdf#page=4","Abrir facsímil")</f>
        <v>Abrir facsímil</v>
      </c>
      <c r="K1873" s="3" t="s">
        <v>23</v>
      </c>
    </row>
    <row r="1874" spans="1:11" ht="42" customHeight="1">
      <c r="A1874" s="2" t="s">
        <v>4228</v>
      </c>
      <c r="B1874" s="2" t="s">
        <v>4229</v>
      </c>
      <c r="C1874" s="2" t="s">
        <v>46</v>
      </c>
      <c r="D1874" s="2" t="s">
        <v>27</v>
      </c>
      <c r="E1874" s="5">
        <v>-26541</v>
      </c>
      <c r="F1874" s="3" t="s">
        <v>542</v>
      </c>
      <c r="G1874" s="3" t="s">
        <v>59</v>
      </c>
      <c r="H1874" s="2" t="s">
        <v>21</v>
      </c>
      <c r="I1874" s="2" t="s">
        <v>4230</v>
      </c>
      <c r="J1874" s="3" t="str">
        <f>HYPERLINK("https://www.boe.es/gazeta/dias/1827/05/01/pdfs/GMD-1827-52.pdf#page=2","Abrir facsímil")</f>
        <v>Abrir facsímil</v>
      </c>
      <c r="K1874" s="3" t="s">
        <v>23</v>
      </c>
    </row>
    <row r="1875" spans="1:11" ht="42" customHeight="1">
      <c r="A1875" s="2" t="s">
        <v>4231</v>
      </c>
      <c r="B1875" s="2" t="s">
        <v>4232</v>
      </c>
      <c r="C1875" s="2" t="s">
        <v>55</v>
      </c>
      <c r="D1875" s="2" t="s">
        <v>36</v>
      </c>
      <c r="E1875" s="5">
        <v>-26453</v>
      </c>
      <c r="F1875" s="3" t="s">
        <v>148</v>
      </c>
      <c r="G1875" s="3" t="s">
        <v>29</v>
      </c>
      <c r="H1875" s="2" t="s">
        <v>21</v>
      </c>
      <c r="I1875" s="2" t="s">
        <v>4233</v>
      </c>
      <c r="J1875" s="3" t="str">
        <f>HYPERLINK("https://www.boe.es/gazeta/dias/1827/07/28/pdfs/GMD-1827-90.pdf#page=4","Abrir facsímil")</f>
        <v>Abrir facsímil</v>
      </c>
      <c r="K1875" s="3" t="s">
        <v>23</v>
      </c>
    </row>
    <row r="1876" spans="1:11" ht="42" customHeight="1">
      <c r="A1876" s="2" t="s">
        <v>4234</v>
      </c>
      <c r="B1876" s="2" t="s">
        <v>4235</v>
      </c>
      <c r="C1876" s="2" t="s">
        <v>55</v>
      </c>
      <c r="D1876" s="2" t="s">
        <v>36</v>
      </c>
      <c r="E1876" s="5">
        <v>-26518</v>
      </c>
      <c r="F1876" s="3" t="s">
        <v>79</v>
      </c>
      <c r="G1876" s="3" t="s">
        <v>20</v>
      </c>
      <c r="H1876" s="2" t="s">
        <v>21</v>
      </c>
      <c r="I1876" s="2" t="s">
        <v>4236</v>
      </c>
      <c r="J1876" s="3" t="str">
        <f>HYPERLINK("https://www.boe.es/gazeta/dias/1827/05/24/pdfs/GMD-1827-62.pdf#page=3","Abrir facsímil")</f>
        <v>Abrir facsímil</v>
      </c>
      <c r="K1876" s="3" t="s">
        <v>23</v>
      </c>
    </row>
    <row r="1877" spans="1:11" ht="42" customHeight="1">
      <c r="A1877" s="2" t="s">
        <v>4237</v>
      </c>
      <c r="B1877" s="2" t="s">
        <v>4238</v>
      </c>
      <c r="C1877" s="2" t="s">
        <v>35</v>
      </c>
      <c r="D1877" s="2" t="s">
        <v>36</v>
      </c>
      <c r="E1877" s="5">
        <v>-26492</v>
      </c>
      <c r="F1877" s="3" t="s">
        <v>140</v>
      </c>
      <c r="G1877" s="3" t="s">
        <v>20</v>
      </c>
      <c r="H1877" s="2" t="s">
        <v>21</v>
      </c>
      <c r="I1877" s="2" t="s">
        <v>4239</v>
      </c>
      <c r="J1877" s="3" t="str">
        <f>HYPERLINK("https://www.boe.es/gazeta/dias/1827/06/19/pdfs/GMD-1827-73.pdf#page=3","Abrir facsímil")</f>
        <v>Abrir facsímil</v>
      </c>
      <c r="K1877" s="3" t="s">
        <v>23</v>
      </c>
    </row>
    <row r="1878" spans="1:11" ht="42" customHeight="1">
      <c r="A1878" s="2" t="s">
        <v>4240</v>
      </c>
      <c r="B1878" s="2" t="s">
        <v>4241</v>
      </c>
      <c r="C1878" s="2" t="s">
        <v>94</v>
      </c>
      <c r="D1878" s="2" t="s">
        <v>36</v>
      </c>
      <c r="E1878" s="5">
        <v>-26320</v>
      </c>
      <c r="F1878" s="3" t="s">
        <v>2021</v>
      </c>
      <c r="G1878" s="3" t="s">
        <v>29</v>
      </c>
      <c r="H1878" s="2" t="s">
        <v>21</v>
      </c>
      <c r="I1878" s="2" t="s">
        <v>4242</v>
      </c>
      <c r="J1878" s="3" t="str">
        <f>HYPERLINK("https://www.boe.es/gazeta/dias/1827/12/08/pdfs/GMD-1827-150.pdf#page=4","Abrir facsímil")</f>
        <v>Abrir facsímil</v>
      </c>
      <c r="K1878" s="3" t="s">
        <v>23</v>
      </c>
    </row>
    <row r="1879" spans="1:11" ht="42" customHeight="1">
      <c r="A1879" s="2" t="s">
        <v>4243</v>
      </c>
      <c r="B1879" s="2" t="s">
        <v>4243</v>
      </c>
      <c r="C1879" s="2" t="s">
        <v>46</v>
      </c>
      <c r="D1879" s="2" t="s">
        <v>27</v>
      </c>
      <c r="E1879" s="5">
        <v>-26306</v>
      </c>
      <c r="F1879" s="3" t="s">
        <v>247</v>
      </c>
      <c r="G1879" s="3" t="s">
        <v>59</v>
      </c>
      <c r="H1879" s="2" t="s">
        <v>21</v>
      </c>
      <c r="I1879" s="2" t="s">
        <v>4244</v>
      </c>
      <c r="J1879" s="3" t="str">
        <f>HYPERLINK("https://www.boe.es/gazeta/dias/1827/12/22/pdfs/GMD-1827-156.pdf#page=2","Abrir facsímil")</f>
        <v>Abrir facsímil</v>
      </c>
      <c r="K1879" s="3" t="s">
        <v>23</v>
      </c>
    </row>
    <row r="1880" spans="1:11" ht="42" customHeight="1">
      <c r="A1880" s="2" t="s">
        <v>4245</v>
      </c>
      <c r="B1880" s="2" t="s">
        <v>4245</v>
      </c>
      <c r="C1880" s="2" t="s">
        <v>17</v>
      </c>
      <c r="D1880" s="2" t="s">
        <v>18</v>
      </c>
      <c r="E1880" s="5">
        <v>-26656</v>
      </c>
      <c r="F1880" s="3" t="s">
        <v>840</v>
      </c>
      <c r="G1880" s="3" t="s">
        <v>59</v>
      </c>
      <c r="H1880" s="2" t="s">
        <v>21</v>
      </c>
      <c r="I1880" s="2" t="s">
        <v>4246</v>
      </c>
      <c r="J1880" s="3" t="str">
        <f>HYPERLINK("https://www.boe.es/gazeta/dias/1827/01/06/pdfs/GMD-1827-3.pdf#page=2","Abrir facsímil")</f>
        <v>Abrir facsímil</v>
      </c>
      <c r="K1880" s="3" t="s">
        <v>23</v>
      </c>
    </row>
    <row r="1881" spans="1:11" ht="42" customHeight="1">
      <c r="A1881" s="2" t="s">
        <v>4247</v>
      </c>
      <c r="B1881" s="2" t="s">
        <v>4248</v>
      </c>
      <c r="C1881" s="2" t="s">
        <v>17</v>
      </c>
      <c r="D1881" s="2" t="s">
        <v>18</v>
      </c>
      <c r="E1881" s="5">
        <v>-26530</v>
      </c>
      <c r="F1881" s="3" t="s">
        <v>817</v>
      </c>
      <c r="G1881" s="3" t="s">
        <v>59</v>
      </c>
      <c r="H1881" s="2" t="s">
        <v>21</v>
      </c>
      <c r="I1881" s="2" t="s">
        <v>4249</v>
      </c>
      <c r="J1881" s="3" t="str">
        <f>HYPERLINK("https://www.boe.es/gazeta/dias/1827/05/12/pdfs/GMD-1827-57.pdf#page=2","Abrir facsímil")</f>
        <v>Abrir facsímil</v>
      </c>
      <c r="K1881" s="3" t="s">
        <v>23</v>
      </c>
    </row>
    <row r="1882" spans="1:11" ht="42" customHeight="1">
      <c r="A1882" s="2" t="s">
        <v>4250</v>
      </c>
      <c r="B1882" s="2" t="s">
        <v>4251</v>
      </c>
      <c r="C1882" s="2" t="s">
        <v>17</v>
      </c>
      <c r="D1882" s="2" t="s">
        <v>18</v>
      </c>
      <c r="E1882" s="5">
        <v>-26306</v>
      </c>
      <c r="F1882" s="3" t="s">
        <v>247</v>
      </c>
      <c r="G1882" s="3" t="s">
        <v>59</v>
      </c>
      <c r="H1882" s="2" t="s">
        <v>21</v>
      </c>
      <c r="I1882" s="2" t="s">
        <v>4252</v>
      </c>
      <c r="J1882" s="3" t="str">
        <f>HYPERLINK("https://www.boe.es/gazeta/dias/1827/12/22/pdfs/GMD-1827-156.pdf#page=2","Abrir facsímil")</f>
        <v>Abrir facsímil</v>
      </c>
      <c r="K1882" s="3" t="s">
        <v>23</v>
      </c>
    </row>
    <row r="1883" spans="1:11" ht="42" customHeight="1">
      <c r="A1883" s="2" t="s">
        <v>4253</v>
      </c>
      <c r="B1883" s="2" t="s">
        <v>4253</v>
      </c>
      <c r="C1883" s="2" t="s">
        <v>17</v>
      </c>
      <c r="D1883" s="2" t="s">
        <v>18</v>
      </c>
      <c r="E1883" s="5">
        <v>-26649</v>
      </c>
      <c r="F1883" s="3" t="s">
        <v>1180</v>
      </c>
      <c r="G1883" s="3" t="s">
        <v>29</v>
      </c>
      <c r="H1883" s="2" t="s">
        <v>21</v>
      </c>
      <c r="I1883" s="2" t="s">
        <v>4254</v>
      </c>
      <c r="J1883" s="3" t="str">
        <f>HYPERLINK("https://www.boe.es/gazeta/dias/1827/01/13/pdfs/GMD-1827-6.pdf#page=4","Abrir facsímil")</f>
        <v>Abrir facsímil</v>
      </c>
      <c r="K1883" s="3" t="s">
        <v>23</v>
      </c>
    </row>
    <row r="1884" spans="1:11" ht="42" customHeight="1">
      <c r="A1884" s="2" t="s">
        <v>4255</v>
      </c>
      <c r="B1884" s="2" t="s">
        <v>4256</v>
      </c>
      <c r="C1884" s="2" t="s">
        <v>46</v>
      </c>
      <c r="D1884" s="2" t="s">
        <v>27</v>
      </c>
      <c r="E1884" s="5">
        <v>-26369</v>
      </c>
      <c r="F1884" s="3" t="s">
        <v>239</v>
      </c>
      <c r="G1884" s="3" t="s">
        <v>29</v>
      </c>
      <c r="H1884" s="2" t="s">
        <v>21</v>
      </c>
      <c r="I1884" s="2" t="s">
        <v>4257</v>
      </c>
      <c r="J1884" s="3" t="str">
        <f>HYPERLINK("https://www.boe.es/gazeta/dias/1827/10/20/pdfs/GMD-1827-129.pdf#page=4","Abrir facsímil")</f>
        <v>Abrir facsímil</v>
      </c>
      <c r="K1884" s="3" t="s">
        <v>23</v>
      </c>
    </row>
    <row r="1885" spans="1:11" ht="42" customHeight="1">
      <c r="A1885" s="2" t="s">
        <v>4258</v>
      </c>
      <c r="B1885" s="2" t="s">
        <v>4258</v>
      </c>
      <c r="C1885" s="2" t="s">
        <v>46</v>
      </c>
      <c r="D1885" s="2" t="s">
        <v>27</v>
      </c>
      <c r="E1885" s="5">
        <v>-26518</v>
      </c>
      <c r="F1885" s="3" t="s">
        <v>79</v>
      </c>
      <c r="G1885" s="3" t="s">
        <v>572</v>
      </c>
      <c r="H1885" s="2" t="s">
        <v>21</v>
      </c>
      <c r="I1885" s="2" t="s">
        <v>4259</v>
      </c>
      <c r="J1885" s="3" t="str">
        <f>HYPERLINK("https://www.boe.es/gazeta/dias/1827/05/24/pdfs/GMD-1827-62.pdf#page=2","Abrir facsímil")</f>
        <v>Abrir facsímil</v>
      </c>
      <c r="K1885" s="3" t="s">
        <v>23</v>
      </c>
    </row>
    <row r="1886" spans="1:11" ht="42" customHeight="1">
      <c r="A1886" s="2" t="s">
        <v>4260</v>
      </c>
      <c r="B1886" s="2" t="s">
        <v>4261</v>
      </c>
      <c r="C1886" s="2" t="s">
        <v>46</v>
      </c>
      <c r="D1886" s="2" t="s">
        <v>27</v>
      </c>
      <c r="E1886" s="5">
        <v>-26562</v>
      </c>
      <c r="F1886" s="3" t="s">
        <v>28</v>
      </c>
      <c r="G1886" s="3" t="s">
        <v>29</v>
      </c>
      <c r="H1886" s="2" t="s">
        <v>21</v>
      </c>
      <c r="I1886" s="2" t="s">
        <v>4262</v>
      </c>
      <c r="J1886" s="3" t="str">
        <f>HYPERLINK("https://www.boe.es/gazeta/dias/1827/04/10/pdfs/GMD-1827-43.pdf#page=4","Abrir facsímil")</f>
        <v>Abrir facsímil</v>
      </c>
      <c r="K1886" s="3" t="s">
        <v>23</v>
      </c>
    </row>
    <row r="1887" spans="1:11" ht="42" customHeight="1">
      <c r="A1887" s="2" t="s">
        <v>4263</v>
      </c>
      <c r="B1887" s="2" t="s">
        <v>4263</v>
      </c>
      <c r="C1887" s="2" t="s">
        <v>46</v>
      </c>
      <c r="D1887" s="2" t="s">
        <v>27</v>
      </c>
      <c r="E1887" s="5">
        <v>-26338</v>
      </c>
      <c r="F1887" s="3" t="s">
        <v>525</v>
      </c>
      <c r="G1887" s="3" t="s">
        <v>20</v>
      </c>
      <c r="H1887" s="2" t="s">
        <v>21</v>
      </c>
      <c r="I1887" s="2" t="s">
        <v>4264</v>
      </c>
      <c r="J1887" s="3" t="str">
        <f>HYPERLINK("https://www.boe.es/gazeta/dias/1827/11/20/pdfs/GMD-1827-142.pdf#page=3","Abrir facsímil")</f>
        <v>Abrir facsímil</v>
      </c>
      <c r="K1887" s="3" t="s">
        <v>23</v>
      </c>
    </row>
    <row r="1888" spans="1:11" ht="42" customHeight="1">
      <c r="A1888" s="2" t="s">
        <v>4265</v>
      </c>
      <c r="B1888" s="2" t="s">
        <v>4266</v>
      </c>
      <c r="C1888" s="2" t="s">
        <v>17</v>
      </c>
      <c r="D1888" s="2" t="s">
        <v>18</v>
      </c>
      <c r="E1888" s="5">
        <v>-26455</v>
      </c>
      <c r="F1888" s="3" t="s">
        <v>75</v>
      </c>
      <c r="G1888" s="3" t="s">
        <v>20</v>
      </c>
      <c r="H1888" s="2" t="s">
        <v>21</v>
      </c>
      <c r="I1888" s="2" t="s">
        <v>4267</v>
      </c>
      <c r="J1888" s="3" t="str">
        <f>HYPERLINK("https://www.boe.es/gazeta/dias/1827/07/26/pdfs/GMD-1827-89.pdf#page=3","Abrir facsímil")</f>
        <v>Abrir facsímil</v>
      </c>
      <c r="K1888" s="3" t="s">
        <v>23</v>
      </c>
    </row>
    <row r="1889" spans="1:11" ht="42" customHeight="1">
      <c r="A1889" s="2" t="s">
        <v>4268</v>
      </c>
      <c r="B1889" s="2" t="s">
        <v>4269</v>
      </c>
      <c r="C1889" s="2" t="s">
        <v>17</v>
      </c>
      <c r="D1889" s="2" t="s">
        <v>18</v>
      </c>
      <c r="E1889" s="5">
        <v>-26574</v>
      </c>
      <c r="F1889" s="3" t="s">
        <v>106</v>
      </c>
      <c r="G1889" s="3" t="s">
        <v>20</v>
      </c>
      <c r="H1889" s="2" t="s">
        <v>21</v>
      </c>
      <c r="I1889" s="2" t="s">
        <v>4270</v>
      </c>
      <c r="J1889" s="3" t="str">
        <f>HYPERLINK("https://www.boe.es/gazeta/dias/1827/03/29/pdfs/GMD-1827-38.pdf#page=3","Abrir facsímil")</f>
        <v>Abrir facsímil</v>
      </c>
      <c r="K1889" s="3" t="s">
        <v>23</v>
      </c>
    </row>
    <row r="1890" spans="1:11" ht="42" customHeight="1">
      <c r="A1890" s="2" t="s">
        <v>4271</v>
      </c>
      <c r="B1890" s="2" t="s">
        <v>4272</v>
      </c>
      <c r="C1890" s="2" t="s">
        <v>17</v>
      </c>
      <c r="D1890" s="2" t="s">
        <v>18</v>
      </c>
      <c r="E1890" s="5">
        <v>-26406</v>
      </c>
      <c r="F1890" s="3" t="s">
        <v>658</v>
      </c>
      <c r="G1890" s="3" t="s">
        <v>29</v>
      </c>
      <c r="H1890" s="2" t="s">
        <v>21</v>
      </c>
      <c r="I1890" s="2" t="s">
        <v>4273</v>
      </c>
      <c r="J1890" s="3" t="str">
        <f>HYPERLINK("https://www.boe.es/gazeta/dias/1827/09/13/pdfs/GMD-1827-110.pdf#page=4","Abrir facsímil")</f>
        <v>Abrir facsímil</v>
      </c>
      <c r="K1890" s="3" t="s">
        <v>23</v>
      </c>
    </row>
    <row r="1891" spans="1:11" ht="42" customHeight="1">
      <c r="A1891" s="2" t="s">
        <v>4274</v>
      </c>
      <c r="B1891" s="2" t="s">
        <v>4275</v>
      </c>
      <c r="C1891" s="2" t="s">
        <v>46</v>
      </c>
      <c r="D1891" s="2" t="s">
        <v>27</v>
      </c>
      <c r="E1891" s="5">
        <v>-26590</v>
      </c>
      <c r="F1891" s="3" t="s">
        <v>119</v>
      </c>
      <c r="G1891" s="3" t="s">
        <v>42</v>
      </c>
      <c r="H1891" s="2" t="s">
        <v>21</v>
      </c>
      <c r="I1891" s="2" t="s">
        <v>4276</v>
      </c>
      <c r="J1891" s="3" t="str">
        <f>HYPERLINK("https://www.boe.es/gazeta/dias/1827/03/13/pdfs/GMD-1827-31.pdf#page=1","Abrir facsímil")</f>
        <v>Abrir facsímil</v>
      </c>
      <c r="K1891" s="3" t="s">
        <v>23</v>
      </c>
    </row>
    <row r="1892" spans="1:11" ht="42" customHeight="1">
      <c r="A1892" s="2" t="s">
        <v>4277</v>
      </c>
      <c r="B1892" s="2" t="s">
        <v>4278</v>
      </c>
      <c r="C1892" s="2" t="s">
        <v>284</v>
      </c>
      <c r="D1892" s="2" t="s">
        <v>36</v>
      </c>
      <c r="E1892" s="5">
        <v>-26506</v>
      </c>
      <c r="F1892" s="3" t="s">
        <v>832</v>
      </c>
      <c r="G1892" s="3" t="s">
        <v>29</v>
      </c>
      <c r="H1892" s="2" t="s">
        <v>21</v>
      </c>
      <c r="I1892" s="2" t="s">
        <v>4279</v>
      </c>
      <c r="J1892" s="3" t="str">
        <f>HYPERLINK("https://www.boe.es/gazeta/dias/1827/06/05/pdfs/GMD-1827-67.pdf#page=4","Abrir facsímil")</f>
        <v>Abrir facsímil</v>
      </c>
      <c r="K1892" s="3" t="s">
        <v>23</v>
      </c>
    </row>
    <row r="1893" spans="1:11" ht="42" customHeight="1">
      <c r="A1893" s="2" t="s">
        <v>4280</v>
      </c>
      <c r="B1893" s="2" t="s">
        <v>4280</v>
      </c>
      <c r="C1893" s="2" t="s">
        <v>94</v>
      </c>
      <c r="D1893" s="2" t="s">
        <v>36</v>
      </c>
      <c r="E1893" s="5">
        <v>-26632</v>
      </c>
      <c r="F1893" s="3" t="s">
        <v>1844</v>
      </c>
      <c r="G1893" s="3" t="s">
        <v>20</v>
      </c>
      <c r="H1893" s="2" t="s">
        <v>21</v>
      </c>
      <c r="I1893" s="2" t="s">
        <v>4281</v>
      </c>
      <c r="J1893" s="3" t="str">
        <f>HYPERLINK("https://www.boe.es/gazeta/dias/1827/01/30/pdfs/GMD-1827-13.pdf#page=3","Abrir facsímil")</f>
        <v>Abrir facsímil</v>
      </c>
      <c r="K1893" s="3" t="s">
        <v>23</v>
      </c>
    </row>
    <row r="1894" spans="1:11" ht="42" customHeight="1">
      <c r="A1894" s="2" t="s">
        <v>4280</v>
      </c>
      <c r="B1894" s="2" t="s">
        <v>4280</v>
      </c>
      <c r="C1894" s="2" t="s">
        <v>46</v>
      </c>
      <c r="D1894" s="2" t="s">
        <v>27</v>
      </c>
      <c r="E1894" s="5">
        <v>-26527</v>
      </c>
      <c r="F1894" s="3" t="s">
        <v>1554</v>
      </c>
      <c r="G1894" s="3" t="s">
        <v>59</v>
      </c>
      <c r="H1894" s="2" t="s">
        <v>21</v>
      </c>
      <c r="I1894" s="2" t="s">
        <v>4282</v>
      </c>
      <c r="J1894" s="3" t="str">
        <f>HYPERLINK("https://www.boe.es/gazeta/dias/1827/05/15/pdfs/GMD-1827-58.pdf#page=2","Abrir facsímil")</f>
        <v>Abrir facsímil</v>
      </c>
      <c r="K1894" s="3" t="s">
        <v>23</v>
      </c>
    </row>
    <row r="1895" spans="1:11" ht="42" customHeight="1">
      <c r="A1895" s="2" t="s">
        <v>4280</v>
      </c>
      <c r="B1895" s="2" t="s">
        <v>4280</v>
      </c>
      <c r="C1895" s="2" t="s">
        <v>55</v>
      </c>
      <c r="D1895" s="2" t="s">
        <v>36</v>
      </c>
      <c r="E1895" s="5">
        <v>-26502</v>
      </c>
      <c r="F1895" s="3" t="s">
        <v>301</v>
      </c>
      <c r="G1895" s="3" t="s">
        <v>59</v>
      </c>
      <c r="H1895" s="2" t="s">
        <v>21</v>
      </c>
      <c r="I1895" s="2" t="s">
        <v>4283</v>
      </c>
      <c r="J1895" s="3" t="str">
        <f>HYPERLINK("https://www.boe.es/gazeta/dias/1827/06/09/pdfs/GMD-1827-69.pdf#page=2","Abrir facsímil")</f>
        <v>Abrir facsímil</v>
      </c>
      <c r="K1895" s="3" t="s">
        <v>23</v>
      </c>
    </row>
    <row r="1896" spans="1:11" ht="42" customHeight="1">
      <c r="A1896" s="2" t="s">
        <v>4280</v>
      </c>
      <c r="B1896" s="2" t="s">
        <v>4280</v>
      </c>
      <c r="C1896" s="2" t="s">
        <v>17</v>
      </c>
      <c r="D1896" s="2" t="s">
        <v>18</v>
      </c>
      <c r="E1896" s="5">
        <v>-26411</v>
      </c>
      <c r="F1896" s="3" t="s">
        <v>496</v>
      </c>
      <c r="G1896" s="3" t="s">
        <v>29</v>
      </c>
      <c r="H1896" s="2" t="s">
        <v>21</v>
      </c>
      <c r="I1896" s="2" t="s">
        <v>4284</v>
      </c>
      <c r="J1896" s="3" t="str">
        <f>HYPERLINK("https://www.boe.es/gazeta/dias/1827/09/08/pdfs/GMD-1827-108.pdf#page=4","Abrir facsímil")</f>
        <v>Abrir facsímil</v>
      </c>
      <c r="K1896" s="3" t="s">
        <v>23</v>
      </c>
    </row>
    <row r="1897" spans="1:11" ht="42" customHeight="1">
      <c r="A1897" s="2" t="s">
        <v>4280</v>
      </c>
      <c r="B1897" s="2" t="s">
        <v>4280</v>
      </c>
      <c r="C1897" s="2" t="s">
        <v>55</v>
      </c>
      <c r="D1897" s="2" t="s">
        <v>36</v>
      </c>
      <c r="E1897" s="5">
        <v>-26408</v>
      </c>
      <c r="F1897" s="3" t="s">
        <v>226</v>
      </c>
      <c r="G1897" s="3" t="s">
        <v>59</v>
      </c>
      <c r="H1897" s="2" t="s">
        <v>21</v>
      </c>
      <c r="I1897" s="2" t="s">
        <v>4285</v>
      </c>
      <c r="J1897" s="3" t="str">
        <f>HYPERLINK("https://www.boe.es/gazeta/dias/1827/09/11/pdfs/GMD-1827-109.pdf#page=2","Abrir facsímil")</f>
        <v>Abrir facsímil</v>
      </c>
      <c r="K1897" s="3" t="s">
        <v>23</v>
      </c>
    </row>
    <row r="1898" spans="1:11" ht="42" customHeight="1">
      <c r="A1898" s="2" t="s">
        <v>4280</v>
      </c>
      <c r="B1898" s="2" t="s">
        <v>4280</v>
      </c>
      <c r="C1898" s="2" t="s">
        <v>17</v>
      </c>
      <c r="D1898" s="2" t="s">
        <v>18</v>
      </c>
      <c r="E1898" s="5">
        <v>-26383</v>
      </c>
      <c r="F1898" s="3" t="s">
        <v>357</v>
      </c>
      <c r="G1898" s="3" t="s">
        <v>59</v>
      </c>
      <c r="H1898" s="2" t="s">
        <v>21</v>
      </c>
      <c r="I1898" s="2" t="s">
        <v>4286</v>
      </c>
      <c r="J1898" s="3" t="str">
        <f>HYPERLINK("https://www.boe.es/gazeta/dias/1827/10/06/pdfs/GMD-1827-122.pdf#page=2","Abrir facsímil")</f>
        <v>Abrir facsímil</v>
      </c>
      <c r="K1898" s="3" t="s">
        <v>23</v>
      </c>
    </row>
    <row r="1899" spans="1:11" ht="42" customHeight="1">
      <c r="A1899" s="2" t="s">
        <v>4287</v>
      </c>
      <c r="B1899" s="2" t="s">
        <v>4288</v>
      </c>
      <c r="C1899" s="2" t="s">
        <v>17</v>
      </c>
      <c r="D1899" s="2" t="s">
        <v>18</v>
      </c>
      <c r="E1899" s="5">
        <v>-26523</v>
      </c>
      <c r="F1899" s="3" t="s">
        <v>531</v>
      </c>
      <c r="G1899" s="3" t="s">
        <v>29</v>
      </c>
      <c r="H1899" s="2" t="s">
        <v>21</v>
      </c>
      <c r="I1899" s="2" t="s">
        <v>4289</v>
      </c>
      <c r="J1899" s="3" t="str">
        <f>HYPERLINK("https://www.boe.es/gazeta/dias/1827/05/19/pdfs/GMD-1827-60.pdf#page=4","Abrir facsímil")</f>
        <v>Abrir facsímil</v>
      </c>
      <c r="K1899" s="3" t="s">
        <v>23</v>
      </c>
    </row>
    <row r="1900" spans="1:11" ht="42" customHeight="1">
      <c r="A1900" s="2" t="s">
        <v>4290</v>
      </c>
      <c r="B1900" s="2" t="s">
        <v>4291</v>
      </c>
      <c r="C1900" s="2" t="s">
        <v>17</v>
      </c>
      <c r="D1900" s="2" t="s">
        <v>18</v>
      </c>
      <c r="E1900" s="5">
        <v>-26586</v>
      </c>
      <c r="F1900" s="3" t="s">
        <v>50</v>
      </c>
      <c r="G1900" s="3" t="s">
        <v>29</v>
      </c>
      <c r="H1900" s="2" t="s">
        <v>21</v>
      </c>
      <c r="I1900" s="2" t="s">
        <v>4292</v>
      </c>
      <c r="J1900" s="3" t="str">
        <f>HYPERLINK("https://www.boe.es/gazeta/dias/1827/03/17/pdfs/GMD-1827-33.pdf#page=4","Abrir facsímil")</f>
        <v>Abrir facsímil</v>
      </c>
      <c r="K1900" s="3" t="s">
        <v>23</v>
      </c>
    </row>
    <row r="1901" spans="1:11" ht="42" customHeight="1">
      <c r="A1901" s="2" t="s">
        <v>4293</v>
      </c>
      <c r="B1901" s="2" t="s">
        <v>4293</v>
      </c>
      <c r="C1901" s="2" t="s">
        <v>46</v>
      </c>
      <c r="D1901" s="2" t="s">
        <v>27</v>
      </c>
      <c r="E1901" s="5">
        <v>-26341</v>
      </c>
      <c r="F1901" s="3" t="s">
        <v>596</v>
      </c>
      <c r="G1901" s="3" t="s">
        <v>59</v>
      </c>
      <c r="H1901" s="2" t="s">
        <v>21</v>
      </c>
      <c r="I1901" s="2" t="s">
        <v>4294</v>
      </c>
      <c r="J1901" s="3" t="str">
        <f>HYPERLINK("https://www.boe.es/gazeta/dias/1827/11/17/pdfs/GMD-1827-141.pdf#page=2","Abrir facsímil")</f>
        <v>Abrir facsímil</v>
      </c>
      <c r="K1901" s="3" t="s">
        <v>23</v>
      </c>
    </row>
    <row r="1902" spans="1:11" ht="42" customHeight="1">
      <c r="A1902" s="2" t="s">
        <v>4295</v>
      </c>
      <c r="B1902" s="2" t="s">
        <v>4295</v>
      </c>
      <c r="C1902" s="2" t="s">
        <v>17</v>
      </c>
      <c r="D1902" s="2" t="s">
        <v>18</v>
      </c>
      <c r="E1902" s="5">
        <v>-26420</v>
      </c>
      <c r="F1902" s="3" t="s">
        <v>221</v>
      </c>
      <c r="G1902" s="3" t="s">
        <v>42</v>
      </c>
      <c r="H1902" s="2" t="s">
        <v>21</v>
      </c>
      <c r="I1902" s="2" t="s">
        <v>4296</v>
      </c>
      <c r="J1902" s="3" t="str">
        <f>HYPERLINK("https://www.boe.es/gazeta/dias/1827/08/30/pdfs/GMD-1827-104.pdf#page=1","Abrir facsímil")</f>
        <v>Abrir facsímil</v>
      </c>
      <c r="K1902" s="3" t="s">
        <v>23</v>
      </c>
    </row>
    <row r="1903" spans="1:11" ht="42" customHeight="1">
      <c r="A1903" s="2" t="s">
        <v>4297</v>
      </c>
      <c r="B1903" s="2" t="s">
        <v>4297</v>
      </c>
      <c r="C1903" s="2" t="s">
        <v>17</v>
      </c>
      <c r="D1903" s="2" t="s">
        <v>18</v>
      </c>
      <c r="E1903" s="5">
        <v>-26660</v>
      </c>
      <c r="F1903" s="3" t="s">
        <v>661</v>
      </c>
      <c r="G1903" s="3" t="s">
        <v>29</v>
      </c>
      <c r="H1903" s="2" t="s">
        <v>21</v>
      </c>
      <c r="I1903" s="2" t="s">
        <v>4298</v>
      </c>
      <c r="J1903" s="3" t="str">
        <f>HYPERLINK("https://www.boe.es/gazeta/dias/1827/01/02/pdfs/GMD-1827-1.pdf#page=4","Abrir facsímil")</f>
        <v>Abrir facsímil</v>
      </c>
      <c r="K1903" s="3" t="s">
        <v>23</v>
      </c>
    </row>
    <row r="1904" spans="1:11" ht="42" customHeight="1">
      <c r="A1904" s="2" t="s">
        <v>4299</v>
      </c>
      <c r="B1904" s="2" t="s">
        <v>4300</v>
      </c>
      <c r="C1904" s="2" t="s">
        <v>17</v>
      </c>
      <c r="D1904" s="2" t="s">
        <v>18</v>
      </c>
      <c r="E1904" s="5">
        <v>-26586</v>
      </c>
      <c r="F1904" s="3" t="s">
        <v>50</v>
      </c>
      <c r="G1904" s="3" t="s">
        <v>29</v>
      </c>
      <c r="H1904" s="2" t="s">
        <v>21</v>
      </c>
      <c r="I1904" s="2" t="s">
        <v>4301</v>
      </c>
      <c r="J1904" s="3" t="str">
        <f>HYPERLINK("https://www.boe.es/gazeta/dias/1827/03/17/pdfs/GMD-1827-33.pdf#page=4","Abrir facsímil")</f>
        <v>Abrir facsímil</v>
      </c>
      <c r="K1904" s="3" t="s">
        <v>23</v>
      </c>
    </row>
    <row r="1905" spans="1:11" ht="42" customHeight="1">
      <c r="A1905" s="2" t="s">
        <v>4302</v>
      </c>
      <c r="B1905" s="2" t="s">
        <v>4302</v>
      </c>
      <c r="C1905" s="2" t="s">
        <v>17</v>
      </c>
      <c r="D1905" s="2" t="s">
        <v>18</v>
      </c>
      <c r="E1905" s="5">
        <v>-26595</v>
      </c>
      <c r="F1905" s="3" t="s">
        <v>128</v>
      </c>
      <c r="G1905" s="3" t="s">
        <v>29</v>
      </c>
      <c r="H1905" s="2" t="s">
        <v>21</v>
      </c>
      <c r="I1905" s="2" t="s">
        <v>4303</v>
      </c>
      <c r="J1905" s="3" t="str">
        <f>HYPERLINK("https://www.boe.es/gazeta/dias/1827/03/08/pdfs/GMD-1827-29.pdf#page=4","Abrir facsímil")</f>
        <v>Abrir facsímil</v>
      </c>
      <c r="K1905" s="3" t="s">
        <v>23</v>
      </c>
    </row>
    <row r="1906" spans="1:11" ht="42" customHeight="1">
      <c r="A1906" s="2" t="s">
        <v>4304</v>
      </c>
      <c r="B1906" s="2" t="s">
        <v>4305</v>
      </c>
      <c r="C1906" s="2" t="s">
        <v>17</v>
      </c>
      <c r="D1906" s="2" t="s">
        <v>18</v>
      </c>
      <c r="E1906" s="5">
        <v>-26455</v>
      </c>
      <c r="F1906" s="3" t="s">
        <v>75</v>
      </c>
      <c r="G1906" s="3" t="s">
        <v>20</v>
      </c>
      <c r="H1906" s="2" t="s">
        <v>21</v>
      </c>
      <c r="I1906" s="2" t="s">
        <v>4306</v>
      </c>
      <c r="J1906" s="3" t="str">
        <f>HYPERLINK("https://www.boe.es/gazeta/dias/1827/07/26/pdfs/GMD-1827-89.pdf#page=3","Abrir facsímil")</f>
        <v>Abrir facsímil</v>
      </c>
      <c r="K1906" s="3" t="s">
        <v>23</v>
      </c>
    </row>
    <row r="1907" spans="1:11" ht="42" customHeight="1">
      <c r="A1907" s="2" t="s">
        <v>4307</v>
      </c>
      <c r="B1907" s="2" t="s">
        <v>4308</v>
      </c>
      <c r="C1907" s="2" t="s">
        <v>35</v>
      </c>
      <c r="D1907" s="2" t="s">
        <v>36</v>
      </c>
      <c r="E1907" s="5">
        <v>-26429</v>
      </c>
      <c r="F1907" s="3" t="s">
        <v>422</v>
      </c>
      <c r="G1907" s="3" t="s">
        <v>29</v>
      </c>
      <c r="H1907" s="2" t="s">
        <v>21</v>
      </c>
      <c r="I1907" s="2" t="s">
        <v>4309</v>
      </c>
      <c r="J1907" s="3" t="str">
        <f>HYPERLINK("https://www.boe.es/gazeta/dias/1827/08/21/pdfs/GMD-1827-100.pdf#page=4","Abrir facsímil")</f>
        <v>Abrir facsímil</v>
      </c>
      <c r="K1907" s="3" t="s">
        <v>23</v>
      </c>
    </row>
    <row r="1908" spans="1:11" ht="42" customHeight="1">
      <c r="A1908" s="2" t="s">
        <v>4310</v>
      </c>
      <c r="B1908" s="2" t="s">
        <v>4310</v>
      </c>
      <c r="C1908" s="2" t="s">
        <v>35</v>
      </c>
      <c r="D1908" s="2" t="s">
        <v>36</v>
      </c>
      <c r="E1908" s="5">
        <v>-26525</v>
      </c>
      <c r="F1908" s="3" t="s">
        <v>622</v>
      </c>
      <c r="G1908" s="3" t="s">
        <v>42</v>
      </c>
      <c r="H1908" s="2" t="s">
        <v>21</v>
      </c>
      <c r="I1908" s="2" t="s">
        <v>4311</v>
      </c>
      <c r="J1908" s="3" t="str">
        <f>HYPERLINK("https://www.boe.es/gazeta/dias/1827/05/17/pdfs/GMD-1827-59.pdf#page=1","Abrir facsímil")</f>
        <v>Abrir facsímil</v>
      </c>
      <c r="K1908" s="3" t="s">
        <v>23</v>
      </c>
    </row>
    <row r="1909" spans="1:11" ht="42" customHeight="1">
      <c r="A1909" s="2" t="s">
        <v>4312</v>
      </c>
      <c r="B1909" s="2" t="s">
        <v>4313</v>
      </c>
      <c r="C1909" s="2" t="s">
        <v>17</v>
      </c>
      <c r="D1909" s="2" t="s">
        <v>18</v>
      </c>
      <c r="E1909" s="5">
        <v>-26497</v>
      </c>
      <c r="F1909" s="3" t="s">
        <v>338</v>
      </c>
      <c r="G1909" s="3" t="s">
        <v>29</v>
      </c>
      <c r="H1909" s="2" t="s">
        <v>21</v>
      </c>
      <c r="I1909" s="2" t="s">
        <v>4314</v>
      </c>
      <c r="J1909" s="3" t="str">
        <f>HYPERLINK("https://www.boe.es/gazeta/dias/1827/06/14/pdfs/GMD-1827-71.pdf#page=4","Abrir facsímil")</f>
        <v>Abrir facsímil</v>
      </c>
      <c r="K1909" s="3" t="s">
        <v>23</v>
      </c>
    </row>
    <row r="1910" spans="1:11" ht="42" customHeight="1">
      <c r="A1910" s="2" t="s">
        <v>4315</v>
      </c>
      <c r="B1910" s="2" t="s">
        <v>4316</v>
      </c>
      <c r="C1910" s="2" t="s">
        <v>94</v>
      </c>
      <c r="D1910" s="2" t="s">
        <v>36</v>
      </c>
      <c r="E1910" s="5">
        <v>-26350</v>
      </c>
      <c r="F1910" s="3" t="s">
        <v>586</v>
      </c>
      <c r="G1910" s="3" t="s">
        <v>29</v>
      </c>
      <c r="H1910" s="2" t="s">
        <v>30</v>
      </c>
      <c r="I1910" s="2" t="s">
        <v>4317</v>
      </c>
      <c r="J1910" s="3" t="str">
        <f>HYPERLINK("https://www.boe.es/gazeta/dias/1827/11/08/pdfs/GMD-1827-137.pdf#page=4","Abrir facsímil")</f>
        <v>Abrir facsímil</v>
      </c>
      <c r="K1910" s="3" t="s">
        <v>32</v>
      </c>
    </row>
    <row r="1911" spans="1:11" ht="42" customHeight="1">
      <c r="A1911" s="2" t="s">
        <v>4318</v>
      </c>
      <c r="B1911" s="2" t="s">
        <v>4319</v>
      </c>
      <c r="C1911" s="2" t="s">
        <v>35</v>
      </c>
      <c r="D1911" s="2" t="s">
        <v>36</v>
      </c>
      <c r="E1911" s="5">
        <v>-26595</v>
      </c>
      <c r="F1911" s="3" t="s">
        <v>128</v>
      </c>
      <c r="G1911" s="3" t="s">
        <v>29</v>
      </c>
      <c r="H1911" s="2" t="s">
        <v>21</v>
      </c>
      <c r="I1911" s="2" t="s">
        <v>4320</v>
      </c>
      <c r="J1911" s="3" t="str">
        <f>HYPERLINK("https://www.boe.es/gazeta/dias/1827/03/08/pdfs/GMD-1827-29.pdf#page=4","Abrir facsímil")</f>
        <v>Abrir facsímil</v>
      </c>
      <c r="K1911" s="3" t="s">
        <v>23</v>
      </c>
    </row>
    <row r="1912" spans="1:11" ht="42" customHeight="1">
      <c r="A1912" s="2" t="s">
        <v>4321</v>
      </c>
      <c r="B1912" s="2" t="s">
        <v>4321</v>
      </c>
      <c r="C1912" s="2" t="s">
        <v>35</v>
      </c>
      <c r="D1912" s="2" t="s">
        <v>36</v>
      </c>
      <c r="E1912" s="5">
        <v>-26604</v>
      </c>
      <c r="F1912" s="3" t="s">
        <v>1072</v>
      </c>
      <c r="G1912" s="3" t="s">
        <v>59</v>
      </c>
      <c r="H1912" s="2" t="s">
        <v>21</v>
      </c>
      <c r="I1912" s="2" t="s">
        <v>4322</v>
      </c>
      <c r="J1912" s="3" t="str">
        <f>HYPERLINK("https://www.boe.es/gazeta/dias/1827/02/27/pdfs/GMD-1827-25.pdf#page=2","Abrir facsímil")</f>
        <v>Abrir facsímil</v>
      </c>
      <c r="K1912" s="3" t="s">
        <v>23</v>
      </c>
    </row>
    <row r="1913" spans="1:11" ht="42" customHeight="1">
      <c r="A1913" s="2" t="s">
        <v>4323</v>
      </c>
      <c r="B1913" s="2" t="s">
        <v>4324</v>
      </c>
      <c r="C1913" s="2" t="s">
        <v>94</v>
      </c>
      <c r="D1913" s="2" t="s">
        <v>36</v>
      </c>
      <c r="E1913" s="5">
        <v>-26369</v>
      </c>
      <c r="F1913" s="3" t="s">
        <v>239</v>
      </c>
      <c r="G1913" s="3" t="s">
        <v>29</v>
      </c>
      <c r="H1913" s="2" t="s">
        <v>21</v>
      </c>
      <c r="I1913" s="2" t="s">
        <v>4325</v>
      </c>
      <c r="J1913" s="3" t="str">
        <f>HYPERLINK("https://www.boe.es/gazeta/dias/1827/10/20/pdfs/GMD-1827-129.pdf#page=4","Abrir facsímil")</f>
        <v>Abrir facsímil</v>
      </c>
      <c r="K1913" s="3" t="s">
        <v>23</v>
      </c>
    </row>
    <row r="1914" spans="1:11" ht="42" customHeight="1">
      <c r="A1914" s="2" t="s">
        <v>4326</v>
      </c>
      <c r="B1914" s="2" t="s">
        <v>4327</v>
      </c>
      <c r="C1914" s="2" t="s">
        <v>46</v>
      </c>
      <c r="D1914" s="2" t="s">
        <v>27</v>
      </c>
      <c r="E1914" s="5">
        <v>-26462</v>
      </c>
      <c r="F1914" s="3" t="s">
        <v>304</v>
      </c>
      <c r="G1914" s="3" t="s">
        <v>29</v>
      </c>
      <c r="H1914" s="2" t="s">
        <v>21</v>
      </c>
      <c r="I1914" s="2" t="s">
        <v>4328</v>
      </c>
      <c r="J1914" s="3" t="str">
        <f>HYPERLINK("https://www.boe.es/gazeta/dias/1827/07/19/pdfs/GMD-1827-86.pdf#page=4","Abrir facsímil")</f>
        <v>Abrir facsímil</v>
      </c>
      <c r="K1914" s="3" t="s">
        <v>23</v>
      </c>
    </row>
    <row r="1915" spans="1:11" ht="42" customHeight="1">
      <c r="A1915" s="2" t="s">
        <v>4329</v>
      </c>
      <c r="B1915" s="2" t="s">
        <v>4330</v>
      </c>
      <c r="C1915" s="2" t="s">
        <v>66</v>
      </c>
      <c r="D1915" s="2" t="s">
        <v>36</v>
      </c>
      <c r="E1915" s="5">
        <v>-26644</v>
      </c>
      <c r="F1915" s="3" t="s">
        <v>319</v>
      </c>
      <c r="G1915" s="3" t="s">
        <v>20</v>
      </c>
      <c r="H1915" s="2" t="s">
        <v>21</v>
      </c>
      <c r="I1915" s="2" t="s">
        <v>4331</v>
      </c>
      <c r="J1915" s="3" t="str">
        <f>HYPERLINK("https://www.boe.es/gazeta/dias/1827/01/18/pdfs/GMD-1827-8.pdf#page=3","Abrir facsímil")</f>
        <v>Abrir facsímil</v>
      </c>
      <c r="K1915" s="3" t="s">
        <v>23</v>
      </c>
    </row>
    <row r="1916" spans="1:11" ht="42" customHeight="1">
      <c r="A1916" s="2" t="s">
        <v>4332</v>
      </c>
      <c r="B1916" s="2" t="s">
        <v>4333</v>
      </c>
      <c r="C1916" s="2" t="s">
        <v>35</v>
      </c>
      <c r="D1916" s="2" t="s">
        <v>36</v>
      </c>
      <c r="E1916" s="5">
        <v>-26373</v>
      </c>
      <c r="F1916" s="3" t="s">
        <v>136</v>
      </c>
      <c r="G1916" s="3" t="s">
        <v>20</v>
      </c>
      <c r="H1916" s="2" t="s">
        <v>21</v>
      </c>
      <c r="I1916" s="2" t="s">
        <v>4334</v>
      </c>
      <c r="J1916" s="3" t="str">
        <f>HYPERLINK("https://www.boe.es/gazeta/dias/1827/10/16/pdfs/GMD-1827-127.pdf#page=3","Abrir facsímil")</f>
        <v>Abrir facsímil</v>
      </c>
      <c r="K1916" s="3" t="s">
        <v>23</v>
      </c>
    </row>
    <row r="1917" spans="1:11" ht="42" customHeight="1">
      <c r="A1917" s="2" t="s">
        <v>4335</v>
      </c>
      <c r="B1917" s="2" t="s">
        <v>4336</v>
      </c>
      <c r="C1917" s="2" t="s">
        <v>46</v>
      </c>
      <c r="D1917" s="2" t="s">
        <v>27</v>
      </c>
      <c r="E1917" s="5">
        <v>-26320</v>
      </c>
      <c r="F1917" s="3" t="s">
        <v>2021</v>
      </c>
      <c r="G1917" s="3" t="s">
        <v>29</v>
      </c>
      <c r="H1917" s="2" t="s">
        <v>21</v>
      </c>
      <c r="I1917" s="2" t="s">
        <v>4337</v>
      </c>
      <c r="J1917" s="3" t="str">
        <f>HYPERLINK("https://www.boe.es/gazeta/dias/1827/12/08/pdfs/GMD-1827-150.pdf#page=4","Abrir facsímil")</f>
        <v>Abrir facsímil</v>
      </c>
      <c r="K1917" s="3" t="s">
        <v>23</v>
      </c>
    </row>
    <row r="1918" spans="1:11" ht="42" customHeight="1">
      <c r="A1918" s="2" t="s">
        <v>4338</v>
      </c>
      <c r="B1918" s="2" t="s">
        <v>4339</v>
      </c>
      <c r="C1918" s="2" t="s">
        <v>35</v>
      </c>
      <c r="D1918" s="2" t="s">
        <v>36</v>
      </c>
      <c r="E1918" s="5">
        <v>-26471</v>
      </c>
      <c r="F1918" s="3" t="s">
        <v>169</v>
      </c>
      <c r="G1918" s="3" t="s">
        <v>29</v>
      </c>
      <c r="H1918" s="2" t="s">
        <v>21</v>
      </c>
      <c r="I1918" s="2" t="s">
        <v>4340</v>
      </c>
      <c r="J1918" s="3" t="str">
        <f>HYPERLINK("https://www.boe.es/gazeta/dias/1827/07/10/pdfs/GMD-1827-82.pdf#page=4","Abrir facsímil")</f>
        <v>Abrir facsímil</v>
      </c>
      <c r="K1918" s="3" t="s">
        <v>23</v>
      </c>
    </row>
    <row r="1919" spans="1:11" ht="42" customHeight="1">
      <c r="A1919" s="2" t="s">
        <v>4341</v>
      </c>
      <c r="B1919" s="2" t="s">
        <v>4342</v>
      </c>
      <c r="C1919" s="2" t="s">
        <v>46</v>
      </c>
      <c r="D1919" s="2" t="s">
        <v>27</v>
      </c>
      <c r="E1919" s="5">
        <v>-26446</v>
      </c>
      <c r="F1919" s="3" t="s">
        <v>577</v>
      </c>
      <c r="G1919" s="3" t="s">
        <v>42</v>
      </c>
      <c r="H1919" s="2" t="s">
        <v>21</v>
      </c>
      <c r="I1919" s="2" t="s">
        <v>4343</v>
      </c>
      <c r="J1919" s="3" t="str">
        <f>HYPERLINK("https://www.boe.es/gazeta/dias/1827/08/04/pdfs/GMD-1827-93.pdf#page=1","Abrir facsímil")</f>
        <v>Abrir facsímil</v>
      </c>
      <c r="K1919" s="3" t="s">
        <v>23</v>
      </c>
    </row>
    <row r="1920" spans="1:11" ht="42" customHeight="1">
      <c r="A1920" s="2" t="s">
        <v>4344</v>
      </c>
      <c r="B1920" s="2" t="s">
        <v>4344</v>
      </c>
      <c r="C1920" s="2" t="s">
        <v>17</v>
      </c>
      <c r="D1920" s="2" t="s">
        <v>18</v>
      </c>
      <c r="E1920" s="5">
        <v>-26331</v>
      </c>
      <c r="F1920" s="3" t="s">
        <v>667</v>
      </c>
      <c r="G1920" s="3" t="s">
        <v>42</v>
      </c>
      <c r="H1920" s="2" t="s">
        <v>21</v>
      </c>
      <c r="I1920" s="2" t="s">
        <v>4345</v>
      </c>
      <c r="J1920" s="3" t="str">
        <f>HYPERLINK("https://www.boe.es/gazeta/dias/1827/11/27/pdfs/GMD-1827-145.pdf#page=1","Abrir facsímil")</f>
        <v>Abrir facsímil</v>
      </c>
      <c r="K1920" s="3" t="s">
        <v>23</v>
      </c>
    </row>
    <row r="1921" spans="1:11" ht="42" customHeight="1">
      <c r="A1921" s="2" t="s">
        <v>4346</v>
      </c>
      <c r="B1921" s="2" t="s">
        <v>4347</v>
      </c>
      <c r="C1921" s="2" t="s">
        <v>35</v>
      </c>
      <c r="D1921" s="2" t="s">
        <v>36</v>
      </c>
      <c r="E1921" s="5">
        <v>-26455</v>
      </c>
      <c r="F1921" s="3" t="s">
        <v>75</v>
      </c>
      <c r="G1921" s="3" t="s">
        <v>20</v>
      </c>
      <c r="H1921" s="2" t="s">
        <v>21</v>
      </c>
      <c r="I1921" s="2" t="s">
        <v>4348</v>
      </c>
      <c r="J1921" s="3" t="str">
        <f>HYPERLINK("https://www.boe.es/gazeta/dias/1827/07/26/pdfs/GMD-1827-89.pdf#page=3","Abrir facsímil")</f>
        <v>Abrir facsímil</v>
      </c>
      <c r="K1921" s="3" t="s">
        <v>23</v>
      </c>
    </row>
    <row r="1922" spans="1:11" ht="42" customHeight="1">
      <c r="A1922" s="2" t="s">
        <v>4349</v>
      </c>
      <c r="B1922" s="2" t="s">
        <v>4350</v>
      </c>
      <c r="C1922" s="2" t="s">
        <v>46</v>
      </c>
      <c r="D1922" s="2" t="s">
        <v>27</v>
      </c>
      <c r="E1922" s="5">
        <v>-26460</v>
      </c>
      <c r="F1922" s="3" t="s">
        <v>920</v>
      </c>
      <c r="G1922" s="3" t="s">
        <v>29</v>
      </c>
      <c r="H1922" s="2" t="s">
        <v>21</v>
      </c>
      <c r="I1922" s="2" t="s">
        <v>4351</v>
      </c>
      <c r="J1922" s="3" t="str">
        <f>HYPERLINK("https://www.boe.es/gazeta/dias/1827/07/21/pdfs/GMD-1827-87.pdf#page=4","Abrir facsímil")</f>
        <v>Abrir facsímil</v>
      </c>
      <c r="K1922" s="3" t="s">
        <v>23</v>
      </c>
    </row>
    <row r="1923" spans="1:11" ht="42" customHeight="1">
      <c r="A1923" s="2" t="s">
        <v>4352</v>
      </c>
      <c r="B1923" s="2" t="s">
        <v>4352</v>
      </c>
      <c r="C1923" s="2" t="s">
        <v>35</v>
      </c>
      <c r="D1923" s="2" t="s">
        <v>36</v>
      </c>
      <c r="E1923" s="5">
        <v>-26404</v>
      </c>
      <c r="F1923" s="3" t="s">
        <v>197</v>
      </c>
      <c r="G1923" s="3" t="s">
        <v>42</v>
      </c>
      <c r="H1923" s="2" t="s">
        <v>21</v>
      </c>
      <c r="I1923" s="2" t="s">
        <v>4353</v>
      </c>
      <c r="J1923" s="3" t="str">
        <f>HYPERLINK("https://www.boe.es/gazeta/dias/1827/09/15/pdfs/GMD-1827-111.pdf#page=1","Abrir facsímil")</f>
        <v>Abrir facsímil</v>
      </c>
      <c r="K1923" s="3" t="s">
        <v>23</v>
      </c>
    </row>
    <row r="1924" spans="1:11" ht="42" customHeight="1">
      <c r="A1924" s="2" t="s">
        <v>4354</v>
      </c>
      <c r="B1924" s="2" t="s">
        <v>4354</v>
      </c>
      <c r="C1924" s="2" t="s">
        <v>17</v>
      </c>
      <c r="D1924" s="2" t="s">
        <v>18</v>
      </c>
      <c r="E1924" s="5">
        <v>-26541</v>
      </c>
      <c r="F1924" s="3" t="s">
        <v>542</v>
      </c>
      <c r="G1924" s="3" t="s">
        <v>29</v>
      </c>
      <c r="H1924" s="2" t="s">
        <v>21</v>
      </c>
      <c r="I1924" s="2" t="s">
        <v>4355</v>
      </c>
      <c r="J1924" s="3" t="str">
        <f>HYPERLINK("https://www.boe.es/gazeta/dias/1827/05/01/pdfs/GMD-1827-52.pdf#page=4","Abrir facsímil")</f>
        <v>Abrir facsímil</v>
      </c>
      <c r="K1924" s="3" t="s">
        <v>23</v>
      </c>
    </row>
    <row r="1925" spans="1:11" ht="42" customHeight="1">
      <c r="A1925" s="2" t="s">
        <v>4356</v>
      </c>
      <c r="B1925" s="2" t="s">
        <v>4357</v>
      </c>
      <c r="C1925" s="2" t="s">
        <v>17</v>
      </c>
      <c r="D1925" s="2" t="s">
        <v>18</v>
      </c>
      <c r="E1925" s="5">
        <v>-26569</v>
      </c>
      <c r="F1925" s="3" t="s">
        <v>1418</v>
      </c>
      <c r="G1925" s="3" t="s">
        <v>20</v>
      </c>
      <c r="H1925" s="2" t="s">
        <v>21</v>
      </c>
      <c r="I1925" s="2" t="s">
        <v>4358</v>
      </c>
      <c r="J1925" s="3" t="str">
        <f>HYPERLINK("https://www.boe.es/gazeta/dias/1827/04/03/pdfs/GMD-1827-40.pdf#page=3","Abrir facsímil")</f>
        <v>Abrir facsímil</v>
      </c>
      <c r="K1925" s="3" t="s">
        <v>23</v>
      </c>
    </row>
    <row r="1926" spans="1:11" ht="42" customHeight="1">
      <c r="A1926" s="2" t="s">
        <v>4359</v>
      </c>
      <c r="B1926" s="2" t="s">
        <v>4360</v>
      </c>
      <c r="C1926" s="2" t="s">
        <v>284</v>
      </c>
      <c r="D1926" s="2" t="s">
        <v>36</v>
      </c>
      <c r="E1926" s="5">
        <v>-26518</v>
      </c>
      <c r="F1926" s="3" t="s">
        <v>79</v>
      </c>
      <c r="G1926" s="3" t="s">
        <v>29</v>
      </c>
      <c r="H1926" s="2" t="s">
        <v>21</v>
      </c>
      <c r="I1926" s="2" t="s">
        <v>4361</v>
      </c>
      <c r="J1926" s="3" t="str">
        <f>HYPERLINK("https://www.boe.es/gazeta/dias/1827/05/24/pdfs/GMD-1827-62.pdf#page=4","Abrir facsímil")</f>
        <v>Abrir facsímil</v>
      </c>
      <c r="K1926" s="3" t="s">
        <v>23</v>
      </c>
    </row>
    <row r="1927" spans="1:11" ht="42" customHeight="1">
      <c r="A1927" s="2" t="s">
        <v>4362</v>
      </c>
      <c r="B1927" s="2" t="s">
        <v>4362</v>
      </c>
      <c r="C1927" s="2" t="s">
        <v>17</v>
      </c>
      <c r="D1927" s="2" t="s">
        <v>18</v>
      </c>
      <c r="E1927" s="5">
        <v>-26483</v>
      </c>
      <c r="F1927" s="3" t="s">
        <v>938</v>
      </c>
      <c r="G1927" s="3" t="s">
        <v>42</v>
      </c>
      <c r="H1927" s="2" t="s">
        <v>21</v>
      </c>
      <c r="I1927" s="2" t="s">
        <v>4363</v>
      </c>
      <c r="J1927" s="3" t="str">
        <f>HYPERLINK("https://www.boe.es/gazeta/dias/1827/06/28/pdfs/GMD-1827-77.pdf#page=1","Abrir facsímil")</f>
        <v>Abrir facsímil</v>
      </c>
      <c r="K1927" s="3" t="s">
        <v>23</v>
      </c>
    </row>
    <row r="1928" spans="1:11" ht="42" customHeight="1">
      <c r="A1928" s="2" t="s">
        <v>4362</v>
      </c>
      <c r="B1928" s="2" t="s">
        <v>4362</v>
      </c>
      <c r="C1928" s="2" t="s">
        <v>35</v>
      </c>
      <c r="D1928" s="2" t="s">
        <v>36</v>
      </c>
      <c r="E1928" s="5">
        <v>-26418</v>
      </c>
      <c r="F1928" s="3" t="s">
        <v>769</v>
      </c>
      <c r="G1928" s="3" t="s">
        <v>4031</v>
      </c>
      <c r="H1928" s="2" t="s">
        <v>21</v>
      </c>
      <c r="I1928" s="2" t="s">
        <v>4364</v>
      </c>
      <c r="J1928" s="3" t="str">
        <f>HYPERLINK("https://www.boe.es/gazeta/dias/1827/09/01/pdfs/GMD-1827-105.pdf#page=4","Abrir facsímil")</f>
        <v>Abrir facsímil</v>
      </c>
      <c r="K1928" s="3" t="s">
        <v>23</v>
      </c>
    </row>
    <row r="1929" spans="1:11" ht="42" customHeight="1">
      <c r="A1929" s="2" t="s">
        <v>4362</v>
      </c>
      <c r="B1929" s="2" t="s">
        <v>4362</v>
      </c>
      <c r="C1929" s="2" t="s">
        <v>46</v>
      </c>
      <c r="D1929" s="2" t="s">
        <v>27</v>
      </c>
      <c r="E1929" s="5">
        <v>-26362</v>
      </c>
      <c r="F1929" s="3" t="s">
        <v>158</v>
      </c>
      <c r="G1929" s="3" t="s">
        <v>29</v>
      </c>
      <c r="H1929" s="2" t="s">
        <v>21</v>
      </c>
      <c r="I1929" s="2" t="s">
        <v>4365</v>
      </c>
      <c r="J1929" s="3" t="str">
        <f>HYPERLINK("https://www.boe.es/gazeta/dias/1827/10/27/pdfs/GMD-1827-132.pdf#page=4","Abrir facsímil")</f>
        <v>Abrir facsímil</v>
      </c>
      <c r="K1929" s="3" t="s">
        <v>23</v>
      </c>
    </row>
    <row r="1930" spans="1:11" ht="42" customHeight="1">
      <c r="A1930" s="2" t="s">
        <v>4366</v>
      </c>
      <c r="B1930" s="2" t="s">
        <v>4367</v>
      </c>
      <c r="C1930" s="2" t="s">
        <v>17</v>
      </c>
      <c r="D1930" s="2" t="s">
        <v>18</v>
      </c>
      <c r="E1930" s="5">
        <v>-26595</v>
      </c>
      <c r="F1930" s="3" t="s">
        <v>128</v>
      </c>
      <c r="G1930" s="3" t="s">
        <v>29</v>
      </c>
      <c r="H1930" s="2" t="s">
        <v>21</v>
      </c>
      <c r="I1930" s="2" t="s">
        <v>4368</v>
      </c>
      <c r="J1930" s="3" t="str">
        <f>HYPERLINK("https://www.boe.es/gazeta/dias/1827/03/08/pdfs/GMD-1827-29.pdf#page=4","Abrir facsímil")</f>
        <v>Abrir facsímil</v>
      </c>
      <c r="K1930" s="3" t="s">
        <v>23</v>
      </c>
    </row>
    <row r="1931" spans="1:11" ht="42" customHeight="1">
      <c r="A1931" s="2" t="s">
        <v>4369</v>
      </c>
      <c r="B1931" s="2" t="s">
        <v>4370</v>
      </c>
      <c r="C1931" s="2" t="s">
        <v>35</v>
      </c>
      <c r="D1931" s="2" t="s">
        <v>36</v>
      </c>
      <c r="E1931" s="5">
        <v>-26481</v>
      </c>
      <c r="F1931" s="3" t="s">
        <v>237</v>
      </c>
      <c r="G1931" s="3" t="s">
        <v>29</v>
      </c>
      <c r="H1931" s="2" t="s">
        <v>21</v>
      </c>
      <c r="I1931" s="2" t="s">
        <v>4371</v>
      </c>
      <c r="J1931" s="3" t="str">
        <f>HYPERLINK("https://www.boe.es/gazeta/dias/1827/06/30/pdfs/GMD-1827-78.pdf#page=4","Abrir facsímil")</f>
        <v>Abrir facsímil</v>
      </c>
      <c r="K1931" s="3" t="s">
        <v>23</v>
      </c>
    </row>
    <row r="1932" spans="1:11" ht="42" customHeight="1">
      <c r="A1932" s="2" t="s">
        <v>4372</v>
      </c>
      <c r="B1932" s="2" t="s">
        <v>4373</v>
      </c>
      <c r="C1932" s="2" t="s">
        <v>17</v>
      </c>
      <c r="D1932" s="2" t="s">
        <v>18</v>
      </c>
      <c r="E1932" s="5">
        <v>-26453</v>
      </c>
      <c r="F1932" s="3" t="s">
        <v>148</v>
      </c>
      <c r="G1932" s="3" t="s">
        <v>29</v>
      </c>
      <c r="H1932" s="2" t="s">
        <v>21</v>
      </c>
      <c r="I1932" s="2" t="s">
        <v>4374</v>
      </c>
      <c r="J1932" s="3" t="str">
        <f>HYPERLINK("https://www.boe.es/gazeta/dias/1827/07/28/pdfs/GMD-1827-90.pdf#page=4","Abrir facsímil")</f>
        <v>Abrir facsímil</v>
      </c>
      <c r="K1932" s="3" t="s">
        <v>23</v>
      </c>
    </row>
    <row r="1933" spans="1:11" ht="42" customHeight="1">
      <c r="A1933" s="2" t="s">
        <v>4375</v>
      </c>
      <c r="B1933" s="2" t="s">
        <v>4375</v>
      </c>
      <c r="C1933" s="2" t="s">
        <v>66</v>
      </c>
      <c r="D1933" s="2" t="s">
        <v>36</v>
      </c>
      <c r="E1933" s="5">
        <v>-26476</v>
      </c>
      <c r="F1933" s="3" t="s">
        <v>95</v>
      </c>
      <c r="G1933" s="3" t="s">
        <v>42</v>
      </c>
      <c r="H1933" s="2" t="s">
        <v>21</v>
      </c>
      <c r="I1933" s="2" t="s">
        <v>4376</v>
      </c>
      <c r="J1933" s="3" t="str">
        <f>HYPERLINK("https://www.boe.es/gazeta/dias/1827/07/05/pdfs/GMD-1827-80.pdf#page=1","Abrir facsímil")</f>
        <v>Abrir facsímil</v>
      </c>
      <c r="K1933" s="3" t="s">
        <v>23</v>
      </c>
    </row>
    <row r="1934" spans="1:11" ht="42" customHeight="1">
      <c r="A1934" s="2" t="s">
        <v>4377</v>
      </c>
      <c r="B1934" s="2" t="s">
        <v>4377</v>
      </c>
      <c r="C1934" s="2" t="s">
        <v>284</v>
      </c>
      <c r="D1934" s="2" t="s">
        <v>36</v>
      </c>
      <c r="E1934" s="5">
        <v>-26303</v>
      </c>
      <c r="F1934" s="3" t="s">
        <v>1522</v>
      </c>
      <c r="G1934" s="3" t="s">
        <v>1526</v>
      </c>
      <c r="H1934" s="2" t="s">
        <v>21</v>
      </c>
      <c r="I1934" s="2" t="s">
        <v>4378</v>
      </c>
      <c r="J1934" s="3" t="str">
        <f>HYPERLINK("https://www.boe.es/gazeta/dias/1827/12/25/pdfs/GMD-1827-157.pdf#page=4","Abrir facsímil")</f>
        <v>Abrir facsímil</v>
      </c>
      <c r="K1934" s="3" t="s">
        <v>23</v>
      </c>
    </row>
    <row r="1935" spans="1:11" ht="42" customHeight="1">
      <c r="A1935" s="2" t="s">
        <v>4379</v>
      </c>
      <c r="B1935" s="2" t="s">
        <v>4379</v>
      </c>
      <c r="C1935" s="2" t="s">
        <v>17</v>
      </c>
      <c r="D1935" s="2" t="s">
        <v>18</v>
      </c>
      <c r="E1935" s="5">
        <v>-26649</v>
      </c>
      <c r="F1935" s="3" t="s">
        <v>1180</v>
      </c>
      <c r="G1935" s="3" t="s">
        <v>20</v>
      </c>
      <c r="H1935" s="2" t="s">
        <v>21</v>
      </c>
      <c r="I1935" s="2" t="s">
        <v>4380</v>
      </c>
      <c r="J1935" s="3" t="str">
        <f>HYPERLINK("https://www.boe.es/gazeta/dias/1827/01/13/pdfs/GMD-1827-6.pdf#page=3","Abrir facsímil")</f>
        <v>Abrir facsímil</v>
      </c>
      <c r="K1935" s="3" t="s">
        <v>23</v>
      </c>
    </row>
    <row r="1936" spans="1:11" ht="42" customHeight="1">
      <c r="A1936" s="2" t="s">
        <v>4379</v>
      </c>
      <c r="B1936" s="2" t="s">
        <v>4379</v>
      </c>
      <c r="C1936" s="2" t="s">
        <v>17</v>
      </c>
      <c r="D1936" s="2" t="s">
        <v>18</v>
      </c>
      <c r="E1936" s="5">
        <v>-26639</v>
      </c>
      <c r="F1936" s="3" t="s">
        <v>58</v>
      </c>
      <c r="G1936" s="3" t="s">
        <v>42</v>
      </c>
      <c r="H1936" s="2" t="s">
        <v>21</v>
      </c>
      <c r="I1936" s="2" t="s">
        <v>4381</v>
      </c>
      <c r="J1936" s="3" t="str">
        <f>HYPERLINK("https://www.boe.es/gazeta/dias/1827/01/23/pdfs/GMD-1827-10.pdf#page=1","Abrir facsímil")</f>
        <v>Abrir facsímil</v>
      </c>
      <c r="K1936" s="3" t="s">
        <v>23</v>
      </c>
    </row>
    <row r="1937" spans="1:11" ht="42" customHeight="1">
      <c r="A1937" s="2" t="s">
        <v>4379</v>
      </c>
      <c r="B1937" s="2" t="s">
        <v>4379</v>
      </c>
      <c r="C1937" s="2" t="s">
        <v>17</v>
      </c>
      <c r="D1937" s="2" t="s">
        <v>18</v>
      </c>
      <c r="E1937" s="5">
        <v>-26635</v>
      </c>
      <c r="F1937" s="3" t="s">
        <v>785</v>
      </c>
      <c r="G1937" s="3" t="s">
        <v>20</v>
      </c>
      <c r="H1937" s="2" t="s">
        <v>21</v>
      </c>
      <c r="I1937" s="2" t="s">
        <v>4382</v>
      </c>
      <c r="J1937" s="3" t="str">
        <f>HYPERLINK("https://www.boe.es/gazeta/dias/1827/01/27/pdfs/GMD-1827-12.pdf#page=3","Abrir facsímil")</f>
        <v>Abrir facsímil</v>
      </c>
      <c r="K1937" s="3" t="s">
        <v>23</v>
      </c>
    </row>
    <row r="1938" spans="1:11" ht="42" customHeight="1">
      <c r="A1938" s="2" t="s">
        <v>4379</v>
      </c>
      <c r="B1938" s="2" t="s">
        <v>4379</v>
      </c>
      <c r="C1938" s="2" t="s">
        <v>17</v>
      </c>
      <c r="D1938" s="2" t="s">
        <v>18</v>
      </c>
      <c r="E1938" s="5">
        <v>-26621</v>
      </c>
      <c r="F1938" s="3" t="s">
        <v>277</v>
      </c>
      <c r="G1938" s="3" t="s">
        <v>42</v>
      </c>
      <c r="H1938" s="2" t="s">
        <v>21</v>
      </c>
      <c r="I1938" s="2" t="s">
        <v>4383</v>
      </c>
      <c r="J1938" s="3" t="str">
        <f>HYPERLINK("https://www.boe.es/gazeta/dias/1827/02/10/pdfs/GMD-1827-18.pdf#page=1","Abrir facsímil")</f>
        <v>Abrir facsímil</v>
      </c>
      <c r="K1938" s="3" t="s">
        <v>23</v>
      </c>
    </row>
    <row r="1939" spans="1:11" ht="42" customHeight="1">
      <c r="A1939" s="2" t="s">
        <v>4379</v>
      </c>
      <c r="B1939" s="2" t="s">
        <v>4379</v>
      </c>
      <c r="C1939" s="2" t="s">
        <v>17</v>
      </c>
      <c r="D1939" s="2" t="s">
        <v>18</v>
      </c>
      <c r="E1939" s="5">
        <v>-26621</v>
      </c>
      <c r="F1939" s="3" t="s">
        <v>277</v>
      </c>
      <c r="G1939" s="3" t="s">
        <v>59</v>
      </c>
      <c r="H1939" s="2" t="s">
        <v>21</v>
      </c>
      <c r="I1939" s="2" t="s">
        <v>4384</v>
      </c>
      <c r="J1939" s="3" t="str">
        <f>HYPERLINK("https://www.boe.es/gazeta/dias/1827/02/10/pdfs/GMD-1827-18.pdf#page=2","Abrir facsímil")</f>
        <v>Abrir facsímil</v>
      </c>
      <c r="K1939" s="3" t="s">
        <v>23</v>
      </c>
    </row>
    <row r="1940" spans="1:11" ht="42" customHeight="1">
      <c r="A1940" s="2" t="s">
        <v>4379</v>
      </c>
      <c r="B1940" s="2" t="s">
        <v>4379</v>
      </c>
      <c r="C1940" s="2" t="s">
        <v>17</v>
      </c>
      <c r="D1940" s="2" t="s">
        <v>18</v>
      </c>
      <c r="E1940" s="5">
        <v>-26611</v>
      </c>
      <c r="F1940" s="3" t="s">
        <v>638</v>
      </c>
      <c r="G1940" s="3" t="s">
        <v>59</v>
      </c>
      <c r="H1940" s="2" t="s">
        <v>21</v>
      </c>
      <c r="I1940" s="2" t="s">
        <v>4385</v>
      </c>
      <c r="J1940" s="3" t="str">
        <f>HYPERLINK("https://www.boe.es/gazeta/dias/1827/02/20/pdfs/GMD-1827-22.pdf#page=2","Abrir facsímil")</f>
        <v>Abrir facsímil</v>
      </c>
      <c r="K1940" s="3" t="s">
        <v>23</v>
      </c>
    </row>
    <row r="1941" spans="1:11" ht="42" customHeight="1">
      <c r="A1941" s="2" t="s">
        <v>4379</v>
      </c>
      <c r="B1941" s="2" t="s">
        <v>4379</v>
      </c>
      <c r="C1941" s="2" t="s">
        <v>17</v>
      </c>
      <c r="D1941" s="2" t="s">
        <v>18</v>
      </c>
      <c r="E1941" s="5">
        <v>-26611</v>
      </c>
      <c r="F1941" s="3" t="s">
        <v>638</v>
      </c>
      <c r="G1941" s="3" t="s">
        <v>20</v>
      </c>
      <c r="H1941" s="2" t="s">
        <v>21</v>
      </c>
      <c r="I1941" s="2" t="s">
        <v>4386</v>
      </c>
      <c r="J1941" s="3" t="str">
        <f>HYPERLINK("https://www.boe.es/gazeta/dias/1827/02/20/pdfs/GMD-1827-22.pdf#page=3","Abrir facsímil")</f>
        <v>Abrir facsímil</v>
      </c>
      <c r="K1941" s="3" t="s">
        <v>23</v>
      </c>
    </row>
    <row r="1942" spans="1:11" ht="42" customHeight="1">
      <c r="A1942" s="2" t="s">
        <v>4379</v>
      </c>
      <c r="B1942" s="2" t="s">
        <v>4379</v>
      </c>
      <c r="C1942" s="2" t="s">
        <v>17</v>
      </c>
      <c r="D1942" s="2" t="s">
        <v>18</v>
      </c>
      <c r="E1942" s="5">
        <v>-26593</v>
      </c>
      <c r="F1942" s="3" t="s">
        <v>1128</v>
      </c>
      <c r="G1942" s="3" t="s">
        <v>29</v>
      </c>
      <c r="H1942" s="2" t="s">
        <v>21</v>
      </c>
      <c r="I1942" s="2" t="s">
        <v>4387</v>
      </c>
      <c r="J1942" s="3" t="str">
        <f>HYPERLINK("https://www.boe.es/gazeta/dias/1827/03/10/pdfs/GMD-1827-30.pdf#page=4","Abrir facsímil")</f>
        <v>Abrir facsímil</v>
      </c>
      <c r="K1942" s="3" t="s">
        <v>23</v>
      </c>
    </row>
    <row r="1943" spans="1:11" ht="42" customHeight="1">
      <c r="A1943" s="2" t="s">
        <v>4379</v>
      </c>
      <c r="B1943" s="2" t="s">
        <v>4379</v>
      </c>
      <c r="C1943" s="2" t="s">
        <v>17</v>
      </c>
      <c r="D1943" s="2" t="s">
        <v>18</v>
      </c>
      <c r="E1943" s="5">
        <v>-26590</v>
      </c>
      <c r="F1943" s="3" t="s">
        <v>119</v>
      </c>
      <c r="G1943" s="3" t="s">
        <v>29</v>
      </c>
      <c r="H1943" s="2" t="s">
        <v>21</v>
      </c>
      <c r="I1943" s="2" t="s">
        <v>4388</v>
      </c>
      <c r="J1943" s="3" t="str">
        <f>HYPERLINK("https://www.boe.es/gazeta/dias/1827/03/13/pdfs/GMD-1827-31.pdf#page=4","Abrir facsímil")</f>
        <v>Abrir facsímil</v>
      </c>
      <c r="K1943" s="3" t="s">
        <v>23</v>
      </c>
    </row>
    <row r="1944" spans="1:11" ht="42" customHeight="1">
      <c r="A1944" s="2" t="s">
        <v>4379</v>
      </c>
      <c r="B1944" s="2" t="s">
        <v>4379</v>
      </c>
      <c r="C1944" s="2" t="s">
        <v>17</v>
      </c>
      <c r="D1944" s="2" t="s">
        <v>18</v>
      </c>
      <c r="E1944" s="5">
        <v>-26546</v>
      </c>
      <c r="F1944" s="3" t="s">
        <v>214</v>
      </c>
      <c r="G1944" s="3" t="s">
        <v>59</v>
      </c>
      <c r="H1944" s="2" t="s">
        <v>21</v>
      </c>
      <c r="I1944" s="2" t="s">
        <v>4389</v>
      </c>
      <c r="J1944" s="3" t="str">
        <f>HYPERLINK("https://www.boe.es/gazeta/dias/1827/04/26/pdfs/GMD-1827-50.pdf#page=2","Abrir facsímil")</f>
        <v>Abrir facsímil</v>
      </c>
      <c r="K1944" s="3" t="s">
        <v>23</v>
      </c>
    </row>
    <row r="1945" spans="1:11" ht="42" customHeight="1">
      <c r="A1945" s="2" t="s">
        <v>4379</v>
      </c>
      <c r="B1945" s="2" t="s">
        <v>4379</v>
      </c>
      <c r="C1945" s="2" t="s">
        <v>17</v>
      </c>
      <c r="D1945" s="2" t="s">
        <v>18</v>
      </c>
      <c r="E1945" s="5">
        <v>-26373</v>
      </c>
      <c r="F1945" s="3" t="s">
        <v>136</v>
      </c>
      <c r="G1945" s="3" t="s">
        <v>42</v>
      </c>
      <c r="H1945" s="2" t="s">
        <v>21</v>
      </c>
      <c r="I1945" s="2" t="s">
        <v>4390</v>
      </c>
      <c r="J1945" s="3" t="str">
        <f>HYPERLINK("https://www.boe.es/gazeta/dias/1827/10/16/pdfs/GMD-1827-127.pdf#page=1","Abrir facsímil")</f>
        <v>Abrir facsímil</v>
      </c>
      <c r="K1945" s="3" t="s">
        <v>23</v>
      </c>
    </row>
    <row r="1946" spans="1:11" ht="42" customHeight="1">
      <c r="A1946" s="2" t="s">
        <v>4391</v>
      </c>
      <c r="B1946" s="2" t="s">
        <v>4392</v>
      </c>
      <c r="C1946" s="2" t="s">
        <v>17</v>
      </c>
      <c r="D1946" s="2" t="s">
        <v>18</v>
      </c>
      <c r="E1946" s="5">
        <v>-26600</v>
      </c>
      <c r="F1946" s="3" t="s">
        <v>205</v>
      </c>
      <c r="G1946" s="3" t="s">
        <v>29</v>
      </c>
      <c r="H1946" s="2" t="s">
        <v>21</v>
      </c>
      <c r="I1946" s="2" t="s">
        <v>4393</v>
      </c>
      <c r="J1946" s="3" t="str">
        <f>HYPERLINK("https://www.boe.es/gazeta/dias/1827/03/03/pdfs/GMD-1827-27.pdf#page=4","Abrir facsímil")</f>
        <v>Abrir facsímil</v>
      </c>
      <c r="K1946" s="3" t="s">
        <v>23</v>
      </c>
    </row>
    <row r="1947" spans="1:11" ht="42" customHeight="1">
      <c r="A1947" s="2" t="s">
        <v>4394</v>
      </c>
      <c r="B1947" s="2" t="s">
        <v>4394</v>
      </c>
      <c r="C1947" s="2" t="s">
        <v>17</v>
      </c>
      <c r="D1947" s="2" t="s">
        <v>18</v>
      </c>
      <c r="E1947" s="5">
        <v>-26588</v>
      </c>
      <c r="F1947" s="3" t="s">
        <v>484</v>
      </c>
      <c r="G1947" s="3" t="s">
        <v>42</v>
      </c>
      <c r="H1947" s="2" t="s">
        <v>21</v>
      </c>
      <c r="I1947" s="2" t="s">
        <v>4395</v>
      </c>
      <c r="J1947" s="3" t="str">
        <f>HYPERLINK("https://www.boe.es/gazeta/dias/1827/03/15/pdfs/GMD-1827-32.pdf#page=1","Abrir facsímil")</f>
        <v>Abrir facsímil</v>
      </c>
      <c r="K1947" s="3" t="s">
        <v>23</v>
      </c>
    </row>
    <row r="1948" spans="1:11" ht="42" customHeight="1">
      <c r="A1948" s="2" t="s">
        <v>4396</v>
      </c>
      <c r="B1948" s="2" t="s">
        <v>4396</v>
      </c>
      <c r="C1948" s="2" t="s">
        <v>284</v>
      </c>
      <c r="D1948" s="2" t="s">
        <v>36</v>
      </c>
      <c r="E1948" s="5">
        <v>-26373</v>
      </c>
      <c r="F1948" s="3" t="s">
        <v>136</v>
      </c>
      <c r="G1948" s="3" t="s">
        <v>42</v>
      </c>
      <c r="H1948" s="2" t="s">
        <v>21</v>
      </c>
      <c r="I1948" s="2" t="s">
        <v>4397</v>
      </c>
      <c r="J1948" s="3" t="str">
        <f>HYPERLINK("https://www.boe.es/gazeta/dias/1827/10/16/pdfs/GMD-1827-127.pdf#page=1","Abrir facsímil")</f>
        <v>Abrir facsímil</v>
      </c>
      <c r="K1948" s="3" t="s">
        <v>23</v>
      </c>
    </row>
    <row r="1949" spans="1:11" ht="42" customHeight="1">
      <c r="A1949" s="2" t="s">
        <v>4398</v>
      </c>
      <c r="B1949" s="2" t="s">
        <v>4399</v>
      </c>
      <c r="C1949" s="2" t="s">
        <v>17</v>
      </c>
      <c r="D1949" s="2" t="s">
        <v>18</v>
      </c>
      <c r="E1949" s="5">
        <v>-26611</v>
      </c>
      <c r="F1949" s="3" t="s">
        <v>638</v>
      </c>
      <c r="G1949" s="3" t="s">
        <v>42</v>
      </c>
      <c r="H1949" s="2" t="s">
        <v>21</v>
      </c>
      <c r="I1949" s="2" t="s">
        <v>4400</v>
      </c>
      <c r="J1949" s="3" t="str">
        <f>HYPERLINK("https://www.boe.es/gazeta/dias/1827/02/20/pdfs/GMD-1827-22.pdf#page=1","Abrir facsímil")</f>
        <v>Abrir facsímil</v>
      </c>
      <c r="K1949" s="3" t="s">
        <v>23</v>
      </c>
    </row>
    <row r="1950" spans="1:11" ht="42" customHeight="1">
      <c r="A1950" s="2" t="s">
        <v>4401</v>
      </c>
      <c r="B1950" s="2" t="s">
        <v>4402</v>
      </c>
      <c r="C1950" s="2" t="s">
        <v>17</v>
      </c>
      <c r="D1950" s="2" t="s">
        <v>18</v>
      </c>
      <c r="E1950" s="5">
        <v>-26595</v>
      </c>
      <c r="F1950" s="3" t="s">
        <v>128</v>
      </c>
      <c r="G1950" s="3" t="s">
        <v>29</v>
      </c>
      <c r="H1950" s="2" t="s">
        <v>21</v>
      </c>
      <c r="I1950" s="2" t="s">
        <v>4403</v>
      </c>
      <c r="J1950" s="3" t="str">
        <f>HYPERLINK("https://www.boe.es/gazeta/dias/1827/03/08/pdfs/GMD-1827-29.pdf#page=4","Abrir facsímil")</f>
        <v>Abrir facsímil</v>
      </c>
      <c r="K1950" s="3" t="s">
        <v>23</v>
      </c>
    </row>
    <row r="1951" spans="1:11" ht="42" customHeight="1">
      <c r="A1951" s="2" t="s">
        <v>4404</v>
      </c>
      <c r="B1951" s="2" t="s">
        <v>4404</v>
      </c>
      <c r="C1951" s="2" t="s">
        <v>284</v>
      </c>
      <c r="D1951" s="2" t="s">
        <v>36</v>
      </c>
      <c r="E1951" s="5">
        <v>-26427</v>
      </c>
      <c r="F1951" s="3" t="s">
        <v>37</v>
      </c>
      <c r="G1951" s="3" t="s">
        <v>59</v>
      </c>
      <c r="H1951" s="2" t="s">
        <v>21</v>
      </c>
      <c r="I1951" s="2" t="s">
        <v>4405</v>
      </c>
      <c r="J1951" s="3" t="str">
        <f>HYPERLINK("https://www.boe.es/gazeta/dias/1827/08/23/pdfs/GMD-1827-101.pdf#page=2","Abrir facsímil")</f>
        <v>Abrir facsímil</v>
      </c>
      <c r="K1951" s="3" t="s">
        <v>23</v>
      </c>
    </row>
    <row r="1952" spans="1:11" ht="42" customHeight="1">
      <c r="A1952" s="2" t="s">
        <v>4406</v>
      </c>
      <c r="B1952" s="2" t="s">
        <v>4406</v>
      </c>
      <c r="C1952" s="2" t="s">
        <v>350</v>
      </c>
      <c r="D1952" s="2" t="s">
        <v>36</v>
      </c>
      <c r="E1952" s="5">
        <v>-26537</v>
      </c>
      <c r="F1952" s="3" t="s">
        <v>351</v>
      </c>
      <c r="G1952" s="3" t="s">
        <v>42</v>
      </c>
      <c r="H1952" s="2" t="s">
        <v>21</v>
      </c>
      <c r="I1952" s="2" t="s">
        <v>4407</v>
      </c>
      <c r="J1952" s="3" t="str">
        <f>HYPERLINK("https://www.boe.es/gazeta/dias/1827/05/05/pdfs/GMD-1827-54.pdf#page=1","Abrir facsímil")</f>
        <v>Abrir facsímil</v>
      </c>
      <c r="K1952" s="3" t="s">
        <v>23</v>
      </c>
    </row>
    <row r="1953" spans="1:11" ht="42" customHeight="1">
      <c r="A1953" s="2" t="s">
        <v>4406</v>
      </c>
      <c r="B1953" s="2" t="s">
        <v>4406</v>
      </c>
      <c r="C1953" s="2" t="s">
        <v>17</v>
      </c>
      <c r="D1953" s="2" t="s">
        <v>18</v>
      </c>
      <c r="E1953" s="5">
        <v>-26530</v>
      </c>
      <c r="F1953" s="3" t="s">
        <v>817</v>
      </c>
      <c r="G1953" s="3" t="s">
        <v>59</v>
      </c>
      <c r="H1953" s="2" t="s">
        <v>21</v>
      </c>
      <c r="I1953" s="2" t="s">
        <v>4408</v>
      </c>
      <c r="J1953" s="3" t="str">
        <f>HYPERLINK("https://www.boe.es/gazeta/dias/1827/05/12/pdfs/GMD-1827-57.pdf#page=2","Abrir facsímil")</f>
        <v>Abrir facsímil</v>
      </c>
      <c r="K1953" s="3" t="s">
        <v>23</v>
      </c>
    </row>
    <row r="1954" spans="1:11" ht="42" customHeight="1">
      <c r="A1954" s="2" t="s">
        <v>4406</v>
      </c>
      <c r="B1954" s="2" t="s">
        <v>4406</v>
      </c>
      <c r="C1954" s="2" t="s">
        <v>17</v>
      </c>
      <c r="D1954" s="2" t="s">
        <v>18</v>
      </c>
      <c r="E1954" s="5">
        <v>-26315</v>
      </c>
      <c r="F1954" s="3" t="s">
        <v>346</v>
      </c>
      <c r="G1954" s="3" t="s">
        <v>20</v>
      </c>
      <c r="H1954" s="2" t="s">
        <v>21</v>
      </c>
      <c r="I1954" s="2" t="s">
        <v>4409</v>
      </c>
      <c r="J1954" s="3" t="str">
        <f>HYPERLINK("https://www.boe.es/gazeta/dias/1827/12/13/pdfs/GMD-1827-152.pdf#page=3","Abrir facsímil")</f>
        <v>Abrir facsímil</v>
      </c>
      <c r="K1954" s="3" t="s">
        <v>23</v>
      </c>
    </row>
    <row r="1955" spans="1:11" ht="42" customHeight="1">
      <c r="A1955" s="2" t="s">
        <v>4410</v>
      </c>
      <c r="B1955" s="2" t="s">
        <v>4411</v>
      </c>
      <c r="C1955" s="2" t="s">
        <v>284</v>
      </c>
      <c r="D1955" s="2" t="s">
        <v>36</v>
      </c>
      <c r="E1955" s="5">
        <v>-26448</v>
      </c>
      <c r="F1955" s="3" t="s">
        <v>679</v>
      </c>
      <c r="G1955" s="3" t="s">
        <v>29</v>
      </c>
      <c r="H1955" s="2" t="s">
        <v>21</v>
      </c>
      <c r="I1955" s="2" t="s">
        <v>4412</v>
      </c>
      <c r="J1955" s="3" t="str">
        <f>HYPERLINK("https://www.boe.es/gazeta/dias/1827/08/02/pdfs/GMD-1827-92.pdf#page=4","Abrir facsímil")</f>
        <v>Abrir facsímil</v>
      </c>
      <c r="K1955" s="3" t="s">
        <v>23</v>
      </c>
    </row>
    <row r="1956" spans="1:11" ht="42" customHeight="1">
      <c r="A1956" s="2" t="s">
        <v>4413</v>
      </c>
      <c r="B1956" s="2" t="s">
        <v>4413</v>
      </c>
      <c r="C1956" s="2" t="s">
        <v>17</v>
      </c>
      <c r="D1956" s="2" t="s">
        <v>18</v>
      </c>
      <c r="E1956" s="5">
        <v>-26462</v>
      </c>
      <c r="F1956" s="3" t="s">
        <v>304</v>
      </c>
      <c r="G1956" s="3" t="s">
        <v>59</v>
      </c>
      <c r="H1956" s="2" t="s">
        <v>21</v>
      </c>
      <c r="I1956" s="2" t="s">
        <v>4414</v>
      </c>
      <c r="J1956" s="3" t="str">
        <f>HYPERLINK("https://www.boe.es/gazeta/dias/1827/07/19/pdfs/GMD-1827-86.pdf#page=2","Abrir facsímil")</f>
        <v>Abrir facsímil</v>
      </c>
      <c r="K1956" s="3" t="s">
        <v>23</v>
      </c>
    </row>
    <row r="1957" spans="1:11" ht="42" customHeight="1">
      <c r="A1957" s="2" t="s">
        <v>4415</v>
      </c>
      <c r="B1957" s="2" t="s">
        <v>4415</v>
      </c>
      <c r="C1957" s="2" t="s">
        <v>55</v>
      </c>
      <c r="D1957" s="2" t="s">
        <v>36</v>
      </c>
      <c r="E1957" s="5">
        <v>-26324</v>
      </c>
      <c r="F1957" s="3" t="s">
        <v>344</v>
      </c>
      <c r="G1957" s="3" t="s">
        <v>59</v>
      </c>
      <c r="H1957" s="2" t="s">
        <v>21</v>
      </c>
      <c r="I1957" s="2" t="s">
        <v>4416</v>
      </c>
      <c r="J1957" s="3" t="str">
        <f>HYPERLINK("https://www.boe.es/gazeta/dias/1827/12/04/pdfs/GMD-1827-148.pdf#page=2","Abrir facsímil")</f>
        <v>Abrir facsímil</v>
      </c>
      <c r="K1957" s="3" t="s">
        <v>23</v>
      </c>
    </row>
    <row r="1958" spans="1:11" ht="42" customHeight="1">
      <c r="A1958" s="2" t="s">
        <v>4417</v>
      </c>
      <c r="B1958" s="2" t="s">
        <v>4418</v>
      </c>
      <c r="C1958" s="2" t="s">
        <v>35</v>
      </c>
      <c r="D1958" s="2" t="s">
        <v>36</v>
      </c>
      <c r="E1958" s="5">
        <v>-26352</v>
      </c>
      <c r="F1958" s="3" t="s">
        <v>1049</v>
      </c>
      <c r="G1958" s="3" t="s">
        <v>29</v>
      </c>
      <c r="H1958" s="2" t="s">
        <v>21</v>
      </c>
      <c r="I1958" s="2" t="s">
        <v>4419</v>
      </c>
      <c r="J1958" s="3" t="str">
        <f>HYPERLINK("https://www.boe.es/gazeta/dias/1827/11/06/pdfs/GMD-1827-136.pdf#page=4","Abrir facsímil")</f>
        <v>Abrir facsímil</v>
      </c>
      <c r="K1958" s="3" t="s">
        <v>23</v>
      </c>
    </row>
    <row r="1959" spans="1:11" ht="42" customHeight="1">
      <c r="A1959" s="2" t="s">
        <v>4420</v>
      </c>
      <c r="B1959" s="2" t="s">
        <v>4420</v>
      </c>
      <c r="C1959" s="2" t="s">
        <v>17</v>
      </c>
      <c r="D1959" s="2" t="s">
        <v>18</v>
      </c>
      <c r="E1959" s="5">
        <v>-26306</v>
      </c>
      <c r="F1959" s="3" t="s">
        <v>247</v>
      </c>
      <c r="G1959" s="3" t="s">
        <v>59</v>
      </c>
      <c r="H1959" s="2" t="s">
        <v>21</v>
      </c>
      <c r="I1959" s="2" t="s">
        <v>4421</v>
      </c>
      <c r="J1959" s="3" t="str">
        <f>HYPERLINK("https://www.boe.es/gazeta/dias/1827/12/22/pdfs/GMD-1827-156.pdf#page=2","Abrir facsímil")</f>
        <v>Abrir facsímil</v>
      </c>
      <c r="K1959" s="3" t="s">
        <v>23</v>
      </c>
    </row>
    <row r="1960" spans="1:11" ht="42" customHeight="1">
      <c r="A1960" s="2" t="s">
        <v>4422</v>
      </c>
      <c r="B1960" s="2" t="s">
        <v>4422</v>
      </c>
      <c r="C1960" s="2" t="s">
        <v>17</v>
      </c>
      <c r="D1960" s="2" t="s">
        <v>18</v>
      </c>
      <c r="E1960" s="5">
        <v>-26469</v>
      </c>
      <c r="F1960" s="3" t="s">
        <v>327</v>
      </c>
      <c r="G1960" s="3" t="s">
        <v>42</v>
      </c>
      <c r="H1960" s="2" t="s">
        <v>21</v>
      </c>
      <c r="I1960" s="2" t="s">
        <v>4423</v>
      </c>
      <c r="J1960" s="3" t="str">
        <f>HYPERLINK("https://www.boe.es/gazeta/dias/1827/07/12/pdfs/GMD-1827-83.pdf#page=1","Abrir facsímil")</f>
        <v>Abrir facsímil</v>
      </c>
      <c r="K1960" s="3" t="s">
        <v>23</v>
      </c>
    </row>
    <row r="1961" spans="1:11" ht="42" customHeight="1">
      <c r="A1961" s="2" t="s">
        <v>4424</v>
      </c>
      <c r="B1961" s="2" t="s">
        <v>4425</v>
      </c>
      <c r="C1961" s="2" t="s">
        <v>284</v>
      </c>
      <c r="D1961" s="2" t="s">
        <v>36</v>
      </c>
      <c r="E1961" s="5">
        <v>-26495</v>
      </c>
      <c r="F1961" s="3" t="s">
        <v>514</v>
      </c>
      <c r="G1961" s="3" t="s">
        <v>29</v>
      </c>
      <c r="H1961" s="2" t="s">
        <v>21</v>
      </c>
      <c r="I1961" s="2" t="s">
        <v>4426</v>
      </c>
      <c r="J1961" s="3" t="str">
        <f>HYPERLINK("https://www.boe.es/gazeta/dias/1827/06/16/pdfs/GMD-1827-72.pdf#page=4","Abrir facsímil")</f>
        <v>Abrir facsímil</v>
      </c>
      <c r="K1961" s="3" t="s">
        <v>23</v>
      </c>
    </row>
    <row r="1962" spans="1:11" ht="42" customHeight="1">
      <c r="A1962" s="2" t="s">
        <v>4427</v>
      </c>
      <c r="B1962" s="2" t="s">
        <v>4427</v>
      </c>
      <c r="C1962" s="2" t="s">
        <v>46</v>
      </c>
      <c r="D1962" s="2" t="s">
        <v>27</v>
      </c>
      <c r="E1962" s="5">
        <v>-26422</v>
      </c>
      <c r="F1962" s="3" t="s">
        <v>862</v>
      </c>
      <c r="G1962" s="3" t="s">
        <v>59</v>
      </c>
      <c r="H1962" s="2" t="s">
        <v>21</v>
      </c>
      <c r="I1962" s="2" t="s">
        <v>4428</v>
      </c>
      <c r="J1962" s="3" t="str">
        <f>HYPERLINK("https://www.boe.es/gazeta/dias/1827/08/28/pdfs/GMD-1827-103.pdf#page=2","Abrir facsímil")</f>
        <v>Abrir facsímil</v>
      </c>
      <c r="K1962" s="3" t="s">
        <v>23</v>
      </c>
    </row>
    <row r="1963" spans="1:11" ht="42" customHeight="1">
      <c r="A1963" s="2" t="s">
        <v>4429</v>
      </c>
      <c r="B1963" s="2" t="s">
        <v>4430</v>
      </c>
      <c r="C1963" s="2" t="s">
        <v>17</v>
      </c>
      <c r="D1963" s="2" t="s">
        <v>18</v>
      </c>
      <c r="E1963" s="5">
        <v>-26392</v>
      </c>
      <c r="F1963" s="3" t="s">
        <v>1748</v>
      </c>
      <c r="G1963" s="3" t="s">
        <v>29</v>
      </c>
      <c r="H1963" s="2" t="s">
        <v>21</v>
      </c>
      <c r="I1963" s="2" t="s">
        <v>4431</v>
      </c>
      <c r="J1963" s="3" t="str">
        <f>HYPERLINK("https://www.boe.es/gazeta/dias/1827/09/27/pdfs/GMD-1827-117.pdf#page=4","Abrir facsímil")</f>
        <v>Abrir facsímil</v>
      </c>
      <c r="K1963" s="3" t="s">
        <v>23</v>
      </c>
    </row>
    <row r="1964" spans="1:11" ht="42" customHeight="1">
      <c r="A1964" s="2" t="s">
        <v>4432</v>
      </c>
      <c r="B1964" s="2" t="s">
        <v>4432</v>
      </c>
      <c r="C1964" s="2" t="s">
        <v>17</v>
      </c>
      <c r="D1964" s="2" t="s">
        <v>18</v>
      </c>
      <c r="E1964" s="5">
        <v>-26443</v>
      </c>
      <c r="F1964" s="3" t="s">
        <v>435</v>
      </c>
      <c r="G1964" s="3" t="s">
        <v>20</v>
      </c>
      <c r="H1964" s="2" t="s">
        <v>21</v>
      </c>
      <c r="I1964" s="2" t="s">
        <v>4433</v>
      </c>
      <c r="J1964" s="3" t="str">
        <f>HYPERLINK("https://www.boe.es/gazeta/dias/1827/08/07/pdfs/GMD-1827-94.pdf#page=3","Abrir facsímil")</f>
        <v>Abrir facsímil</v>
      </c>
      <c r="K1964" s="3" t="s">
        <v>23</v>
      </c>
    </row>
    <row r="1965" spans="1:11" ht="42" customHeight="1">
      <c r="A1965" s="2" t="s">
        <v>4434</v>
      </c>
      <c r="B1965" s="2" t="s">
        <v>4435</v>
      </c>
      <c r="C1965" s="2" t="s">
        <v>35</v>
      </c>
      <c r="D1965" s="2" t="s">
        <v>36</v>
      </c>
      <c r="E1965" s="5">
        <v>-26518</v>
      </c>
      <c r="F1965" s="3" t="s">
        <v>79</v>
      </c>
      <c r="G1965" s="3" t="s">
        <v>29</v>
      </c>
      <c r="H1965" s="2" t="s">
        <v>21</v>
      </c>
      <c r="I1965" s="2" t="s">
        <v>4436</v>
      </c>
      <c r="J1965" s="3" t="str">
        <f>HYPERLINK("https://www.boe.es/gazeta/dias/1827/05/24/pdfs/GMD-1827-62.pdf#page=4","Abrir facsímil")</f>
        <v>Abrir facsímil</v>
      </c>
      <c r="K1965" s="3" t="s">
        <v>23</v>
      </c>
    </row>
    <row r="1966" spans="1:11" ht="42" customHeight="1">
      <c r="A1966" s="2" t="s">
        <v>4437</v>
      </c>
      <c r="B1966" s="2" t="s">
        <v>4437</v>
      </c>
      <c r="C1966" s="2" t="s">
        <v>17</v>
      </c>
      <c r="D1966" s="2" t="s">
        <v>18</v>
      </c>
      <c r="E1966" s="5">
        <v>-26490</v>
      </c>
      <c r="F1966" s="3" t="s">
        <v>1154</v>
      </c>
      <c r="G1966" s="3" t="s">
        <v>20</v>
      </c>
      <c r="H1966" s="2" t="s">
        <v>21</v>
      </c>
      <c r="I1966" s="2" t="s">
        <v>4438</v>
      </c>
      <c r="J1966" s="3" t="str">
        <f>HYPERLINK("https://www.boe.es/gazeta/dias/1827/06/21/pdfs/GMD-1827-74.pdf#page=3","Abrir facsímil")</f>
        <v>Abrir facsímil</v>
      </c>
      <c r="K1966" s="3" t="s">
        <v>23</v>
      </c>
    </row>
    <row r="1967" spans="1:11" ht="42" customHeight="1">
      <c r="A1967" s="2" t="s">
        <v>4437</v>
      </c>
      <c r="B1967" s="2" t="s">
        <v>4437</v>
      </c>
      <c r="C1967" s="2" t="s">
        <v>17</v>
      </c>
      <c r="D1967" s="2" t="s">
        <v>18</v>
      </c>
      <c r="E1967" s="5">
        <v>-26485</v>
      </c>
      <c r="F1967" s="3" t="s">
        <v>1118</v>
      </c>
      <c r="G1967" s="3" t="s">
        <v>20</v>
      </c>
      <c r="H1967" s="2" t="s">
        <v>21</v>
      </c>
      <c r="I1967" s="2" t="s">
        <v>4439</v>
      </c>
      <c r="J1967" s="3" t="str">
        <f>HYPERLINK("https://www.boe.es/gazeta/dias/1827/06/26/pdfs/GMD-1827-76.pdf#page=3","Abrir facsímil")</f>
        <v>Abrir facsímil</v>
      </c>
      <c r="K1967" s="3" t="s">
        <v>23</v>
      </c>
    </row>
    <row r="1968" spans="1:11" ht="42" customHeight="1">
      <c r="A1968" s="2" t="s">
        <v>4437</v>
      </c>
      <c r="B1968" s="2" t="s">
        <v>4437</v>
      </c>
      <c r="C1968" s="2" t="s">
        <v>17</v>
      </c>
      <c r="D1968" s="2" t="s">
        <v>18</v>
      </c>
      <c r="E1968" s="5">
        <v>-26343</v>
      </c>
      <c r="F1968" s="3" t="s">
        <v>378</v>
      </c>
      <c r="G1968" s="3" t="s">
        <v>59</v>
      </c>
      <c r="H1968" s="2" t="s">
        <v>21</v>
      </c>
      <c r="I1968" s="2" t="s">
        <v>4440</v>
      </c>
      <c r="J1968" s="3" t="str">
        <f>HYPERLINK("https://www.boe.es/gazeta/dias/1827/11/15/pdfs/GMD-1827-140.pdf#page=2","Abrir facsímil")</f>
        <v>Abrir facsímil</v>
      </c>
      <c r="K1968" s="3" t="s">
        <v>23</v>
      </c>
    </row>
    <row r="1969" spans="1:11" ht="42" customHeight="1">
      <c r="A1969" s="2" t="s">
        <v>4441</v>
      </c>
      <c r="B1969" s="2" t="s">
        <v>4442</v>
      </c>
      <c r="C1969" s="2" t="s">
        <v>17</v>
      </c>
      <c r="D1969" s="2" t="s">
        <v>18</v>
      </c>
      <c r="E1969" s="5">
        <v>-26593</v>
      </c>
      <c r="F1969" s="3" t="s">
        <v>1128</v>
      </c>
      <c r="G1969" s="3" t="s">
        <v>29</v>
      </c>
      <c r="H1969" s="2" t="s">
        <v>30</v>
      </c>
      <c r="I1969" s="2" t="s">
        <v>4443</v>
      </c>
      <c r="J1969" s="3" t="str">
        <f>HYPERLINK("https://www.boe.es/gazeta/dias/1827/03/10/pdfs/GMD-1827-30.pdf#page=4","Abrir facsímil")</f>
        <v>Abrir facsímil</v>
      </c>
      <c r="K1969" s="3" t="s">
        <v>32</v>
      </c>
    </row>
    <row r="1970" spans="1:11" ht="42" customHeight="1">
      <c r="A1970" s="2" t="s">
        <v>4444</v>
      </c>
      <c r="B1970" s="2" t="s">
        <v>4444</v>
      </c>
      <c r="C1970" s="2" t="s">
        <v>17</v>
      </c>
      <c r="D1970" s="2" t="s">
        <v>18</v>
      </c>
      <c r="E1970" s="5">
        <v>-26359</v>
      </c>
      <c r="F1970" s="3" t="s">
        <v>342</v>
      </c>
      <c r="G1970" s="3" t="s">
        <v>59</v>
      </c>
      <c r="H1970" s="2" t="s">
        <v>21</v>
      </c>
      <c r="I1970" s="2" t="s">
        <v>4445</v>
      </c>
      <c r="J1970" s="3" t="str">
        <f>HYPERLINK("https://www.boe.es/gazeta/dias/1827/10/30/pdfs/GMD-1827-133.pdf#page=2","Abrir facsímil")</f>
        <v>Abrir facsímil</v>
      </c>
      <c r="K1970" s="3" t="s">
        <v>23</v>
      </c>
    </row>
    <row r="1971" spans="1:11" ht="42" customHeight="1">
      <c r="A1971" s="2" t="s">
        <v>4446</v>
      </c>
      <c r="B1971" s="2" t="s">
        <v>4447</v>
      </c>
      <c r="C1971" s="2" t="s">
        <v>17</v>
      </c>
      <c r="D1971" s="2" t="s">
        <v>18</v>
      </c>
      <c r="E1971" s="5">
        <v>-26579</v>
      </c>
      <c r="F1971" s="3" t="s">
        <v>488</v>
      </c>
      <c r="G1971" s="3" t="s">
        <v>29</v>
      </c>
      <c r="H1971" s="2" t="s">
        <v>21</v>
      </c>
      <c r="I1971" s="2" t="s">
        <v>4448</v>
      </c>
      <c r="J1971" s="3" t="str">
        <f>HYPERLINK("https://www.boe.es/gazeta/dias/1827/03/24/pdfs/GMD-1827-36.pdf#page=4","Abrir facsímil")</f>
        <v>Abrir facsímil</v>
      </c>
      <c r="K1971" s="3" t="s">
        <v>23</v>
      </c>
    </row>
    <row r="1972" spans="1:11" ht="42" customHeight="1">
      <c r="A1972" s="2" t="s">
        <v>4449</v>
      </c>
      <c r="B1972" s="2" t="s">
        <v>4449</v>
      </c>
      <c r="C1972" s="2" t="s">
        <v>17</v>
      </c>
      <c r="D1972" s="2" t="s">
        <v>18</v>
      </c>
      <c r="E1972" s="5">
        <v>-26637</v>
      </c>
      <c r="F1972" s="3" t="s">
        <v>559</v>
      </c>
      <c r="G1972" s="3" t="s">
        <v>59</v>
      </c>
      <c r="H1972" s="2" t="s">
        <v>21</v>
      </c>
      <c r="I1972" s="2" t="s">
        <v>4450</v>
      </c>
      <c r="J1972" s="3" t="str">
        <f>HYPERLINK("https://www.boe.es/gazeta/dias/1827/01/25/pdfs/GMD-1827-11.pdf#page=2","Abrir facsímil")</f>
        <v>Abrir facsímil</v>
      </c>
      <c r="K1972" s="3" t="s">
        <v>23</v>
      </c>
    </row>
    <row r="1973" spans="1:11" ht="42" customHeight="1">
      <c r="A1973" s="2" t="s">
        <v>4451</v>
      </c>
      <c r="B1973" s="2" t="s">
        <v>4451</v>
      </c>
      <c r="C1973" s="2" t="s">
        <v>17</v>
      </c>
      <c r="D1973" s="2" t="s">
        <v>18</v>
      </c>
      <c r="E1973" s="5">
        <v>-26525</v>
      </c>
      <c r="F1973" s="3" t="s">
        <v>622</v>
      </c>
      <c r="G1973" s="3" t="s">
        <v>42</v>
      </c>
      <c r="H1973" s="2" t="s">
        <v>21</v>
      </c>
      <c r="I1973" s="2" t="s">
        <v>4452</v>
      </c>
      <c r="J1973" s="3" t="str">
        <f>HYPERLINK("https://www.boe.es/gazeta/dias/1827/05/17/pdfs/GMD-1827-59.pdf#page=1","Abrir facsímil")</f>
        <v>Abrir facsímil</v>
      </c>
      <c r="K1973" s="3" t="s">
        <v>23</v>
      </c>
    </row>
    <row r="1974" spans="1:11" ht="42" customHeight="1">
      <c r="A1974" s="2" t="s">
        <v>4453</v>
      </c>
      <c r="B1974" s="2" t="s">
        <v>4453</v>
      </c>
      <c r="C1974" s="2" t="s">
        <v>17</v>
      </c>
      <c r="D1974" s="2" t="s">
        <v>18</v>
      </c>
      <c r="E1974" s="5">
        <v>-26637</v>
      </c>
      <c r="F1974" s="3" t="s">
        <v>559</v>
      </c>
      <c r="G1974" s="3" t="s">
        <v>59</v>
      </c>
      <c r="H1974" s="2" t="s">
        <v>21</v>
      </c>
      <c r="I1974" s="2" t="s">
        <v>4454</v>
      </c>
      <c r="J1974" s="3" t="str">
        <f>HYPERLINK("https://www.boe.es/gazeta/dias/1827/01/25/pdfs/GMD-1827-11.pdf#page=2","Abrir facsímil")</f>
        <v>Abrir facsímil</v>
      </c>
      <c r="K1974" s="3" t="s">
        <v>23</v>
      </c>
    </row>
    <row r="1975" spans="1:11" ht="42" customHeight="1">
      <c r="A1975" s="2" t="s">
        <v>4455</v>
      </c>
      <c r="B1975" s="2" t="s">
        <v>4455</v>
      </c>
      <c r="C1975" s="2" t="s">
        <v>17</v>
      </c>
      <c r="D1975" s="2" t="s">
        <v>18</v>
      </c>
      <c r="E1975" s="5">
        <v>-26525</v>
      </c>
      <c r="F1975" s="3" t="s">
        <v>622</v>
      </c>
      <c r="G1975" s="3" t="s">
        <v>42</v>
      </c>
      <c r="H1975" s="2" t="s">
        <v>21</v>
      </c>
      <c r="I1975" s="2" t="s">
        <v>4456</v>
      </c>
      <c r="J1975" s="3" t="str">
        <f>HYPERLINK("https://www.boe.es/gazeta/dias/1827/05/17/pdfs/GMD-1827-59.pdf#page=1","Abrir facsímil")</f>
        <v>Abrir facsímil</v>
      </c>
      <c r="K1975" s="3" t="s">
        <v>23</v>
      </c>
    </row>
    <row r="1976" spans="1:11" ht="42" customHeight="1">
      <c r="A1976" s="2" t="s">
        <v>4453</v>
      </c>
      <c r="B1976" s="2" t="s">
        <v>4453</v>
      </c>
      <c r="C1976" s="2" t="s">
        <v>17</v>
      </c>
      <c r="D1976" s="2" t="s">
        <v>18</v>
      </c>
      <c r="E1976" s="5">
        <v>-26404</v>
      </c>
      <c r="F1976" s="3" t="s">
        <v>197</v>
      </c>
      <c r="G1976" s="3" t="s">
        <v>59</v>
      </c>
      <c r="H1976" s="2" t="s">
        <v>21</v>
      </c>
      <c r="I1976" s="2" t="s">
        <v>4457</v>
      </c>
      <c r="J1976" s="3" t="str">
        <f>HYPERLINK("https://www.boe.es/gazeta/dias/1827/09/15/pdfs/GMD-1827-111.pdf#page=2","Abrir facsímil")</f>
        <v>Abrir facsímil</v>
      </c>
      <c r="K1976" s="3" t="s">
        <v>23</v>
      </c>
    </row>
    <row r="1977" spans="1:11" ht="42" customHeight="1">
      <c r="A1977" s="2" t="s">
        <v>4453</v>
      </c>
      <c r="B1977" s="2" t="s">
        <v>4453</v>
      </c>
      <c r="C1977" s="2" t="s">
        <v>17</v>
      </c>
      <c r="D1977" s="2" t="s">
        <v>18</v>
      </c>
      <c r="E1977" s="5">
        <v>-26315</v>
      </c>
      <c r="F1977" s="3" t="s">
        <v>346</v>
      </c>
      <c r="G1977" s="3" t="s">
        <v>59</v>
      </c>
      <c r="H1977" s="2" t="s">
        <v>21</v>
      </c>
      <c r="I1977" s="2" t="s">
        <v>4458</v>
      </c>
      <c r="J1977" s="3" t="str">
        <f>HYPERLINK("https://www.boe.es/gazeta/dias/1827/12/13/pdfs/GMD-1827-152.pdf#page=2","Abrir facsímil")</f>
        <v>Abrir facsímil</v>
      </c>
      <c r="K1977" s="3" t="s">
        <v>23</v>
      </c>
    </row>
    <row r="1978" spans="1:11" ht="42" customHeight="1">
      <c r="A1978" s="2" t="s">
        <v>4453</v>
      </c>
      <c r="B1978" s="2" t="s">
        <v>4453</v>
      </c>
      <c r="C1978" s="2" t="s">
        <v>17</v>
      </c>
      <c r="D1978" s="2" t="s">
        <v>18</v>
      </c>
      <c r="E1978" s="5">
        <v>-26313</v>
      </c>
      <c r="F1978" s="3" t="s">
        <v>712</v>
      </c>
      <c r="G1978" s="3" t="s">
        <v>59</v>
      </c>
      <c r="H1978" s="2" t="s">
        <v>21</v>
      </c>
      <c r="I1978" s="2" t="s">
        <v>4459</v>
      </c>
      <c r="J1978" s="3" t="str">
        <f>HYPERLINK("https://www.boe.es/gazeta/dias/1827/12/15/pdfs/GMD-1827-153.pdf#page=2","Abrir facsímil")</f>
        <v>Abrir facsímil</v>
      </c>
      <c r="K1978" s="3" t="s">
        <v>23</v>
      </c>
    </row>
    <row r="1979" spans="1:11" ht="42" customHeight="1">
      <c r="A1979" s="2" t="s">
        <v>4453</v>
      </c>
      <c r="B1979" s="2" t="s">
        <v>4453</v>
      </c>
      <c r="C1979" s="2" t="s">
        <v>17</v>
      </c>
      <c r="D1979" s="2" t="s">
        <v>18</v>
      </c>
      <c r="E1979" s="5">
        <v>-26308</v>
      </c>
      <c r="F1979" s="3" t="s">
        <v>474</v>
      </c>
      <c r="G1979" s="3" t="s">
        <v>42</v>
      </c>
      <c r="H1979" s="2" t="s">
        <v>21</v>
      </c>
      <c r="I1979" s="2" t="s">
        <v>4460</v>
      </c>
      <c r="J1979" s="3" t="str">
        <f>HYPERLINK("https://www.boe.es/gazeta/dias/1827/12/20/pdfs/GMD-1827-155.pdf#page=1","Abrir facsímil")</f>
        <v>Abrir facsímil</v>
      </c>
      <c r="K1979" s="3" t="s">
        <v>23</v>
      </c>
    </row>
    <row r="1980" spans="1:11" ht="42" customHeight="1">
      <c r="A1980" s="2" t="s">
        <v>4461</v>
      </c>
      <c r="B1980" s="2" t="s">
        <v>4461</v>
      </c>
      <c r="C1980" s="2" t="s">
        <v>17</v>
      </c>
      <c r="D1980" s="2" t="s">
        <v>18</v>
      </c>
      <c r="E1980" s="5">
        <v>-26315</v>
      </c>
      <c r="F1980" s="3" t="s">
        <v>346</v>
      </c>
      <c r="G1980" s="3" t="s">
        <v>59</v>
      </c>
      <c r="H1980" s="2" t="s">
        <v>21</v>
      </c>
      <c r="I1980" s="2" t="s">
        <v>4462</v>
      </c>
      <c r="J1980" s="3" t="str">
        <f>HYPERLINK("https://www.boe.es/gazeta/dias/1827/12/13/pdfs/GMD-1827-152.pdf#page=2","Abrir facsímil")</f>
        <v>Abrir facsímil</v>
      </c>
      <c r="K1980" s="3" t="s">
        <v>23</v>
      </c>
    </row>
    <row r="1981" spans="1:11" ht="42" customHeight="1">
      <c r="A1981" s="2" t="s">
        <v>4463</v>
      </c>
      <c r="B1981" s="2" t="s">
        <v>4463</v>
      </c>
      <c r="C1981" s="2" t="s">
        <v>17</v>
      </c>
      <c r="D1981" s="2" t="s">
        <v>18</v>
      </c>
      <c r="E1981" s="5">
        <v>-26420</v>
      </c>
      <c r="F1981" s="3" t="s">
        <v>221</v>
      </c>
      <c r="G1981" s="3" t="s">
        <v>42</v>
      </c>
      <c r="H1981" s="2" t="s">
        <v>21</v>
      </c>
      <c r="I1981" s="2" t="s">
        <v>4464</v>
      </c>
      <c r="J1981" s="3" t="str">
        <f>HYPERLINK("https://www.boe.es/gazeta/dias/1827/08/30/pdfs/GMD-1827-104.pdf#page=1","Abrir facsímil")</f>
        <v>Abrir facsímil</v>
      </c>
      <c r="K1981" s="3" t="s">
        <v>23</v>
      </c>
    </row>
    <row r="1982" spans="1:11" ht="42" customHeight="1">
      <c r="A1982" s="2" t="s">
        <v>4465</v>
      </c>
      <c r="B1982" s="2" t="s">
        <v>4465</v>
      </c>
      <c r="C1982" s="2" t="s">
        <v>17</v>
      </c>
      <c r="D1982" s="2" t="s">
        <v>18</v>
      </c>
      <c r="E1982" s="5">
        <v>-26404</v>
      </c>
      <c r="F1982" s="3" t="s">
        <v>197</v>
      </c>
      <c r="G1982" s="3" t="s">
        <v>59</v>
      </c>
      <c r="H1982" s="2" t="s">
        <v>21</v>
      </c>
      <c r="I1982" s="2" t="s">
        <v>4466</v>
      </c>
      <c r="J1982" s="3" t="str">
        <f>HYPERLINK("https://www.boe.es/gazeta/dias/1827/09/15/pdfs/GMD-1827-111.pdf#page=2","Abrir facsímil")</f>
        <v>Abrir facsímil</v>
      </c>
      <c r="K1982" s="3" t="s">
        <v>23</v>
      </c>
    </row>
    <row r="1983" spans="1:11" ht="42" customHeight="1">
      <c r="A1983" s="2" t="s">
        <v>4467</v>
      </c>
      <c r="B1983" s="2" t="s">
        <v>4467</v>
      </c>
      <c r="C1983" s="2" t="s">
        <v>17</v>
      </c>
      <c r="D1983" s="2" t="s">
        <v>18</v>
      </c>
      <c r="E1983" s="5">
        <v>-26306</v>
      </c>
      <c r="F1983" s="3" t="s">
        <v>247</v>
      </c>
      <c r="G1983" s="3" t="s">
        <v>59</v>
      </c>
      <c r="H1983" s="2" t="s">
        <v>21</v>
      </c>
      <c r="I1983" s="2" t="s">
        <v>4468</v>
      </c>
      <c r="J1983" s="3" t="str">
        <f>HYPERLINK("https://www.boe.es/gazeta/dias/1827/12/22/pdfs/GMD-1827-156.pdf#page=2","Abrir facsímil")</f>
        <v>Abrir facsímil</v>
      </c>
      <c r="K1983" s="3" t="s">
        <v>23</v>
      </c>
    </row>
    <row r="1984" spans="1:11" ht="42" customHeight="1">
      <c r="A1984" s="2" t="s">
        <v>4469</v>
      </c>
      <c r="B1984" s="2" t="s">
        <v>4469</v>
      </c>
      <c r="C1984" s="2" t="s">
        <v>17</v>
      </c>
      <c r="D1984" s="2" t="s">
        <v>18</v>
      </c>
      <c r="E1984" s="5">
        <v>-26488</v>
      </c>
      <c r="F1984" s="3" t="s">
        <v>201</v>
      </c>
      <c r="G1984" s="3" t="s">
        <v>42</v>
      </c>
      <c r="H1984" s="2" t="s">
        <v>21</v>
      </c>
      <c r="I1984" s="2" t="s">
        <v>4470</v>
      </c>
      <c r="J1984" s="3" t="str">
        <f>HYPERLINK("https://www.boe.es/gazeta/dias/1827/06/23/pdfs/GMD-1827-75.pdf#page=1","Abrir facsímil")</f>
        <v>Abrir facsímil</v>
      </c>
      <c r="K1984" s="3" t="s">
        <v>23</v>
      </c>
    </row>
    <row r="1985" spans="1:11" ht="42" customHeight="1">
      <c r="A1985" s="2" t="s">
        <v>4471</v>
      </c>
      <c r="B1985" s="2" t="s">
        <v>4471</v>
      </c>
      <c r="C1985" s="2" t="s">
        <v>17</v>
      </c>
      <c r="D1985" s="2" t="s">
        <v>18</v>
      </c>
      <c r="E1985" s="5">
        <v>-26478</v>
      </c>
      <c r="F1985" s="3" t="s">
        <v>311</v>
      </c>
      <c r="G1985" s="3" t="s">
        <v>20</v>
      </c>
      <c r="H1985" s="2" t="s">
        <v>21</v>
      </c>
      <c r="I1985" s="2" t="s">
        <v>4472</v>
      </c>
      <c r="J1985" s="3" t="str">
        <f>HYPERLINK("https://www.boe.es/gazeta/dias/1827/07/03/pdfs/GMD-1827-79.pdf#page=3","Abrir facsímil")</f>
        <v>Abrir facsímil</v>
      </c>
      <c r="K1985" s="3" t="s">
        <v>23</v>
      </c>
    </row>
    <row r="1986" spans="1:11" ht="42" customHeight="1">
      <c r="A1986" s="2" t="s">
        <v>4471</v>
      </c>
      <c r="B1986" s="2" t="s">
        <v>4471</v>
      </c>
      <c r="C1986" s="2" t="s">
        <v>17</v>
      </c>
      <c r="D1986" s="2" t="s">
        <v>18</v>
      </c>
      <c r="E1986" s="5">
        <v>-26462</v>
      </c>
      <c r="F1986" s="3" t="s">
        <v>304</v>
      </c>
      <c r="G1986" s="3" t="s">
        <v>42</v>
      </c>
      <c r="H1986" s="2" t="s">
        <v>21</v>
      </c>
      <c r="I1986" s="2" t="s">
        <v>4473</v>
      </c>
      <c r="J1986" s="3" t="str">
        <f>HYPERLINK("https://www.boe.es/gazeta/dias/1827/07/19/pdfs/GMD-1827-86.pdf#page=1","Abrir facsímil")</f>
        <v>Abrir facsímil</v>
      </c>
      <c r="K1986" s="3" t="s">
        <v>23</v>
      </c>
    </row>
    <row r="1987" spans="1:11" ht="42" customHeight="1">
      <c r="A1987" s="2" t="s">
        <v>4471</v>
      </c>
      <c r="B1987" s="2" t="s">
        <v>4471</v>
      </c>
      <c r="C1987" s="2" t="s">
        <v>17</v>
      </c>
      <c r="D1987" s="2" t="s">
        <v>18</v>
      </c>
      <c r="E1987" s="5">
        <v>-26392</v>
      </c>
      <c r="F1987" s="3" t="s">
        <v>1748</v>
      </c>
      <c r="G1987" s="3" t="s">
        <v>2137</v>
      </c>
      <c r="H1987" s="2" t="s">
        <v>21</v>
      </c>
      <c r="I1987" s="2" t="s">
        <v>4474</v>
      </c>
      <c r="J1987" s="3" t="str">
        <f>HYPERLINK("https://www.boe.es/gazeta/dias/1827/09/27/pdfs/GMD-1827-117.pdf#page=2","Abrir facsímil")</f>
        <v>Abrir facsímil</v>
      </c>
      <c r="K1987" s="3" t="s">
        <v>23</v>
      </c>
    </row>
    <row r="1988" spans="1:11" ht="42" customHeight="1">
      <c r="A1988" s="2" t="s">
        <v>4471</v>
      </c>
      <c r="B1988" s="2" t="s">
        <v>4471</v>
      </c>
      <c r="C1988" s="2" t="s">
        <v>17</v>
      </c>
      <c r="D1988" s="2" t="s">
        <v>18</v>
      </c>
      <c r="E1988" s="5">
        <v>-26366</v>
      </c>
      <c r="F1988" s="3" t="s">
        <v>110</v>
      </c>
      <c r="G1988" s="3" t="s">
        <v>20</v>
      </c>
      <c r="H1988" s="2" t="s">
        <v>21</v>
      </c>
      <c r="I1988" s="2" t="s">
        <v>4475</v>
      </c>
      <c r="J1988" s="3" t="str">
        <f>HYPERLINK("https://www.boe.es/gazeta/dias/1827/10/23/pdfs/GMD-1827-130.pdf#page=3","Abrir facsímil")</f>
        <v>Abrir facsímil</v>
      </c>
      <c r="K1988" s="3" t="s">
        <v>23</v>
      </c>
    </row>
    <row r="1989" spans="1:11" ht="42" customHeight="1">
      <c r="A1989" s="2" t="s">
        <v>4471</v>
      </c>
      <c r="B1989" s="2" t="s">
        <v>4471</v>
      </c>
      <c r="C1989" s="2" t="s">
        <v>17</v>
      </c>
      <c r="D1989" s="2" t="s">
        <v>18</v>
      </c>
      <c r="E1989" s="5">
        <v>-26336</v>
      </c>
      <c r="F1989" s="3" t="s">
        <v>1277</v>
      </c>
      <c r="G1989" s="3" t="s">
        <v>20</v>
      </c>
      <c r="H1989" s="2" t="s">
        <v>21</v>
      </c>
      <c r="I1989" s="2" t="s">
        <v>4476</v>
      </c>
      <c r="J1989" s="3" t="str">
        <f>HYPERLINK("https://www.boe.es/gazeta/dias/1827/11/22/pdfs/GMD-1827-143.pdf#page=3","Abrir facsímil")</f>
        <v>Abrir facsímil</v>
      </c>
      <c r="K1989" s="3" t="s">
        <v>23</v>
      </c>
    </row>
    <row r="1990" spans="1:11" ht="42" customHeight="1">
      <c r="A1990" s="2" t="s">
        <v>4471</v>
      </c>
      <c r="B1990" s="2" t="s">
        <v>4471</v>
      </c>
      <c r="C1990" s="2" t="s">
        <v>17</v>
      </c>
      <c r="D1990" s="2" t="s">
        <v>18</v>
      </c>
      <c r="E1990" s="5">
        <v>-26331</v>
      </c>
      <c r="F1990" s="3" t="s">
        <v>667</v>
      </c>
      <c r="G1990" s="3" t="s">
        <v>42</v>
      </c>
      <c r="H1990" s="2" t="s">
        <v>21</v>
      </c>
      <c r="I1990" s="2" t="s">
        <v>4477</v>
      </c>
      <c r="J1990" s="3" t="str">
        <f>HYPERLINK("https://www.boe.es/gazeta/dias/1827/11/27/pdfs/GMD-1827-145.pdf#page=1","Abrir facsímil")</f>
        <v>Abrir facsímil</v>
      </c>
      <c r="K1990" s="3" t="s">
        <v>23</v>
      </c>
    </row>
    <row r="1991" spans="1:11" ht="42" customHeight="1">
      <c r="A1991" s="2" t="s">
        <v>4471</v>
      </c>
      <c r="B1991" s="2" t="s">
        <v>4471</v>
      </c>
      <c r="C1991" s="2" t="s">
        <v>17</v>
      </c>
      <c r="D1991" s="2" t="s">
        <v>18</v>
      </c>
      <c r="E1991" s="5">
        <v>-26331</v>
      </c>
      <c r="F1991" s="3" t="s">
        <v>667</v>
      </c>
      <c r="G1991" s="3" t="s">
        <v>59</v>
      </c>
      <c r="H1991" s="2" t="s">
        <v>21</v>
      </c>
      <c r="I1991" s="2" t="s">
        <v>4478</v>
      </c>
      <c r="J1991" s="3" t="str">
        <f>HYPERLINK("https://www.boe.es/gazeta/dias/1827/11/27/pdfs/GMD-1827-145.pdf#page=2","Abrir facsímil")</f>
        <v>Abrir facsímil</v>
      </c>
      <c r="K1991" s="3" t="s">
        <v>23</v>
      </c>
    </row>
    <row r="1992" spans="1:11" ht="42" customHeight="1">
      <c r="A1992" s="2" t="s">
        <v>4471</v>
      </c>
      <c r="B1992" s="2" t="s">
        <v>4471</v>
      </c>
      <c r="C1992" s="2" t="s">
        <v>17</v>
      </c>
      <c r="D1992" s="2" t="s">
        <v>18</v>
      </c>
      <c r="E1992" s="5">
        <v>-26313</v>
      </c>
      <c r="F1992" s="3" t="s">
        <v>712</v>
      </c>
      <c r="G1992" s="3" t="s">
        <v>20</v>
      </c>
      <c r="H1992" s="2" t="s">
        <v>21</v>
      </c>
      <c r="I1992" s="2" t="s">
        <v>4479</v>
      </c>
      <c r="J1992" s="3" t="str">
        <f>HYPERLINK("https://www.boe.es/gazeta/dias/1827/12/15/pdfs/GMD-1827-153.pdf#page=3","Abrir facsímil")</f>
        <v>Abrir facsímil</v>
      </c>
      <c r="K1992" s="3" t="s">
        <v>23</v>
      </c>
    </row>
    <row r="1993" spans="1:11" ht="42" customHeight="1">
      <c r="A1993" s="2" t="s">
        <v>4471</v>
      </c>
      <c r="B1993" s="2" t="s">
        <v>4471</v>
      </c>
      <c r="C1993" s="2" t="s">
        <v>17</v>
      </c>
      <c r="D1993" s="2" t="s">
        <v>18</v>
      </c>
      <c r="E1993" s="5">
        <v>-26306</v>
      </c>
      <c r="F1993" s="3" t="s">
        <v>247</v>
      </c>
      <c r="G1993" s="3" t="s">
        <v>59</v>
      </c>
      <c r="H1993" s="2" t="s">
        <v>21</v>
      </c>
      <c r="I1993" s="2" t="s">
        <v>4480</v>
      </c>
      <c r="J1993" s="3" t="str">
        <f>HYPERLINK("https://www.boe.es/gazeta/dias/1827/12/22/pdfs/GMD-1827-156.pdf#page=2","Abrir facsímil")</f>
        <v>Abrir facsímil</v>
      </c>
      <c r="K1993" s="3" t="s">
        <v>23</v>
      </c>
    </row>
    <row r="1994" spans="1:11" ht="42" customHeight="1">
      <c r="A1994" s="2" t="s">
        <v>4481</v>
      </c>
      <c r="B1994" s="2" t="s">
        <v>4481</v>
      </c>
      <c r="C1994" s="2" t="s">
        <v>17</v>
      </c>
      <c r="D1994" s="2" t="s">
        <v>18</v>
      </c>
      <c r="E1994" s="5">
        <v>-26397</v>
      </c>
      <c r="F1994" s="3" t="s">
        <v>498</v>
      </c>
      <c r="G1994" s="3" t="s">
        <v>59</v>
      </c>
      <c r="H1994" s="2" t="s">
        <v>21</v>
      </c>
      <c r="I1994" s="2" t="s">
        <v>4482</v>
      </c>
      <c r="J1994" s="3" t="str">
        <f>HYPERLINK("https://www.boe.es/gazeta/dias/1827/09/22/pdfs/GMD-1827-115.pdf#page=2","Abrir facsímil")</f>
        <v>Abrir facsímil</v>
      </c>
      <c r="K1994" s="3" t="s">
        <v>23</v>
      </c>
    </row>
    <row r="1995" spans="1:11" ht="42" customHeight="1">
      <c r="A1995" s="2" t="s">
        <v>4481</v>
      </c>
      <c r="B1995" s="2" t="s">
        <v>4481</v>
      </c>
      <c r="C1995" s="2" t="s">
        <v>17</v>
      </c>
      <c r="D1995" s="2" t="s">
        <v>18</v>
      </c>
      <c r="E1995" s="5">
        <v>-26387</v>
      </c>
      <c r="F1995" s="3" t="s">
        <v>184</v>
      </c>
      <c r="G1995" s="3" t="s">
        <v>42</v>
      </c>
      <c r="H1995" s="2" t="s">
        <v>21</v>
      </c>
      <c r="I1995" s="2" t="s">
        <v>4483</v>
      </c>
      <c r="J1995" s="3" t="str">
        <f>HYPERLINK("https://www.boe.es/gazeta/dias/1827/10/02/pdfs/GMD-1827-119.pdf#page=1","Abrir facsímil")</f>
        <v>Abrir facsímil</v>
      </c>
      <c r="K1995" s="3" t="s">
        <v>23</v>
      </c>
    </row>
    <row r="1996" spans="1:11" ht="42" customHeight="1">
      <c r="A1996" s="2" t="s">
        <v>4484</v>
      </c>
      <c r="B1996" s="2" t="s">
        <v>4484</v>
      </c>
      <c r="C1996" s="2" t="s">
        <v>17</v>
      </c>
      <c r="D1996" s="2" t="s">
        <v>18</v>
      </c>
      <c r="E1996" s="5">
        <v>-26341</v>
      </c>
      <c r="F1996" s="3" t="s">
        <v>596</v>
      </c>
      <c r="G1996" s="3" t="s">
        <v>42</v>
      </c>
      <c r="H1996" s="2" t="s">
        <v>21</v>
      </c>
      <c r="I1996" s="2" t="s">
        <v>4485</v>
      </c>
      <c r="J1996" s="3" t="str">
        <f>HYPERLINK("https://www.boe.es/gazeta/dias/1827/11/17/pdfs/GMD-1827-141.pdf#page=1","Abrir facsímil")</f>
        <v>Abrir facsímil</v>
      </c>
      <c r="K1996" s="3" t="s">
        <v>23</v>
      </c>
    </row>
    <row r="1997" spans="1:11" ht="42" customHeight="1">
      <c r="A1997" s="2" t="s">
        <v>4486</v>
      </c>
      <c r="B1997" s="2" t="s">
        <v>4486</v>
      </c>
      <c r="C1997" s="2" t="s">
        <v>17</v>
      </c>
      <c r="D1997" s="2" t="s">
        <v>18</v>
      </c>
      <c r="E1997" s="5">
        <v>-26390</v>
      </c>
      <c r="F1997" s="3" t="s">
        <v>1596</v>
      </c>
      <c r="G1997" s="3" t="s">
        <v>29</v>
      </c>
      <c r="H1997" s="2" t="s">
        <v>21</v>
      </c>
      <c r="I1997" s="2" t="s">
        <v>4487</v>
      </c>
      <c r="J1997" s="3" t="str">
        <f>HYPERLINK("https://www.boe.es/gazeta/dias/1827/09/29/pdfs/GMD-1827-118.pdf#page=4","Abrir facsímil")</f>
        <v>Abrir facsímil</v>
      </c>
      <c r="K1997" s="3" t="s">
        <v>23</v>
      </c>
    </row>
    <row r="1998" spans="1:11" ht="42" customHeight="1">
      <c r="A1998" s="2" t="s">
        <v>4488</v>
      </c>
      <c r="B1998" s="2" t="s">
        <v>4488</v>
      </c>
      <c r="C1998" s="2" t="s">
        <v>35</v>
      </c>
      <c r="D1998" s="2" t="s">
        <v>36</v>
      </c>
      <c r="E1998" s="5">
        <v>-26390</v>
      </c>
      <c r="F1998" s="3" t="s">
        <v>1596</v>
      </c>
      <c r="G1998" s="3" t="s">
        <v>29</v>
      </c>
      <c r="H1998" s="2" t="s">
        <v>21</v>
      </c>
      <c r="I1998" s="2" t="s">
        <v>4489</v>
      </c>
      <c r="J1998" s="3" t="str">
        <f>HYPERLINK("https://www.boe.es/gazeta/dias/1827/09/29/pdfs/GMD-1827-118.pdf#page=4","Abrir facsímil")</f>
        <v>Abrir facsímil</v>
      </c>
      <c r="K1998" s="3" t="s">
        <v>23</v>
      </c>
    </row>
    <row r="1999" spans="1:11" ht="42" customHeight="1">
      <c r="A1999" s="2" t="s">
        <v>4488</v>
      </c>
      <c r="B1999" s="2" t="s">
        <v>4488</v>
      </c>
      <c r="C1999" s="2" t="s">
        <v>35</v>
      </c>
      <c r="D1999" s="2" t="s">
        <v>36</v>
      </c>
      <c r="E1999" s="5">
        <v>-26362</v>
      </c>
      <c r="F1999" s="3" t="s">
        <v>158</v>
      </c>
      <c r="G1999" s="3" t="s">
        <v>29</v>
      </c>
      <c r="H1999" s="2" t="s">
        <v>21</v>
      </c>
      <c r="I1999" s="2" t="s">
        <v>4490</v>
      </c>
      <c r="J1999" s="3" t="str">
        <f>HYPERLINK("https://www.boe.es/gazeta/dias/1827/10/27/pdfs/GMD-1827-132.pdf#page=4","Abrir facsímil")</f>
        <v>Abrir facsímil</v>
      </c>
      <c r="K1999" s="3" t="s">
        <v>23</v>
      </c>
    </row>
    <row r="2000" spans="1:11" ht="42" customHeight="1">
      <c r="A2000" s="2" t="s">
        <v>4491</v>
      </c>
      <c r="B2000" s="2" t="s">
        <v>4492</v>
      </c>
      <c r="C2000" s="2" t="s">
        <v>17</v>
      </c>
      <c r="D2000" s="2" t="s">
        <v>18</v>
      </c>
      <c r="E2000" s="5">
        <v>-26497</v>
      </c>
      <c r="F2000" s="3" t="s">
        <v>338</v>
      </c>
      <c r="G2000" s="3" t="s">
        <v>59</v>
      </c>
      <c r="H2000" s="2" t="s">
        <v>21</v>
      </c>
      <c r="I2000" s="2" t="s">
        <v>4493</v>
      </c>
      <c r="J2000" s="3" t="str">
        <f>HYPERLINK("https://www.boe.es/gazeta/dias/1827/06/14/pdfs/GMD-1827-71.pdf#page=2","Abrir facsímil")</f>
        <v>Abrir facsímil</v>
      </c>
      <c r="K2000" s="3" t="s">
        <v>23</v>
      </c>
    </row>
    <row r="2001" spans="1:11" ht="42" customHeight="1">
      <c r="A2001" s="2" t="s">
        <v>4494</v>
      </c>
      <c r="B2001" s="2" t="s">
        <v>4494</v>
      </c>
      <c r="C2001" s="2" t="s">
        <v>17</v>
      </c>
      <c r="D2001" s="2" t="s">
        <v>18</v>
      </c>
      <c r="E2001" s="5">
        <v>-26478</v>
      </c>
      <c r="F2001" s="3" t="s">
        <v>311</v>
      </c>
      <c r="G2001" s="3" t="s">
        <v>20</v>
      </c>
      <c r="H2001" s="2" t="s">
        <v>21</v>
      </c>
      <c r="I2001" s="2" t="s">
        <v>4495</v>
      </c>
      <c r="J2001" s="3" t="str">
        <f>HYPERLINK("https://www.boe.es/gazeta/dias/1827/07/03/pdfs/GMD-1827-79.pdf#page=3","Abrir facsímil")</f>
        <v>Abrir facsímil</v>
      </c>
      <c r="K2001" s="3" t="s">
        <v>23</v>
      </c>
    </row>
    <row r="2002" spans="1:11" ht="42" customHeight="1">
      <c r="A2002" s="2" t="s">
        <v>4496</v>
      </c>
      <c r="B2002" s="2" t="s">
        <v>4497</v>
      </c>
      <c r="C2002" s="2" t="s">
        <v>35</v>
      </c>
      <c r="D2002" s="2" t="s">
        <v>36</v>
      </c>
      <c r="E2002" s="5">
        <v>-26597</v>
      </c>
      <c r="F2002" s="3" t="s">
        <v>891</v>
      </c>
      <c r="G2002" s="3" t="s">
        <v>59</v>
      </c>
      <c r="H2002" s="2" t="s">
        <v>21</v>
      </c>
      <c r="I2002" s="2" t="s">
        <v>4498</v>
      </c>
      <c r="J2002" s="3" t="str">
        <f>HYPERLINK("https://www.boe.es/gazeta/dias/1827/03/06/pdfs/GMD-1827-28.pdf#page=2","Abrir facsímil")</f>
        <v>Abrir facsímil</v>
      </c>
      <c r="K2002" s="3" t="s">
        <v>23</v>
      </c>
    </row>
    <row r="2003" spans="1:11" ht="42" customHeight="1">
      <c r="A2003" s="2" t="s">
        <v>4499</v>
      </c>
      <c r="B2003" s="2" t="s">
        <v>4500</v>
      </c>
      <c r="C2003" s="2" t="s">
        <v>46</v>
      </c>
      <c r="D2003" s="2" t="s">
        <v>27</v>
      </c>
      <c r="E2003" s="5">
        <v>-26544</v>
      </c>
      <c r="F2003" s="3" t="s">
        <v>293</v>
      </c>
      <c r="G2003" s="3" t="s">
        <v>20</v>
      </c>
      <c r="H2003" s="2" t="s">
        <v>21</v>
      </c>
      <c r="I2003" s="2" t="s">
        <v>4501</v>
      </c>
      <c r="J2003" s="3" t="str">
        <f>HYPERLINK("https://www.boe.es/gazeta/dias/1827/04/28/pdfs/GMD-1827-51.pdf#page=3","Abrir facsímil")</f>
        <v>Abrir facsímil</v>
      </c>
      <c r="K2003" s="3" t="s">
        <v>23</v>
      </c>
    </row>
    <row r="2004" spans="1:11" ht="42" customHeight="1">
      <c r="A2004" s="2" t="s">
        <v>4502</v>
      </c>
      <c r="B2004" s="2" t="s">
        <v>4503</v>
      </c>
      <c r="C2004" s="2" t="s">
        <v>35</v>
      </c>
      <c r="D2004" s="2" t="s">
        <v>36</v>
      </c>
      <c r="E2004" s="5">
        <v>-26481</v>
      </c>
      <c r="F2004" s="3" t="s">
        <v>237</v>
      </c>
      <c r="G2004" s="3" t="s">
        <v>59</v>
      </c>
      <c r="H2004" s="2" t="s">
        <v>21</v>
      </c>
      <c r="I2004" s="2" t="s">
        <v>4504</v>
      </c>
      <c r="J2004" s="3" t="str">
        <f>HYPERLINK("https://www.boe.es/gazeta/dias/1827/06/30/pdfs/GMD-1827-78.pdf#page=2","Abrir facsímil")</f>
        <v>Abrir facsímil</v>
      </c>
      <c r="K2004" s="3" t="s">
        <v>23</v>
      </c>
    </row>
    <row r="2005" spans="1:11" ht="42" customHeight="1">
      <c r="A2005" s="2" t="s">
        <v>4505</v>
      </c>
      <c r="B2005" s="2" t="s">
        <v>4505</v>
      </c>
      <c r="C2005" s="2" t="s">
        <v>17</v>
      </c>
      <c r="D2005" s="2" t="s">
        <v>18</v>
      </c>
      <c r="E2005" s="5">
        <v>-26439</v>
      </c>
      <c r="F2005" s="3" t="s">
        <v>286</v>
      </c>
      <c r="G2005" s="3" t="s">
        <v>59</v>
      </c>
      <c r="H2005" s="2" t="s">
        <v>21</v>
      </c>
      <c r="I2005" s="2" t="s">
        <v>4506</v>
      </c>
      <c r="J2005" s="3" t="str">
        <f>HYPERLINK("https://www.boe.es/gazeta/dias/1827/08/11/pdfs/GMD-1827-96.pdf#page=2","Abrir facsímil")</f>
        <v>Abrir facsímil</v>
      </c>
      <c r="K2005" s="3" t="s">
        <v>23</v>
      </c>
    </row>
    <row r="2006" spans="1:11" ht="42" customHeight="1">
      <c r="A2006" s="2" t="s">
        <v>4507</v>
      </c>
      <c r="B2006" s="2" t="s">
        <v>4508</v>
      </c>
      <c r="C2006" s="2" t="s">
        <v>35</v>
      </c>
      <c r="D2006" s="2" t="s">
        <v>36</v>
      </c>
      <c r="E2006" s="5">
        <v>-26469</v>
      </c>
      <c r="F2006" s="3" t="s">
        <v>327</v>
      </c>
      <c r="G2006" s="3" t="s">
        <v>29</v>
      </c>
      <c r="H2006" s="2" t="s">
        <v>21</v>
      </c>
      <c r="I2006" s="2" t="s">
        <v>4509</v>
      </c>
      <c r="J2006" s="3" t="str">
        <f>HYPERLINK("https://www.boe.es/gazeta/dias/1827/07/12/pdfs/GMD-1827-83.pdf#page=4","Abrir facsímil")</f>
        <v>Abrir facsímil</v>
      </c>
      <c r="K2006" s="3" t="s">
        <v>23</v>
      </c>
    </row>
    <row r="2007" spans="1:11" ht="42" customHeight="1">
      <c r="A2007" s="2" t="s">
        <v>4510</v>
      </c>
      <c r="B2007" s="2" t="s">
        <v>4510</v>
      </c>
      <c r="C2007" s="2" t="s">
        <v>17</v>
      </c>
      <c r="D2007" s="2" t="s">
        <v>18</v>
      </c>
      <c r="E2007" s="5">
        <v>-26609</v>
      </c>
      <c r="F2007" s="3" t="s">
        <v>102</v>
      </c>
      <c r="G2007" s="3" t="s">
        <v>20</v>
      </c>
      <c r="H2007" s="2" t="s">
        <v>21</v>
      </c>
      <c r="I2007" s="2" t="s">
        <v>4511</v>
      </c>
      <c r="J2007" s="3" t="str">
        <f>HYPERLINK("https://www.boe.es/gazeta/dias/1827/02/22/pdfs/GMD-1827-23.pdf#page=3","Abrir facsímil")</f>
        <v>Abrir facsímil</v>
      </c>
      <c r="K2007" s="3" t="s">
        <v>23</v>
      </c>
    </row>
    <row r="2008" spans="1:11" ht="42" customHeight="1">
      <c r="A2008" s="2" t="s">
        <v>4510</v>
      </c>
      <c r="B2008" s="2" t="s">
        <v>4510</v>
      </c>
      <c r="C2008" s="2" t="s">
        <v>35</v>
      </c>
      <c r="D2008" s="2" t="s">
        <v>36</v>
      </c>
      <c r="E2008" s="5">
        <v>-26434</v>
      </c>
      <c r="F2008" s="3" t="s">
        <v>267</v>
      </c>
      <c r="G2008" s="3" t="s">
        <v>29</v>
      </c>
      <c r="H2008" s="2" t="s">
        <v>21</v>
      </c>
      <c r="I2008" s="2" t="s">
        <v>4512</v>
      </c>
      <c r="J2008" s="3" t="str">
        <f>HYPERLINK("https://www.boe.es/gazeta/dias/1827/08/16/pdfs/GMD-1827-98.pdf#page=4","Abrir facsímil")</f>
        <v>Abrir facsímil</v>
      </c>
      <c r="K2008" s="3" t="s">
        <v>23</v>
      </c>
    </row>
    <row r="2009" spans="1:11" ht="42" customHeight="1">
      <c r="A2009" s="2" t="s">
        <v>4513</v>
      </c>
      <c r="B2009" s="2" t="s">
        <v>4513</v>
      </c>
      <c r="C2009" s="2" t="s">
        <v>46</v>
      </c>
      <c r="D2009" s="2" t="s">
        <v>27</v>
      </c>
      <c r="E2009" s="5">
        <v>-26642</v>
      </c>
      <c r="F2009" s="3" t="s">
        <v>289</v>
      </c>
      <c r="G2009" s="3" t="s">
        <v>20</v>
      </c>
      <c r="H2009" s="2" t="s">
        <v>21</v>
      </c>
      <c r="I2009" s="2" t="s">
        <v>4514</v>
      </c>
      <c r="J2009" s="3" t="str">
        <f>HYPERLINK("https://www.boe.es/gazeta/dias/1827/01/20/pdfs/GMD-1827-9.pdf#page=3","Abrir facsímil")</f>
        <v>Abrir facsímil</v>
      </c>
      <c r="K2009" s="3" t="s">
        <v>23</v>
      </c>
    </row>
    <row r="2010" spans="1:11" ht="42" customHeight="1">
      <c r="A2010" s="2" t="s">
        <v>4513</v>
      </c>
      <c r="B2010" s="2" t="s">
        <v>4513</v>
      </c>
      <c r="C2010" s="2" t="s">
        <v>35</v>
      </c>
      <c r="D2010" s="2" t="s">
        <v>36</v>
      </c>
      <c r="E2010" s="5">
        <v>-26642</v>
      </c>
      <c r="F2010" s="3" t="s">
        <v>289</v>
      </c>
      <c r="G2010" s="3" t="s">
        <v>29</v>
      </c>
      <c r="H2010" s="2" t="s">
        <v>21</v>
      </c>
      <c r="I2010" s="2" t="s">
        <v>4515</v>
      </c>
      <c r="J2010" s="3" t="str">
        <f>HYPERLINK("https://www.boe.es/gazeta/dias/1827/01/20/pdfs/GMD-1827-9.pdf#page=4","Abrir facsímil")</f>
        <v>Abrir facsímil</v>
      </c>
      <c r="K2010" s="3" t="s">
        <v>23</v>
      </c>
    </row>
    <row r="2011" spans="1:11" ht="42" customHeight="1">
      <c r="A2011" s="2" t="s">
        <v>4513</v>
      </c>
      <c r="B2011" s="2" t="s">
        <v>4513</v>
      </c>
      <c r="C2011" s="2" t="s">
        <v>17</v>
      </c>
      <c r="D2011" s="2" t="s">
        <v>18</v>
      </c>
      <c r="E2011" s="5">
        <v>-26632</v>
      </c>
      <c r="F2011" s="3" t="s">
        <v>1844</v>
      </c>
      <c r="G2011" s="3" t="s">
        <v>29</v>
      </c>
      <c r="H2011" s="2" t="s">
        <v>21</v>
      </c>
      <c r="I2011" s="2" t="s">
        <v>4516</v>
      </c>
      <c r="J2011" s="3" t="str">
        <f>HYPERLINK("https://www.boe.es/gazeta/dias/1827/01/30/pdfs/GMD-1827-13.pdf#page=4","Abrir facsímil")</f>
        <v>Abrir facsímil</v>
      </c>
      <c r="K2011" s="3" t="s">
        <v>23</v>
      </c>
    </row>
    <row r="2012" spans="1:11" ht="42" customHeight="1">
      <c r="A2012" s="2" t="s">
        <v>4513</v>
      </c>
      <c r="B2012" s="2" t="s">
        <v>4513</v>
      </c>
      <c r="C2012" s="2" t="s">
        <v>17</v>
      </c>
      <c r="D2012" s="2" t="s">
        <v>18</v>
      </c>
      <c r="E2012" s="5">
        <v>-26616</v>
      </c>
      <c r="F2012" s="3" t="s">
        <v>2857</v>
      </c>
      <c r="G2012" s="3" t="s">
        <v>20</v>
      </c>
      <c r="H2012" s="2" t="s">
        <v>21</v>
      </c>
      <c r="I2012" s="2" t="s">
        <v>4517</v>
      </c>
      <c r="J2012" s="3" t="str">
        <f>HYPERLINK("https://www.boe.es/gazeta/dias/1827/02/15/pdfs/GMD-1827-20.pdf#page=3","Abrir facsímil")</f>
        <v>Abrir facsímil</v>
      </c>
      <c r="K2012" s="3" t="s">
        <v>23</v>
      </c>
    </row>
    <row r="2013" spans="1:11" ht="42" customHeight="1">
      <c r="A2013" s="2" t="s">
        <v>4513</v>
      </c>
      <c r="B2013" s="2" t="s">
        <v>4513</v>
      </c>
      <c r="C2013" s="2" t="s">
        <v>17</v>
      </c>
      <c r="D2013" s="2" t="s">
        <v>18</v>
      </c>
      <c r="E2013" s="5">
        <v>-26614</v>
      </c>
      <c r="F2013" s="3" t="s">
        <v>609</v>
      </c>
      <c r="G2013" s="3" t="s">
        <v>20</v>
      </c>
      <c r="H2013" s="2" t="s">
        <v>21</v>
      </c>
      <c r="I2013" s="2" t="s">
        <v>4518</v>
      </c>
      <c r="J2013" s="3" t="str">
        <f>HYPERLINK("https://www.boe.es/gazeta/dias/1827/02/17/pdfs/GMD-1827-21.pdf#page=3","Abrir facsímil")</f>
        <v>Abrir facsímil</v>
      </c>
      <c r="K2013" s="3" t="s">
        <v>23</v>
      </c>
    </row>
    <row r="2014" spans="1:11" ht="42" customHeight="1">
      <c r="A2014" s="2" t="s">
        <v>4513</v>
      </c>
      <c r="B2014" s="2" t="s">
        <v>4513</v>
      </c>
      <c r="C2014" s="2" t="s">
        <v>35</v>
      </c>
      <c r="D2014" s="2" t="s">
        <v>36</v>
      </c>
      <c r="E2014" s="5">
        <v>-26607</v>
      </c>
      <c r="F2014" s="3" t="s">
        <v>280</v>
      </c>
      <c r="G2014" s="3" t="s">
        <v>59</v>
      </c>
      <c r="H2014" s="2" t="s">
        <v>21</v>
      </c>
      <c r="I2014" s="2" t="s">
        <v>4519</v>
      </c>
      <c r="J2014" s="3" t="str">
        <f>HYPERLINK("https://www.boe.es/gazeta/dias/1827/02/24/pdfs/GMD-1827-24.pdf#page=2","Abrir facsímil")</f>
        <v>Abrir facsímil</v>
      </c>
      <c r="K2014" s="3" t="s">
        <v>23</v>
      </c>
    </row>
    <row r="2015" spans="1:11" ht="42" customHeight="1">
      <c r="A2015" s="2" t="s">
        <v>4513</v>
      </c>
      <c r="B2015" s="2" t="s">
        <v>4513</v>
      </c>
      <c r="C2015" s="2" t="s">
        <v>17</v>
      </c>
      <c r="D2015" s="2" t="s">
        <v>18</v>
      </c>
      <c r="E2015" s="5">
        <v>-26590</v>
      </c>
      <c r="F2015" s="3" t="s">
        <v>119</v>
      </c>
      <c r="G2015" s="3" t="s">
        <v>59</v>
      </c>
      <c r="H2015" s="2" t="s">
        <v>21</v>
      </c>
      <c r="I2015" s="2" t="s">
        <v>4520</v>
      </c>
      <c r="J2015" s="3" t="str">
        <f>HYPERLINK("https://www.boe.es/gazeta/dias/1827/03/13/pdfs/GMD-1827-31.pdf#page=2","Abrir facsímil")</f>
        <v>Abrir facsímil</v>
      </c>
      <c r="K2015" s="3" t="s">
        <v>23</v>
      </c>
    </row>
    <row r="2016" spans="1:11" ht="42" customHeight="1">
      <c r="A2016" s="2" t="s">
        <v>4513</v>
      </c>
      <c r="B2016" s="2" t="s">
        <v>4513</v>
      </c>
      <c r="C2016" s="2" t="s">
        <v>66</v>
      </c>
      <c r="D2016" s="2" t="s">
        <v>36</v>
      </c>
      <c r="E2016" s="5">
        <v>-26590</v>
      </c>
      <c r="F2016" s="3" t="s">
        <v>119</v>
      </c>
      <c r="G2016" s="3" t="s">
        <v>29</v>
      </c>
      <c r="H2016" s="2" t="s">
        <v>21</v>
      </c>
      <c r="I2016" s="2" t="s">
        <v>4521</v>
      </c>
      <c r="J2016" s="3" t="str">
        <f>HYPERLINK("https://www.boe.es/gazeta/dias/1827/03/13/pdfs/GMD-1827-31.pdf#page=4","Abrir facsímil")</f>
        <v>Abrir facsímil</v>
      </c>
      <c r="K2016" s="3" t="s">
        <v>23</v>
      </c>
    </row>
    <row r="2017" spans="1:11" ht="42" customHeight="1">
      <c r="A2017" s="2" t="s">
        <v>4513</v>
      </c>
      <c r="B2017" s="2" t="s">
        <v>4513</v>
      </c>
      <c r="C2017" s="2" t="s">
        <v>35</v>
      </c>
      <c r="D2017" s="2" t="s">
        <v>36</v>
      </c>
      <c r="E2017" s="5">
        <v>-26569</v>
      </c>
      <c r="F2017" s="3" t="s">
        <v>1418</v>
      </c>
      <c r="G2017" s="3" t="s">
        <v>29</v>
      </c>
      <c r="H2017" s="2" t="s">
        <v>21</v>
      </c>
      <c r="I2017" s="2" t="s">
        <v>4522</v>
      </c>
      <c r="J2017" s="3" t="str">
        <f>HYPERLINK("https://www.boe.es/gazeta/dias/1827/04/03/pdfs/GMD-1827-40.pdf#page=4","Abrir facsímil")</f>
        <v>Abrir facsímil</v>
      </c>
      <c r="K2017" s="3" t="s">
        <v>23</v>
      </c>
    </row>
    <row r="2018" spans="1:11" ht="42" customHeight="1">
      <c r="A2018" s="2" t="s">
        <v>4513</v>
      </c>
      <c r="B2018" s="2" t="s">
        <v>4513</v>
      </c>
      <c r="C2018" s="2" t="s">
        <v>46</v>
      </c>
      <c r="D2018" s="2" t="s">
        <v>27</v>
      </c>
      <c r="E2018" s="5">
        <v>-26567</v>
      </c>
      <c r="F2018" s="3" t="s">
        <v>1228</v>
      </c>
      <c r="G2018" s="3" t="s">
        <v>42</v>
      </c>
      <c r="H2018" s="2" t="s">
        <v>21</v>
      </c>
      <c r="I2018" s="2" t="s">
        <v>4523</v>
      </c>
      <c r="J2018" s="3" t="str">
        <f>HYPERLINK("https://www.boe.es/gazeta/dias/1827/04/05/pdfs/GMD-1827-41.pdf#page=1","Abrir facsímil")</f>
        <v>Abrir facsímil</v>
      </c>
      <c r="K2018" s="3" t="s">
        <v>23</v>
      </c>
    </row>
    <row r="2019" spans="1:11" ht="42" customHeight="1">
      <c r="A2019" s="2" t="s">
        <v>4513</v>
      </c>
      <c r="B2019" s="2" t="s">
        <v>4513</v>
      </c>
      <c r="C2019" s="2" t="s">
        <v>46</v>
      </c>
      <c r="D2019" s="2" t="s">
        <v>27</v>
      </c>
      <c r="E2019" s="5">
        <v>-26497</v>
      </c>
      <c r="F2019" s="3" t="s">
        <v>338</v>
      </c>
      <c r="G2019" s="3" t="s">
        <v>59</v>
      </c>
      <c r="H2019" s="2" t="s">
        <v>21</v>
      </c>
      <c r="I2019" s="2" t="s">
        <v>4524</v>
      </c>
      <c r="J2019" s="3" t="str">
        <f>HYPERLINK("https://www.boe.es/gazeta/dias/1827/06/14/pdfs/GMD-1827-71.pdf#page=2","Abrir facsímil")</f>
        <v>Abrir facsímil</v>
      </c>
      <c r="K2019" s="3" t="s">
        <v>23</v>
      </c>
    </row>
    <row r="2020" spans="1:11" ht="42" customHeight="1">
      <c r="A2020" s="2" t="s">
        <v>4513</v>
      </c>
      <c r="B2020" s="2" t="s">
        <v>4513</v>
      </c>
      <c r="C2020" s="2" t="s">
        <v>35</v>
      </c>
      <c r="D2020" s="2" t="s">
        <v>36</v>
      </c>
      <c r="E2020" s="5">
        <v>-26464</v>
      </c>
      <c r="F2020" s="3" t="s">
        <v>1467</v>
      </c>
      <c r="G2020" s="3" t="s">
        <v>29</v>
      </c>
      <c r="H2020" s="2" t="s">
        <v>21</v>
      </c>
      <c r="I2020" s="2" t="s">
        <v>4525</v>
      </c>
      <c r="J2020" s="3" t="str">
        <f>HYPERLINK("https://www.boe.es/gazeta/dias/1827/07/17/pdfs/GMD-1827-85.pdf#page=4","Abrir facsímil")</f>
        <v>Abrir facsímil</v>
      </c>
      <c r="K2020" s="3" t="s">
        <v>23</v>
      </c>
    </row>
    <row r="2021" spans="1:11" ht="42" customHeight="1">
      <c r="A2021" s="2" t="s">
        <v>4513</v>
      </c>
      <c r="B2021" s="2" t="s">
        <v>4513</v>
      </c>
      <c r="C2021" s="2" t="s">
        <v>66</v>
      </c>
      <c r="D2021" s="2" t="s">
        <v>36</v>
      </c>
      <c r="E2021" s="5">
        <v>-26455</v>
      </c>
      <c r="F2021" s="3" t="s">
        <v>75</v>
      </c>
      <c r="G2021" s="3" t="s">
        <v>42</v>
      </c>
      <c r="H2021" s="2" t="s">
        <v>21</v>
      </c>
      <c r="I2021" s="2" t="s">
        <v>4526</v>
      </c>
      <c r="J2021" s="3" t="str">
        <f>HYPERLINK("https://www.boe.es/gazeta/dias/1827/07/26/pdfs/GMD-1827-89.pdf#page=1","Abrir facsímil")</f>
        <v>Abrir facsímil</v>
      </c>
      <c r="K2021" s="3" t="s">
        <v>23</v>
      </c>
    </row>
    <row r="2022" spans="1:11" ht="42" customHeight="1">
      <c r="A2022" s="2" t="s">
        <v>4513</v>
      </c>
      <c r="B2022" s="2" t="s">
        <v>4513</v>
      </c>
      <c r="C2022" s="2" t="s">
        <v>35</v>
      </c>
      <c r="D2022" s="2" t="s">
        <v>36</v>
      </c>
      <c r="E2022" s="5">
        <v>-26406</v>
      </c>
      <c r="F2022" s="3" t="s">
        <v>658</v>
      </c>
      <c r="G2022" s="3" t="s">
        <v>42</v>
      </c>
      <c r="H2022" s="2" t="s">
        <v>21</v>
      </c>
      <c r="I2022" s="2" t="s">
        <v>4527</v>
      </c>
      <c r="J2022" s="3" t="str">
        <f>HYPERLINK("https://www.boe.es/gazeta/dias/1827/09/13/pdfs/GMD-1827-110.pdf#page=1","Abrir facsímil")</f>
        <v>Abrir facsímil</v>
      </c>
      <c r="K2022" s="3" t="s">
        <v>23</v>
      </c>
    </row>
    <row r="2023" spans="1:11" ht="42" customHeight="1">
      <c r="A2023" s="2" t="s">
        <v>4513</v>
      </c>
      <c r="B2023" s="2" t="s">
        <v>4513</v>
      </c>
      <c r="C2023" s="2" t="s">
        <v>284</v>
      </c>
      <c r="D2023" s="2" t="s">
        <v>36</v>
      </c>
      <c r="E2023" s="5">
        <v>-26406</v>
      </c>
      <c r="F2023" s="3" t="s">
        <v>658</v>
      </c>
      <c r="G2023" s="3" t="s">
        <v>59</v>
      </c>
      <c r="H2023" s="2" t="s">
        <v>21</v>
      </c>
      <c r="I2023" s="2" t="s">
        <v>4528</v>
      </c>
      <c r="J2023" s="3" t="str">
        <f>HYPERLINK("https://www.boe.es/gazeta/dias/1827/09/13/pdfs/GMD-1827-110.pdf#page=2","Abrir facsímil")</f>
        <v>Abrir facsímil</v>
      </c>
      <c r="K2023" s="3" t="s">
        <v>23</v>
      </c>
    </row>
    <row r="2024" spans="1:11" ht="42" customHeight="1">
      <c r="A2024" s="2" t="s">
        <v>4513</v>
      </c>
      <c r="B2024" s="2" t="s">
        <v>4513</v>
      </c>
      <c r="C2024" s="2" t="s">
        <v>66</v>
      </c>
      <c r="D2024" s="2" t="s">
        <v>36</v>
      </c>
      <c r="E2024" s="5">
        <v>-26401</v>
      </c>
      <c r="F2024" s="3" t="s">
        <v>1251</v>
      </c>
      <c r="G2024" s="3" t="s">
        <v>29</v>
      </c>
      <c r="H2024" s="2" t="s">
        <v>21</v>
      </c>
      <c r="I2024" s="2" t="s">
        <v>4529</v>
      </c>
      <c r="J2024" s="3" t="str">
        <f>HYPERLINK("https://www.boe.es/gazeta/dias/1827/09/18/pdfs/GMD-1827-112.pdf#page=4","Abrir facsímil")</f>
        <v>Abrir facsímil</v>
      </c>
      <c r="K2024" s="3" t="s">
        <v>23</v>
      </c>
    </row>
    <row r="2025" spans="1:11" ht="42" customHeight="1">
      <c r="A2025" s="2" t="s">
        <v>4513</v>
      </c>
      <c r="B2025" s="2" t="s">
        <v>4513</v>
      </c>
      <c r="C2025" s="2" t="s">
        <v>17</v>
      </c>
      <c r="D2025" s="2" t="s">
        <v>18</v>
      </c>
      <c r="E2025" s="5">
        <v>-26378</v>
      </c>
      <c r="F2025" s="3" t="s">
        <v>1336</v>
      </c>
      <c r="G2025" s="3" t="s">
        <v>42</v>
      </c>
      <c r="H2025" s="2" t="s">
        <v>21</v>
      </c>
      <c r="I2025" s="2" t="s">
        <v>4530</v>
      </c>
      <c r="J2025" s="3" t="str">
        <f>HYPERLINK("https://www.boe.es/gazeta/dias/1827/10/11/pdfs/GMD-1827-125.pdf#page=1","Abrir facsímil")</f>
        <v>Abrir facsímil</v>
      </c>
      <c r="K2025" s="3" t="s">
        <v>23</v>
      </c>
    </row>
    <row r="2026" spans="1:11" ht="42" customHeight="1">
      <c r="A2026" s="2" t="s">
        <v>4513</v>
      </c>
      <c r="B2026" s="2" t="s">
        <v>4513</v>
      </c>
      <c r="C2026" s="2" t="s">
        <v>17</v>
      </c>
      <c r="D2026" s="2" t="s">
        <v>18</v>
      </c>
      <c r="E2026" s="5">
        <v>-26362</v>
      </c>
      <c r="F2026" s="3" t="s">
        <v>158</v>
      </c>
      <c r="G2026" s="3" t="s">
        <v>42</v>
      </c>
      <c r="H2026" s="2" t="s">
        <v>21</v>
      </c>
      <c r="I2026" s="2" t="s">
        <v>4531</v>
      </c>
      <c r="J2026" s="3" t="str">
        <f>HYPERLINK("https://www.boe.es/gazeta/dias/1827/10/27/pdfs/GMD-1827-132.pdf#page=1","Abrir facsímil")</f>
        <v>Abrir facsímil</v>
      </c>
      <c r="K2026" s="3" t="s">
        <v>23</v>
      </c>
    </row>
    <row r="2027" spans="1:11" ht="42" customHeight="1">
      <c r="A2027" s="2" t="s">
        <v>4513</v>
      </c>
      <c r="B2027" s="2" t="s">
        <v>4513</v>
      </c>
      <c r="C2027" s="2" t="s">
        <v>46</v>
      </c>
      <c r="D2027" s="2" t="s">
        <v>27</v>
      </c>
      <c r="E2027" s="5">
        <v>-26352</v>
      </c>
      <c r="F2027" s="3" t="s">
        <v>1049</v>
      </c>
      <c r="G2027" s="3" t="s">
        <v>42</v>
      </c>
      <c r="H2027" s="2" t="s">
        <v>21</v>
      </c>
      <c r="I2027" s="2" t="s">
        <v>4532</v>
      </c>
      <c r="J2027" s="3" t="str">
        <f>HYPERLINK("https://www.boe.es/gazeta/dias/1827/11/06/pdfs/GMD-1827-136.pdf#page=1","Abrir facsímil")</f>
        <v>Abrir facsímil</v>
      </c>
      <c r="K2027" s="3" t="s">
        <v>23</v>
      </c>
    </row>
    <row r="2028" spans="1:11" ht="42" customHeight="1">
      <c r="A2028" s="2" t="s">
        <v>4513</v>
      </c>
      <c r="B2028" s="2" t="s">
        <v>4513</v>
      </c>
      <c r="C2028" s="2" t="s">
        <v>55</v>
      </c>
      <c r="D2028" s="2" t="s">
        <v>36</v>
      </c>
      <c r="E2028" s="5">
        <v>-26327</v>
      </c>
      <c r="F2028" s="3" t="s">
        <v>191</v>
      </c>
      <c r="G2028" s="3" t="s">
        <v>29</v>
      </c>
      <c r="H2028" s="2" t="s">
        <v>21</v>
      </c>
      <c r="I2028" s="2" t="s">
        <v>4533</v>
      </c>
      <c r="J2028" s="3" t="str">
        <f>HYPERLINK("https://www.boe.es/gazeta/dias/1827/12/01/pdfs/GMD-1827-147.pdf#page=4","Abrir facsímil")</f>
        <v>Abrir facsímil</v>
      </c>
      <c r="K2028" s="3" t="s">
        <v>23</v>
      </c>
    </row>
    <row r="2029" spans="1:11" ht="42" customHeight="1">
      <c r="A2029" s="2" t="s">
        <v>4534</v>
      </c>
      <c r="B2029" s="2" t="s">
        <v>4534</v>
      </c>
      <c r="C2029" s="2" t="s">
        <v>26</v>
      </c>
      <c r="D2029" s="2" t="s">
        <v>27</v>
      </c>
      <c r="E2029" s="5">
        <v>-26303</v>
      </c>
      <c r="F2029" s="3" t="s">
        <v>1522</v>
      </c>
      <c r="G2029" s="3" t="s">
        <v>1526</v>
      </c>
      <c r="H2029" s="2" t="s">
        <v>21</v>
      </c>
      <c r="I2029" s="2" t="s">
        <v>4535</v>
      </c>
      <c r="J2029" s="3" t="str">
        <f>HYPERLINK("https://www.boe.es/gazeta/dias/1827/12/25/pdfs/GMD-1827-157.pdf#page=4","Abrir facsímil")</f>
        <v>Abrir facsímil</v>
      </c>
      <c r="K2029" s="3" t="s">
        <v>23</v>
      </c>
    </row>
    <row r="2030" spans="1:11" ht="42" customHeight="1">
      <c r="A2030" s="2" t="s">
        <v>4536</v>
      </c>
      <c r="B2030" s="2" t="s">
        <v>4537</v>
      </c>
      <c r="C2030" s="2" t="s">
        <v>17</v>
      </c>
      <c r="D2030" s="2" t="s">
        <v>18</v>
      </c>
      <c r="E2030" s="5">
        <v>-26527</v>
      </c>
      <c r="F2030" s="3" t="s">
        <v>1554</v>
      </c>
      <c r="G2030" s="3" t="s">
        <v>59</v>
      </c>
      <c r="H2030" s="2" t="s">
        <v>21</v>
      </c>
      <c r="I2030" s="2" t="s">
        <v>4538</v>
      </c>
      <c r="J2030" s="3" t="str">
        <f>HYPERLINK("https://www.boe.es/gazeta/dias/1827/05/15/pdfs/GMD-1827-58.pdf#page=2","Abrir facsímil")</f>
        <v>Abrir facsímil</v>
      </c>
      <c r="K2030" s="3" t="s">
        <v>23</v>
      </c>
    </row>
    <row r="2031" spans="1:11" ht="42" customHeight="1">
      <c r="A2031" s="2" t="s">
        <v>4539</v>
      </c>
      <c r="B2031" s="2" t="s">
        <v>4540</v>
      </c>
      <c r="C2031" s="2" t="s">
        <v>17</v>
      </c>
      <c r="D2031" s="2" t="s">
        <v>18</v>
      </c>
      <c r="E2031" s="5">
        <v>-26527</v>
      </c>
      <c r="F2031" s="3" t="s">
        <v>1554</v>
      </c>
      <c r="G2031" s="3" t="s">
        <v>59</v>
      </c>
      <c r="H2031" s="2" t="s">
        <v>21</v>
      </c>
      <c r="I2031" s="2" t="s">
        <v>4541</v>
      </c>
      <c r="J2031" s="3" t="str">
        <f>HYPERLINK("https://www.boe.es/gazeta/dias/1827/05/15/pdfs/GMD-1827-58.pdf#page=2","Abrir facsímil")</f>
        <v>Abrir facsímil</v>
      </c>
      <c r="K2031" s="3" t="s">
        <v>23</v>
      </c>
    </row>
    <row r="2032" spans="1:11" ht="42" customHeight="1">
      <c r="A2032" s="2" t="s">
        <v>4542</v>
      </c>
      <c r="B2032" s="2" t="s">
        <v>4542</v>
      </c>
      <c r="C2032" s="2" t="s">
        <v>17</v>
      </c>
      <c r="D2032" s="2" t="s">
        <v>18</v>
      </c>
      <c r="E2032" s="5">
        <v>-26329</v>
      </c>
      <c r="F2032" s="3" t="s">
        <v>67</v>
      </c>
      <c r="G2032" s="3" t="s">
        <v>59</v>
      </c>
      <c r="H2032" s="2" t="s">
        <v>21</v>
      </c>
      <c r="I2032" s="2" t="s">
        <v>4543</v>
      </c>
      <c r="J2032" s="3" t="str">
        <f>HYPERLINK("https://www.boe.es/gazeta/dias/1827/11/29/pdfs/GMD-1827-146.pdf#page=2","Abrir facsímil")</f>
        <v>Abrir facsímil</v>
      </c>
      <c r="K2032" s="3" t="s">
        <v>23</v>
      </c>
    </row>
    <row r="2033" spans="1:11" ht="42" customHeight="1">
      <c r="A2033" s="2" t="s">
        <v>4544</v>
      </c>
      <c r="B2033" s="2" t="s">
        <v>4545</v>
      </c>
      <c r="C2033" s="2" t="s">
        <v>17</v>
      </c>
      <c r="D2033" s="2" t="s">
        <v>18</v>
      </c>
      <c r="E2033" s="5">
        <v>-26471</v>
      </c>
      <c r="F2033" s="3" t="s">
        <v>169</v>
      </c>
      <c r="G2033" s="3" t="s">
        <v>29</v>
      </c>
      <c r="H2033" s="2" t="s">
        <v>21</v>
      </c>
      <c r="I2033" s="2" t="s">
        <v>4546</v>
      </c>
      <c r="J2033" s="3" t="str">
        <f>HYPERLINK("https://www.boe.es/gazeta/dias/1827/07/10/pdfs/GMD-1827-82.pdf#page=4","Abrir facsímil")</f>
        <v>Abrir facsímil</v>
      </c>
      <c r="K2033" s="3" t="s">
        <v>23</v>
      </c>
    </row>
    <row r="2034" spans="1:11" ht="42" customHeight="1">
      <c r="A2034" s="2" t="s">
        <v>4547</v>
      </c>
      <c r="B2034" s="2" t="s">
        <v>4548</v>
      </c>
      <c r="C2034" s="2" t="s">
        <v>17</v>
      </c>
      <c r="D2034" s="2" t="s">
        <v>18</v>
      </c>
      <c r="E2034" s="5">
        <v>-26357</v>
      </c>
      <c r="F2034" s="3" t="s">
        <v>583</v>
      </c>
      <c r="G2034" s="3" t="s">
        <v>20</v>
      </c>
      <c r="H2034" s="2" t="s">
        <v>21</v>
      </c>
      <c r="I2034" s="2" t="s">
        <v>4549</v>
      </c>
      <c r="J2034" s="3" t="str">
        <f>HYPERLINK("https://www.boe.es/gazeta/dias/1827/11/01/pdfs/GMD-1827-134.pdf#page=3","Abrir facsímil")</f>
        <v>Abrir facsímil</v>
      </c>
      <c r="K2034" s="3" t="s">
        <v>23</v>
      </c>
    </row>
    <row r="2035" spans="1:11" ht="42" customHeight="1">
      <c r="A2035" s="2" t="s">
        <v>4550</v>
      </c>
      <c r="B2035" s="2" t="s">
        <v>4551</v>
      </c>
      <c r="C2035" s="2" t="s">
        <v>35</v>
      </c>
      <c r="D2035" s="2" t="s">
        <v>36</v>
      </c>
      <c r="E2035" s="5">
        <v>-26572</v>
      </c>
      <c r="F2035" s="3" t="s">
        <v>1075</v>
      </c>
      <c r="G2035" s="3" t="s">
        <v>29</v>
      </c>
      <c r="H2035" s="2" t="s">
        <v>21</v>
      </c>
      <c r="I2035" s="2" t="s">
        <v>4552</v>
      </c>
      <c r="J2035" s="3" t="str">
        <f>HYPERLINK("https://www.boe.es/gazeta/dias/1827/03/31/pdfs/GMD-1827-39.pdf#page=4","Abrir facsímil")</f>
        <v>Abrir facsímil</v>
      </c>
      <c r="K2035" s="3" t="s">
        <v>23</v>
      </c>
    </row>
    <row r="2036" spans="1:11" ht="42" customHeight="1">
      <c r="A2036" s="2" t="s">
        <v>4553</v>
      </c>
      <c r="B2036" s="2" t="s">
        <v>4553</v>
      </c>
      <c r="C2036" s="2" t="s">
        <v>55</v>
      </c>
      <c r="D2036" s="2" t="s">
        <v>36</v>
      </c>
      <c r="E2036" s="5">
        <v>-26628</v>
      </c>
      <c r="F2036" s="3" t="s">
        <v>970</v>
      </c>
      <c r="G2036" s="3" t="s">
        <v>42</v>
      </c>
      <c r="H2036" s="2" t="s">
        <v>21</v>
      </c>
      <c r="I2036" s="2" t="s">
        <v>4554</v>
      </c>
      <c r="J2036" s="3" t="str">
        <f>HYPERLINK("https://www.boe.es/gazeta/dias/1827/02/03/pdfs/GMD-1827-15.pdf#page=1","Abrir facsímil")</f>
        <v>Abrir facsímil</v>
      </c>
      <c r="K2036" s="3" t="s">
        <v>23</v>
      </c>
    </row>
    <row r="2037" spans="1:11" ht="42" customHeight="1">
      <c r="A2037" s="2" t="s">
        <v>4555</v>
      </c>
      <c r="B2037" s="2" t="s">
        <v>4555</v>
      </c>
      <c r="C2037" s="2" t="s">
        <v>17</v>
      </c>
      <c r="D2037" s="2" t="s">
        <v>18</v>
      </c>
      <c r="E2037" s="5">
        <v>-26301</v>
      </c>
      <c r="F2037" s="3" t="s">
        <v>1507</v>
      </c>
      <c r="G2037" s="3" t="s">
        <v>42</v>
      </c>
      <c r="H2037" s="2" t="s">
        <v>21</v>
      </c>
      <c r="I2037" s="2" t="s">
        <v>4556</v>
      </c>
      <c r="J2037" s="3" t="str">
        <f>HYPERLINK("https://www.boe.es/gazeta/dias/1827/12/27/pdfs/GMD-1827-158.pdf#page=1","Abrir facsímil")</f>
        <v>Abrir facsímil</v>
      </c>
      <c r="K2037" s="3" t="s">
        <v>23</v>
      </c>
    </row>
    <row r="2038" spans="1:11" ht="42" customHeight="1">
      <c r="A2038" s="2" t="s">
        <v>4557</v>
      </c>
      <c r="B2038" s="2" t="s">
        <v>4558</v>
      </c>
      <c r="C2038" s="2" t="s">
        <v>46</v>
      </c>
      <c r="D2038" s="2" t="s">
        <v>27</v>
      </c>
      <c r="E2038" s="5">
        <v>-26369</v>
      </c>
      <c r="F2038" s="3" t="s">
        <v>239</v>
      </c>
      <c r="G2038" s="3" t="s">
        <v>29</v>
      </c>
      <c r="H2038" s="2" t="s">
        <v>21</v>
      </c>
      <c r="I2038" s="2" t="s">
        <v>4559</v>
      </c>
      <c r="J2038" s="3" t="str">
        <f>HYPERLINK("https://www.boe.es/gazeta/dias/1827/10/20/pdfs/GMD-1827-129.pdf#page=4","Abrir facsímil")</f>
        <v>Abrir facsímil</v>
      </c>
      <c r="K2038" s="3" t="s">
        <v>23</v>
      </c>
    </row>
    <row r="2039" spans="1:11" ht="42" customHeight="1">
      <c r="A2039" s="2" t="s">
        <v>4557</v>
      </c>
      <c r="B2039" s="2" t="s">
        <v>4558</v>
      </c>
      <c r="C2039" s="2" t="s">
        <v>46</v>
      </c>
      <c r="D2039" s="2" t="s">
        <v>27</v>
      </c>
      <c r="E2039" s="5">
        <v>-26329</v>
      </c>
      <c r="F2039" s="3" t="s">
        <v>67</v>
      </c>
      <c r="G2039" s="3" t="s">
        <v>241</v>
      </c>
      <c r="H2039" s="2" t="s">
        <v>21</v>
      </c>
      <c r="I2039" s="2" t="s">
        <v>4560</v>
      </c>
      <c r="J2039" s="3" t="str">
        <f>HYPERLINK("https://www.boe.es/gazeta/dias/1827/11/29/pdfs/GMD-1827-146.pdf#page=4","Abrir facsímil")</f>
        <v>Abrir facsímil</v>
      </c>
      <c r="K2039" s="3" t="s">
        <v>23</v>
      </c>
    </row>
    <row r="2040" spans="1:11" ht="42" customHeight="1">
      <c r="A2040" s="2" t="s">
        <v>4561</v>
      </c>
      <c r="B2040" s="2" t="s">
        <v>4562</v>
      </c>
      <c r="C2040" s="2" t="s">
        <v>94</v>
      </c>
      <c r="D2040" s="2" t="s">
        <v>36</v>
      </c>
      <c r="E2040" s="5">
        <v>-26460</v>
      </c>
      <c r="F2040" s="3" t="s">
        <v>920</v>
      </c>
      <c r="G2040" s="3" t="s">
        <v>29</v>
      </c>
      <c r="H2040" s="2" t="s">
        <v>21</v>
      </c>
      <c r="I2040" s="2" t="s">
        <v>4563</v>
      </c>
      <c r="J2040" s="3" t="str">
        <f>HYPERLINK("https://www.boe.es/gazeta/dias/1827/07/21/pdfs/GMD-1827-87.pdf#page=4","Abrir facsímil")</f>
        <v>Abrir facsímil</v>
      </c>
      <c r="K2040" s="3" t="s">
        <v>23</v>
      </c>
    </row>
    <row r="2041" spans="1:11" ht="42" customHeight="1">
      <c r="A2041" s="2" t="s">
        <v>4564</v>
      </c>
      <c r="B2041" s="2" t="s">
        <v>4565</v>
      </c>
      <c r="C2041" s="2" t="s">
        <v>55</v>
      </c>
      <c r="D2041" s="2" t="s">
        <v>36</v>
      </c>
      <c r="E2041" s="5">
        <v>-26310</v>
      </c>
      <c r="F2041" s="3" t="s">
        <v>263</v>
      </c>
      <c r="G2041" s="3" t="s">
        <v>1513</v>
      </c>
      <c r="H2041" s="2" t="s">
        <v>21</v>
      </c>
      <c r="I2041" s="2" t="s">
        <v>4566</v>
      </c>
      <c r="J2041" s="3" t="str">
        <f>HYPERLINK("https://www.boe.es/gazeta/dias/1827/12/18/pdfs/GMD-1827-154.pdf#page=3","Abrir facsímil")</f>
        <v>Abrir facsímil</v>
      </c>
      <c r="K2041" s="3" t="s">
        <v>23</v>
      </c>
    </row>
    <row r="2042" spans="1:11" ht="42" customHeight="1">
      <c r="A2042" s="2" t="s">
        <v>4567</v>
      </c>
      <c r="B2042" s="2" t="s">
        <v>4568</v>
      </c>
      <c r="C2042" s="2" t="s">
        <v>94</v>
      </c>
      <c r="D2042" s="2" t="s">
        <v>36</v>
      </c>
      <c r="E2042" s="5">
        <v>-26308</v>
      </c>
      <c r="F2042" s="3" t="s">
        <v>474</v>
      </c>
      <c r="G2042" s="3" t="s">
        <v>29</v>
      </c>
      <c r="H2042" s="2" t="s">
        <v>21</v>
      </c>
      <c r="I2042" s="2" t="s">
        <v>4569</v>
      </c>
      <c r="J2042" s="3" t="str">
        <f>HYPERLINK("https://www.boe.es/gazeta/dias/1827/12/20/pdfs/GMD-1827-155.pdf#page=4","Abrir facsímil")</f>
        <v>Abrir facsímil</v>
      </c>
      <c r="K2042" s="3" t="s">
        <v>23</v>
      </c>
    </row>
    <row r="2043" spans="1:11" ht="42" customHeight="1">
      <c r="A2043" s="2" t="s">
        <v>4570</v>
      </c>
      <c r="B2043" s="2" t="s">
        <v>4571</v>
      </c>
      <c r="C2043" s="2" t="s">
        <v>35</v>
      </c>
      <c r="D2043" s="2" t="s">
        <v>36</v>
      </c>
      <c r="E2043" s="5">
        <v>-26401</v>
      </c>
      <c r="F2043" s="3" t="s">
        <v>1251</v>
      </c>
      <c r="G2043" s="3" t="s">
        <v>29</v>
      </c>
      <c r="H2043" s="2" t="s">
        <v>21</v>
      </c>
      <c r="I2043" s="2" t="s">
        <v>4572</v>
      </c>
      <c r="J2043" s="3" t="str">
        <f>HYPERLINK("https://www.boe.es/gazeta/dias/1827/09/18/pdfs/GMD-1827-112.pdf#page=4","Abrir facsímil")</f>
        <v>Abrir facsímil</v>
      </c>
      <c r="K2043" s="3" t="s">
        <v>23</v>
      </c>
    </row>
    <row r="2044" spans="1:11" ht="42" customHeight="1">
      <c r="A2044" s="2" t="s">
        <v>4573</v>
      </c>
      <c r="B2044" s="2" t="s">
        <v>4574</v>
      </c>
      <c r="C2044" s="2" t="s">
        <v>46</v>
      </c>
      <c r="D2044" s="2" t="s">
        <v>27</v>
      </c>
      <c r="E2044" s="5">
        <v>-26516</v>
      </c>
      <c r="F2044" s="3" t="s">
        <v>47</v>
      </c>
      <c r="G2044" s="3" t="s">
        <v>29</v>
      </c>
      <c r="H2044" s="2" t="s">
        <v>21</v>
      </c>
      <c r="I2044" s="2" t="s">
        <v>4575</v>
      </c>
      <c r="J2044" s="3" t="str">
        <f>HYPERLINK("https://www.boe.es/gazeta/dias/1827/05/26/pdfs/GMD-1827-63.pdf#page=4","Abrir facsímil")</f>
        <v>Abrir facsímil</v>
      </c>
      <c r="K2044" s="3" t="s">
        <v>23</v>
      </c>
    </row>
    <row r="2045" spans="1:11" ht="42" customHeight="1">
      <c r="A2045" s="2" t="s">
        <v>4576</v>
      </c>
      <c r="B2045" s="2" t="s">
        <v>4576</v>
      </c>
      <c r="C2045" s="2" t="s">
        <v>17</v>
      </c>
      <c r="D2045" s="2" t="s">
        <v>18</v>
      </c>
      <c r="E2045" s="5">
        <v>-26320</v>
      </c>
      <c r="F2045" s="3" t="s">
        <v>2021</v>
      </c>
      <c r="G2045" s="3" t="s">
        <v>42</v>
      </c>
      <c r="H2045" s="2" t="s">
        <v>21</v>
      </c>
      <c r="I2045" s="2" t="s">
        <v>4577</v>
      </c>
      <c r="J2045" s="3" t="str">
        <f>HYPERLINK("https://www.boe.es/gazeta/dias/1827/12/08/pdfs/GMD-1827-150.pdf#page=1","Abrir facsímil")</f>
        <v>Abrir facsímil</v>
      </c>
      <c r="K2045" s="3" t="s">
        <v>23</v>
      </c>
    </row>
    <row r="2046" spans="1:11" ht="42" customHeight="1">
      <c r="A2046" s="2" t="s">
        <v>4578</v>
      </c>
      <c r="B2046" s="2" t="s">
        <v>4579</v>
      </c>
      <c r="C2046" s="2" t="s">
        <v>17</v>
      </c>
      <c r="D2046" s="2" t="s">
        <v>18</v>
      </c>
      <c r="E2046" s="5">
        <v>-26320</v>
      </c>
      <c r="F2046" s="3" t="s">
        <v>2021</v>
      </c>
      <c r="G2046" s="3" t="s">
        <v>42</v>
      </c>
      <c r="H2046" s="2" t="s">
        <v>21</v>
      </c>
      <c r="I2046" s="2" t="s">
        <v>4580</v>
      </c>
      <c r="J2046" s="3" t="str">
        <f>HYPERLINK("https://www.boe.es/gazeta/dias/1827/12/08/pdfs/GMD-1827-150.pdf#page=1","Abrir facsímil")</f>
        <v>Abrir facsímil</v>
      </c>
      <c r="K2046" s="3" t="s">
        <v>23</v>
      </c>
    </row>
    <row r="2047" spans="1:11" ht="42" customHeight="1">
      <c r="A2047" s="2" t="s">
        <v>4581</v>
      </c>
      <c r="B2047" s="2" t="s">
        <v>4582</v>
      </c>
      <c r="C2047" s="2" t="s">
        <v>17</v>
      </c>
      <c r="D2047" s="2" t="s">
        <v>18</v>
      </c>
      <c r="E2047" s="5">
        <v>-26385</v>
      </c>
      <c r="F2047" s="3" t="s">
        <v>374</v>
      </c>
      <c r="G2047" s="3" t="s">
        <v>20</v>
      </c>
      <c r="H2047" s="2" t="s">
        <v>21</v>
      </c>
      <c r="I2047" s="2" t="s">
        <v>4583</v>
      </c>
      <c r="J2047" s="3" t="str">
        <f>HYPERLINK("https://www.boe.es/gazeta/dias/1827/10/04/pdfs/GMD-1827-120.pdf#page=3","Abrir facsímil")</f>
        <v>Abrir facsímil</v>
      </c>
      <c r="K2047" s="3" t="s">
        <v>23</v>
      </c>
    </row>
    <row r="2048" spans="1:11" ht="42" customHeight="1">
      <c r="A2048" s="2" t="s">
        <v>4584</v>
      </c>
      <c r="B2048" s="2" t="s">
        <v>4584</v>
      </c>
      <c r="C2048" s="2" t="s">
        <v>17</v>
      </c>
      <c r="D2048" s="2" t="s">
        <v>18</v>
      </c>
      <c r="E2048" s="5">
        <v>-26436</v>
      </c>
      <c r="F2048" s="3" t="s">
        <v>869</v>
      </c>
      <c r="G2048" s="3" t="s">
        <v>42</v>
      </c>
      <c r="H2048" s="2" t="s">
        <v>21</v>
      </c>
      <c r="I2048" s="2" t="s">
        <v>4585</v>
      </c>
      <c r="J2048" s="3" t="str">
        <f>HYPERLINK("https://www.boe.es/gazeta/dias/1827/08/14/pdfs/GMD-1827-97.pdf#page=1","Abrir facsímil")</f>
        <v>Abrir facsímil</v>
      </c>
      <c r="K2048" s="3" t="s">
        <v>23</v>
      </c>
    </row>
    <row r="2049" spans="1:11" ht="42" customHeight="1">
      <c r="A2049" s="2" t="s">
        <v>4586</v>
      </c>
      <c r="B2049" s="2" t="s">
        <v>4586</v>
      </c>
      <c r="C2049" s="2" t="s">
        <v>284</v>
      </c>
      <c r="D2049" s="2" t="s">
        <v>36</v>
      </c>
      <c r="E2049" s="5">
        <v>-26553</v>
      </c>
      <c r="F2049" s="3" t="s">
        <v>165</v>
      </c>
      <c r="G2049" s="3" t="s">
        <v>29</v>
      </c>
      <c r="H2049" s="2" t="s">
        <v>21</v>
      </c>
      <c r="I2049" s="2" t="s">
        <v>4587</v>
      </c>
      <c r="J2049" s="3" t="str">
        <f>HYPERLINK("https://www.boe.es/gazeta/dias/1827/04/19/pdfs/GMD-1827-47.pdf#page=4","Abrir facsímil")</f>
        <v>Abrir facsímil</v>
      </c>
      <c r="K2049" s="3" t="s">
        <v>23</v>
      </c>
    </row>
    <row r="2050" spans="1:11" ht="42" customHeight="1">
      <c r="A2050" s="2" t="s">
        <v>4588</v>
      </c>
      <c r="B2050" s="2" t="s">
        <v>4589</v>
      </c>
      <c r="C2050" s="2" t="s">
        <v>17</v>
      </c>
      <c r="D2050" s="2" t="s">
        <v>18</v>
      </c>
      <c r="E2050" s="5">
        <v>-26581</v>
      </c>
      <c r="F2050" s="3" t="s">
        <v>510</v>
      </c>
      <c r="G2050" s="3" t="s">
        <v>20</v>
      </c>
      <c r="H2050" s="2" t="s">
        <v>21</v>
      </c>
      <c r="I2050" s="2" t="s">
        <v>4590</v>
      </c>
      <c r="J2050" s="3" t="str">
        <f>HYPERLINK("https://www.boe.es/gazeta/dias/1827/03/22/pdfs/GMD-1827-35.pdf#page=3","Abrir facsímil")</f>
        <v>Abrir facsímil</v>
      </c>
      <c r="K2050" s="3" t="s">
        <v>23</v>
      </c>
    </row>
    <row r="2051" spans="1:11" ht="42" customHeight="1">
      <c r="A2051" s="2" t="s">
        <v>4591</v>
      </c>
      <c r="B2051" s="2" t="s">
        <v>4591</v>
      </c>
      <c r="C2051" s="2" t="s">
        <v>17</v>
      </c>
      <c r="D2051" s="2" t="s">
        <v>18</v>
      </c>
      <c r="E2051" s="5">
        <v>-26469</v>
      </c>
      <c r="F2051" s="3" t="s">
        <v>327</v>
      </c>
      <c r="G2051" s="3" t="s">
        <v>42</v>
      </c>
      <c r="H2051" s="2" t="s">
        <v>21</v>
      </c>
      <c r="I2051" s="2" t="s">
        <v>4592</v>
      </c>
      <c r="J2051" s="3" t="str">
        <f>HYPERLINK("https://www.boe.es/gazeta/dias/1827/07/12/pdfs/GMD-1827-83.pdf#page=1","Abrir facsímil")</f>
        <v>Abrir facsímil</v>
      </c>
      <c r="K2051" s="3" t="s">
        <v>23</v>
      </c>
    </row>
    <row r="2052" spans="1:11" ht="42" customHeight="1">
      <c r="A2052" s="2" t="s">
        <v>4593</v>
      </c>
      <c r="B2052" s="2" t="s">
        <v>4593</v>
      </c>
      <c r="C2052" s="2" t="s">
        <v>17</v>
      </c>
      <c r="D2052" s="2" t="s">
        <v>18</v>
      </c>
      <c r="E2052" s="5">
        <v>-26446</v>
      </c>
      <c r="F2052" s="3" t="s">
        <v>577</v>
      </c>
      <c r="G2052" s="3" t="s">
        <v>20</v>
      </c>
      <c r="H2052" s="2" t="s">
        <v>21</v>
      </c>
      <c r="I2052" s="2" t="s">
        <v>4594</v>
      </c>
      <c r="J2052" s="3" t="str">
        <f>HYPERLINK("https://www.boe.es/gazeta/dias/1827/08/04/pdfs/GMD-1827-93.pdf#page=3","Abrir facsímil")</f>
        <v>Abrir facsímil</v>
      </c>
      <c r="K2052" s="3" t="s">
        <v>23</v>
      </c>
    </row>
    <row r="2053" spans="1:11" ht="42" customHeight="1">
      <c r="A2053" s="2" t="s">
        <v>4595</v>
      </c>
      <c r="B2053" s="2" t="s">
        <v>4596</v>
      </c>
      <c r="C2053" s="2" t="s">
        <v>66</v>
      </c>
      <c r="D2053" s="2" t="s">
        <v>36</v>
      </c>
      <c r="E2053" s="5">
        <v>-26348</v>
      </c>
      <c r="F2053" s="3" t="s">
        <v>947</v>
      </c>
      <c r="G2053" s="3" t="s">
        <v>29</v>
      </c>
      <c r="H2053" s="2" t="s">
        <v>21</v>
      </c>
      <c r="I2053" s="2" t="s">
        <v>4597</v>
      </c>
      <c r="J2053" s="3" t="str">
        <f>HYPERLINK("https://www.boe.es/gazeta/dias/1827/11/10/pdfs/GMD-1827-138.pdf#page=4","Abrir facsímil")</f>
        <v>Abrir facsímil</v>
      </c>
      <c r="K2053" s="3" t="s">
        <v>23</v>
      </c>
    </row>
    <row r="2054" spans="1:11" ht="42" customHeight="1">
      <c r="A2054" s="2" t="s">
        <v>4598</v>
      </c>
      <c r="B2054" s="2" t="s">
        <v>4599</v>
      </c>
      <c r="C2054" s="2" t="s">
        <v>35</v>
      </c>
      <c r="D2054" s="2" t="s">
        <v>36</v>
      </c>
      <c r="E2054" s="5">
        <v>-26348</v>
      </c>
      <c r="F2054" s="3" t="s">
        <v>947</v>
      </c>
      <c r="G2054" s="3" t="s">
        <v>29</v>
      </c>
      <c r="H2054" s="2" t="s">
        <v>21</v>
      </c>
      <c r="I2054" s="2" t="s">
        <v>4600</v>
      </c>
      <c r="J2054" s="3" t="str">
        <f>HYPERLINK("https://www.boe.es/gazeta/dias/1827/11/10/pdfs/GMD-1827-138.pdf#page=4","Abrir facsímil")</f>
        <v>Abrir facsímil</v>
      </c>
      <c r="K2054" s="3" t="s">
        <v>23</v>
      </c>
    </row>
    <row r="2055" spans="1:11" ht="42" customHeight="1">
      <c r="A2055" s="2" t="s">
        <v>4601</v>
      </c>
      <c r="B2055" s="2" t="s">
        <v>4601</v>
      </c>
      <c r="C2055" s="2" t="s">
        <v>46</v>
      </c>
      <c r="D2055" s="2" t="s">
        <v>27</v>
      </c>
      <c r="E2055" s="5">
        <v>-26450</v>
      </c>
      <c r="F2055" s="3" t="s">
        <v>518</v>
      </c>
      <c r="G2055" s="3" t="s">
        <v>42</v>
      </c>
      <c r="H2055" s="2" t="s">
        <v>21</v>
      </c>
      <c r="I2055" s="2" t="s">
        <v>4602</v>
      </c>
      <c r="J2055" s="3" t="str">
        <f>HYPERLINK("https://www.boe.es/gazeta/dias/1827/07/31/pdfs/GMD-1827-91.pdf#page=1","Abrir facsímil")</f>
        <v>Abrir facsímil</v>
      </c>
      <c r="K2055" s="3" t="s">
        <v>23</v>
      </c>
    </row>
    <row r="2056" spans="1:11" ht="42" customHeight="1">
      <c r="A2056" s="2" t="s">
        <v>4603</v>
      </c>
      <c r="B2056" s="2" t="s">
        <v>4603</v>
      </c>
      <c r="C2056" s="2" t="s">
        <v>17</v>
      </c>
      <c r="D2056" s="2" t="s">
        <v>18</v>
      </c>
      <c r="E2056" s="5">
        <v>-26453</v>
      </c>
      <c r="F2056" s="3" t="s">
        <v>148</v>
      </c>
      <c r="G2056" s="3" t="s">
        <v>59</v>
      </c>
      <c r="H2056" s="2" t="s">
        <v>21</v>
      </c>
      <c r="I2056" s="2" t="s">
        <v>4604</v>
      </c>
      <c r="J2056" s="3" t="str">
        <f>HYPERLINK("https://www.boe.es/gazeta/dias/1827/07/28/pdfs/GMD-1827-90.pdf#page=2","Abrir facsímil")</f>
        <v>Abrir facsímil</v>
      </c>
      <c r="K2056" s="3" t="s">
        <v>23</v>
      </c>
    </row>
    <row r="2057" spans="1:11" ht="42" customHeight="1">
      <c r="A2057" s="2" t="s">
        <v>4605</v>
      </c>
      <c r="B2057" s="2" t="s">
        <v>4605</v>
      </c>
      <c r="C2057" s="2" t="s">
        <v>350</v>
      </c>
      <c r="D2057" s="2" t="s">
        <v>36</v>
      </c>
      <c r="E2057" s="5">
        <v>-26446</v>
      </c>
      <c r="F2057" s="3" t="s">
        <v>577</v>
      </c>
      <c r="G2057" s="3" t="s">
        <v>42</v>
      </c>
      <c r="H2057" s="2" t="s">
        <v>21</v>
      </c>
      <c r="I2057" s="2" t="s">
        <v>4606</v>
      </c>
      <c r="J2057" s="3" t="str">
        <f>HYPERLINK("https://www.boe.es/gazeta/dias/1827/08/04/pdfs/GMD-1827-93.pdf#page=1","Abrir facsímil")</f>
        <v>Abrir facsímil</v>
      </c>
      <c r="K2057" s="3" t="s">
        <v>23</v>
      </c>
    </row>
    <row r="2058" spans="1:11" ht="42" customHeight="1">
      <c r="A2058" s="2" t="s">
        <v>4607</v>
      </c>
      <c r="B2058" s="2" t="s">
        <v>4608</v>
      </c>
      <c r="C2058" s="2" t="s">
        <v>55</v>
      </c>
      <c r="D2058" s="2" t="s">
        <v>36</v>
      </c>
      <c r="E2058" s="5">
        <v>-26574</v>
      </c>
      <c r="F2058" s="3" t="s">
        <v>106</v>
      </c>
      <c r="G2058" s="3" t="s">
        <v>29</v>
      </c>
      <c r="H2058" s="2" t="s">
        <v>30</v>
      </c>
      <c r="I2058" s="2" t="s">
        <v>4609</v>
      </c>
      <c r="J2058" s="3" t="str">
        <f>HYPERLINK("https://www.boe.es/gazeta/dias/1827/03/29/pdfs/GMD-1827-38.pdf#page=4","Abrir facsímil")</f>
        <v>Abrir facsímil</v>
      </c>
      <c r="K2058" s="3" t="s">
        <v>32</v>
      </c>
    </row>
    <row r="2059" spans="1:11" ht="42" customHeight="1">
      <c r="A2059" s="2" t="s">
        <v>4610</v>
      </c>
      <c r="B2059" s="2" t="s">
        <v>4610</v>
      </c>
      <c r="C2059" s="2" t="s">
        <v>284</v>
      </c>
      <c r="D2059" s="2" t="s">
        <v>36</v>
      </c>
      <c r="E2059" s="5">
        <v>-26600</v>
      </c>
      <c r="F2059" s="3" t="s">
        <v>205</v>
      </c>
      <c r="G2059" s="3" t="s">
        <v>42</v>
      </c>
      <c r="H2059" s="2" t="s">
        <v>21</v>
      </c>
      <c r="I2059" s="2" t="s">
        <v>4611</v>
      </c>
      <c r="J2059" s="3" t="str">
        <f>HYPERLINK("https://www.boe.es/gazeta/dias/1827/03/03/pdfs/GMD-1827-27.pdf#page=1","Abrir facsímil")</f>
        <v>Abrir facsímil</v>
      </c>
      <c r="K2059" s="3" t="s">
        <v>23</v>
      </c>
    </row>
    <row r="2060" spans="1:11" ht="42" customHeight="1">
      <c r="A2060" s="2" t="s">
        <v>4612</v>
      </c>
      <c r="B2060" s="2" t="s">
        <v>4612</v>
      </c>
      <c r="C2060" s="2" t="s">
        <v>94</v>
      </c>
      <c r="D2060" s="2" t="s">
        <v>36</v>
      </c>
      <c r="E2060" s="5">
        <v>-26600</v>
      </c>
      <c r="F2060" s="3" t="s">
        <v>205</v>
      </c>
      <c r="G2060" s="3" t="s">
        <v>42</v>
      </c>
      <c r="H2060" s="2" t="s">
        <v>21</v>
      </c>
      <c r="I2060" s="2" t="s">
        <v>4613</v>
      </c>
      <c r="J2060" s="3" t="str">
        <f>HYPERLINK("https://www.boe.es/gazeta/dias/1827/03/03/pdfs/GMD-1827-27.pdf#page=1","Abrir facsímil")</f>
        <v>Abrir facsímil</v>
      </c>
      <c r="K2060" s="3" t="s">
        <v>23</v>
      </c>
    </row>
    <row r="2061" spans="1:11" ht="42" customHeight="1">
      <c r="A2061" s="2" t="s">
        <v>4614</v>
      </c>
      <c r="B2061" s="2" t="s">
        <v>4614</v>
      </c>
      <c r="C2061" s="2" t="s">
        <v>17</v>
      </c>
      <c r="D2061" s="2" t="s">
        <v>18</v>
      </c>
      <c r="E2061" s="5">
        <v>-26443</v>
      </c>
      <c r="F2061" s="3" t="s">
        <v>435</v>
      </c>
      <c r="G2061" s="3" t="s">
        <v>42</v>
      </c>
      <c r="H2061" s="2" t="s">
        <v>21</v>
      </c>
      <c r="I2061" s="2" t="s">
        <v>4615</v>
      </c>
      <c r="J2061" s="3" t="str">
        <f>HYPERLINK("https://www.boe.es/gazeta/dias/1827/08/07/pdfs/GMD-1827-94.pdf#page=1","Abrir facsímil")</f>
        <v>Abrir facsímil</v>
      </c>
      <c r="K2061" s="3" t="s">
        <v>23</v>
      </c>
    </row>
    <row r="2062" spans="1:11" ht="42" customHeight="1">
      <c r="A2062" s="2" t="s">
        <v>4616</v>
      </c>
      <c r="B2062" s="2" t="s">
        <v>4617</v>
      </c>
      <c r="C2062" s="2" t="s">
        <v>94</v>
      </c>
      <c r="D2062" s="2" t="s">
        <v>36</v>
      </c>
      <c r="E2062" s="5">
        <v>-26383</v>
      </c>
      <c r="F2062" s="3" t="s">
        <v>357</v>
      </c>
      <c r="G2062" s="3" t="s">
        <v>29</v>
      </c>
      <c r="H2062" s="2" t="s">
        <v>30</v>
      </c>
      <c r="I2062" s="2" t="s">
        <v>4618</v>
      </c>
      <c r="J2062" s="3" t="str">
        <f>HYPERLINK("https://www.boe.es/gazeta/dias/1827/10/06/pdfs/GMD-1827-122.pdf#page=4","Abrir facsímil")</f>
        <v>Abrir facsímil</v>
      </c>
      <c r="K2062" s="3" t="s">
        <v>32</v>
      </c>
    </row>
    <row r="2063" spans="1:11" ht="42" customHeight="1">
      <c r="A2063" s="2" t="s">
        <v>4619</v>
      </c>
      <c r="B2063" s="2" t="s">
        <v>4620</v>
      </c>
      <c r="C2063" s="2" t="s">
        <v>46</v>
      </c>
      <c r="D2063" s="2" t="s">
        <v>27</v>
      </c>
      <c r="E2063" s="5">
        <v>-26413</v>
      </c>
      <c r="F2063" s="3" t="s">
        <v>1105</v>
      </c>
      <c r="G2063" s="3" t="s">
        <v>42</v>
      </c>
      <c r="H2063" s="2" t="s">
        <v>21</v>
      </c>
      <c r="I2063" s="2" t="s">
        <v>4621</v>
      </c>
      <c r="J2063" s="3" t="str">
        <f>HYPERLINK("https://www.boe.es/gazeta/dias/1827/09/06/pdfs/GMD-1827-107.pdf#page=1","Abrir facsímil")</f>
        <v>Abrir facsímil</v>
      </c>
      <c r="K2063" s="3" t="s">
        <v>23</v>
      </c>
    </row>
    <row r="2064" spans="1:11" ht="42" customHeight="1">
      <c r="A2064" s="2" t="s">
        <v>4622</v>
      </c>
      <c r="B2064" s="2" t="s">
        <v>4623</v>
      </c>
      <c r="C2064" s="2" t="s">
        <v>46</v>
      </c>
      <c r="D2064" s="2" t="s">
        <v>27</v>
      </c>
      <c r="E2064" s="5">
        <v>-26602</v>
      </c>
      <c r="F2064" s="3" t="s">
        <v>1145</v>
      </c>
      <c r="G2064" s="3" t="s">
        <v>29</v>
      </c>
      <c r="H2064" s="2" t="s">
        <v>21</v>
      </c>
      <c r="I2064" s="2" t="s">
        <v>4624</v>
      </c>
      <c r="J2064" s="3" t="str">
        <f>HYPERLINK("https://www.boe.es/gazeta/dias/1827/03/01/pdfs/GMD-1827-26.pdf#page=4","Abrir facsímil")</f>
        <v>Abrir facsímil</v>
      </c>
      <c r="K2064" s="3" t="s">
        <v>23</v>
      </c>
    </row>
    <row r="2065" spans="1:11" ht="42" customHeight="1">
      <c r="A2065" s="2" t="s">
        <v>4625</v>
      </c>
      <c r="B2065" s="2" t="s">
        <v>4625</v>
      </c>
      <c r="C2065" s="2" t="s">
        <v>35</v>
      </c>
      <c r="D2065" s="2" t="s">
        <v>36</v>
      </c>
      <c r="E2065" s="5">
        <v>-26471</v>
      </c>
      <c r="F2065" s="3" t="s">
        <v>169</v>
      </c>
      <c r="G2065" s="3" t="s">
        <v>20</v>
      </c>
      <c r="H2065" s="2" t="s">
        <v>21</v>
      </c>
      <c r="I2065" s="2" t="s">
        <v>4626</v>
      </c>
      <c r="J2065" s="3" t="str">
        <f>HYPERLINK("https://www.boe.es/gazeta/dias/1827/07/10/pdfs/GMD-1827-82.pdf#page=3","Abrir facsímil")</f>
        <v>Abrir facsímil</v>
      </c>
      <c r="K2065" s="3" t="s">
        <v>23</v>
      </c>
    </row>
    <row r="2066" spans="1:11" ht="42" customHeight="1">
      <c r="A2066" s="2" t="s">
        <v>4627</v>
      </c>
      <c r="B2066" s="2" t="s">
        <v>4628</v>
      </c>
      <c r="C2066" s="2" t="s">
        <v>46</v>
      </c>
      <c r="D2066" s="2" t="s">
        <v>27</v>
      </c>
      <c r="E2066" s="5">
        <v>-26471</v>
      </c>
      <c r="F2066" s="3" t="s">
        <v>169</v>
      </c>
      <c r="G2066" s="3" t="s">
        <v>20</v>
      </c>
      <c r="H2066" s="2" t="s">
        <v>21</v>
      </c>
      <c r="I2066" s="2" t="s">
        <v>4629</v>
      </c>
      <c r="J2066" s="3" t="str">
        <f>HYPERLINK("https://www.boe.es/gazeta/dias/1827/07/10/pdfs/GMD-1827-82.pdf#page=3","Abrir facsímil")</f>
        <v>Abrir facsímil</v>
      </c>
      <c r="K2066" s="3" t="s">
        <v>23</v>
      </c>
    </row>
    <row r="2067" spans="1:11" ht="42" customHeight="1">
      <c r="A2067" s="2" t="s">
        <v>4630</v>
      </c>
      <c r="B2067" s="2" t="s">
        <v>4630</v>
      </c>
      <c r="C2067" s="2" t="s">
        <v>17</v>
      </c>
      <c r="D2067" s="2" t="s">
        <v>18</v>
      </c>
      <c r="E2067" s="5">
        <v>-26639</v>
      </c>
      <c r="F2067" s="3" t="s">
        <v>58</v>
      </c>
      <c r="G2067" s="3" t="s">
        <v>59</v>
      </c>
      <c r="H2067" s="2" t="s">
        <v>21</v>
      </c>
      <c r="I2067" s="2" t="s">
        <v>4631</v>
      </c>
      <c r="J2067" s="3" t="str">
        <f>HYPERLINK("https://www.boe.es/gazeta/dias/1827/01/23/pdfs/GMD-1827-10.pdf#page=2","Abrir facsímil")</f>
        <v>Abrir facsímil</v>
      </c>
      <c r="K2067" s="3" t="s">
        <v>23</v>
      </c>
    </row>
    <row r="2068" spans="1:11" ht="42" customHeight="1">
      <c r="A2068" s="2" t="s">
        <v>4632</v>
      </c>
      <c r="B2068" s="2" t="s">
        <v>4632</v>
      </c>
      <c r="C2068" s="2" t="s">
        <v>17</v>
      </c>
      <c r="D2068" s="2" t="s">
        <v>18</v>
      </c>
      <c r="E2068" s="5">
        <v>-26357</v>
      </c>
      <c r="F2068" s="3" t="s">
        <v>583</v>
      </c>
      <c r="G2068" s="3" t="s">
        <v>59</v>
      </c>
      <c r="H2068" s="2" t="s">
        <v>21</v>
      </c>
      <c r="I2068" s="2" t="s">
        <v>4633</v>
      </c>
      <c r="J2068" s="3" t="str">
        <f>HYPERLINK("https://www.boe.es/gazeta/dias/1827/11/01/pdfs/GMD-1827-134.pdf#page=2","Abrir facsímil")</f>
        <v>Abrir facsímil</v>
      </c>
      <c r="K2068" s="3" t="s">
        <v>23</v>
      </c>
    </row>
    <row r="2069" spans="1:11" ht="42" customHeight="1">
      <c r="A2069" s="2" t="s">
        <v>4634</v>
      </c>
      <c r="B2069" s="2" t="s">
        <v>4635</v>
      </c>
      <c r="C2069" s="2" t="s">
        <v>17</v>
      </c>
      <c r="D2069" s="2" t="s">
        <v>18</v>
      </c>
      <c r="E2069" s="5">
        <v>-26639</v>
      </c>
      <c r="F2069" s="3" t="s">
        <v>58</v>
      </c>
      <c r="G2069" s="3" t="s">
        <v>20</v>
      </c>
      <c r="H2069" s="2" t="s">
        <v>21</v>
      </c>
      <c r="I2069" s="2" t="s">
        <v>4636</v>
      </c>
      <c r="J2069" s="3" t="str">
        <f>HYPERLINK("https://www.boe.es/gazeta/dias/1827/01/23/pdfs/GMD-1827-10.pdf#page=3","Abrir facsímil")</f>
        <v>Abrir facsímil</v>
      </c>
      <c r="K2069" s="3" t="s">
        <v>23</v>
      </c>
    </row>
    <row r="2070" spans="1:11" ht="42" customHeight="1">
      <c r="A2070" s="2" t="s">
        <v>4637</v>
      </c>
      <c r="B2070" s="2" t="s">
        <v>4638</v>
      </c>
      <c r="C2070" s="2" t="s">
        <v>66</v>
      </c>
      <c r="D2070" s="2" t="s">
        <v>36</v>
      </c>
      <c r="E2070" s="5">
        <v>-26317</v>
      </c>
      <c r="F2070" s="3" t="s">
        <v>1415</v>
      </c>
      <c r="G2070" s="3" t="s">
        <v>42</v>
      </c>
      <c r="H2070" s="2" t="s">
        <v>21</v>
      </c>
      <c r="I2070" s="2" t="s">
        <v>4639</v>
      </c>
      <c r="J2070" s="3" t="str">
        <f>HYPERLINK("https://www.boe.es/gazeta/dias/1827/12/11/pdfs/GMD-1827-151.pdf#page=1","Abrir facsímil")</f>
        <v>Abrir facsímil</v>
      </c>
      <c r="K2070" s="3" t="s">
        <v>23</v>
      </c>
    </row>
    <row r="2071" spans="1:11" ht="42" customHeight="1">
      <c r="A2071" s="2" t="s">
        <v>4640</v>
      </c>
      <c r="B2071" s="2" t="s">
        <v>4641</v>
      </c>
      <c r="C2071" s="2" t="s">
        <v>66</v>
      </c>
      <c r="D2071" s="2" t="s">
        <v>36</v>
      </c>
      <c r="E2071" s="5">
        <v>-26401</v>
      </c>
      <c r="F2071" s="3" t="s">
        <v>1251</v>
      </c>
      <c r="G2071" s="3" t="s">
        <v>29</v>
      </c>
      <c r="H2071" s="2" t="s">
        <v>21</v>
      </c>
      <c r="I2071" s="2" t="s">
        <v>4642</v>
      </c>
      <c r="J2071" s="3" t="str">
        <f>HYPERLINK("https://www.boe.es/gazeta/dias/1827/09/18/pdfs/GMD-1827-112.pdf#page=4","Abrir facsímil")</f>
        <v>Abrir facsímil</v>
      </c>
      <c r="K2071" s="3" t="s">
        <v>23</v>
      </c>
    </row>
    <row r="2072" spans="1:11" ht="42" customHeight="1">
      <c r="A2072" s="2" t="s">
        <v>4643</v>
      </c>
      <c r="B2072" s="2" t="s">
        <v>4644</v>
      </c>
      <c r="C2072" s="2" t="s">
        <v>35</v>
      </c>
      <c r="D2072" s="2" t="s">
        <v>36</v>
      </c>
      <c r="E2072" s="5">
        <v>-26357</v>
      </c>
      <c r="F2072" s="3" t="s">
        <v>583</v>
      </c>
      <c r="G2072" s="3" t="s">
        <v>20</v>
      </c>
      <c r="H2072" s="2" t="s">
        <v>21</v>
      </c>
      <c r="I2072" s="2" t="s">
        <v>4645</v>
      </c>
      <c r="J2072" s="3" t="str">
        <f>HYPERLINK("https://www.boe.es/gazeta/dias/1827/11/01/pdfs/GMD-1827-134.pdf#page=3","Abrir facsímil")</f>
        <v>Abrir facsímil</v>
      </c>
      <c r="K2072" s="3" t="s">
        <v>23</v>
      </c>
    </row>
    <row r="2073" spans="1:11" ht="42" customHeight="1">
      <c r="A2073" s="2" t="s">
        <v>4646</v>
      </c>
      <c r="B2073" s="2" t="s">
        <v>4647</v>
      </c>
      <c r="C2073" s="2" t="s">
        <v>46</v>
      </c>
      <c r="D2073" s="2" t="s">
        <v>27</v>
      </c>
      <c r="E2073" s="5">
        <v>-26600</v>
      </c>
      <c r="F2073" s="3" t="s">
        <v>205</v>
      </c>
      <c r="G2073" s="3" t="s">
        <v>59</v>
      </c>
      <c r="H2073" s="2" t="s">
        <v>21</v>
      </c>
      <c r="I2073" s="2" t="s">
        <v>4648</v>
      </c>
      <c r="J2073" s="3" t="str">
        <f>HYPERLINK("https://www.boe.es/gazeta/dias/1827/03/03/pdfs/GMD-1827-27.pdf#page=2","Abrir facsímil")</f>
        <v>Abrir facsímil</v>
      </c>
      <c r="K2073" s="3" t="s">
        <v>23</v>
      </c>
    </row>
    <row r="2074" spans="1:11" ht="42" customHeight="1">
      <c r="A2074" s="2" t="s">
        <v>4649</v>
      </c>
      <c r="B2074" s="2" t="s">
        <v>4649</v>
      </c>
      <c r="C2074" s="2" t="s">
        <v>17</v>
      </c>
      <c r="D2074" s="2" t="s">
        <v>18</v>
      </c>
      <c r="E2074" s="5">
        <v>-26350</v>
      </c>
      <c r="F2074" s="3" t="s">
        <v>586</v>
      </c>
      <c r="G2074" s="3" t="s">
        <v>42</v>
      </c>
      <c r="H2074" s="2" t="s">
        <v>21</v>
      </c>
      <c r="I2074" s="2" t="s">
        <v>4650</v>
      </c>
      <c r="J2074" s="3" t="str">
        <f>HYPERLINK("https://www.boe.es/gazeta/dias/1827/11/08/pdfs/GMD-1827-137.pdf#page=1","Abrir facsímil")</f>
        <v>Abrir facsímil</v>
      </c>
      <c r="K2074" s="3" t="s">
        <v>23</v>
      </c>
    </row>
    <row r="2075" spans="1:11" ht="42" customHeight="1">
      <c r="A2075" s="2" t="s">
        <v>4651</v>
      </c>
      <c r="B2075" s="2" t="s">
        <v>4651</v>
      </c>
      <c r="C2075" s="2" t="s">
        <v>17</v>
      </c>
      <c r="D2075" s="2" t="s">
        <v>18</v>
      </c>
      <c r="E2075" s="5">
        <v>-26415</v>
      </c>
      <c r="F2075" s="3" t="s">
        <v>694</v>
      </c>
      <c r="G2075" s="3" t="s">
        <v>42</v>
      </c>
      <c r="H2075" s="2" t="s">
        <v>21</v>
      </c>
      <c r="I2075" s="2" t="s">
        <v>4652</v>
      </c>
      <c r="J2075" s="3" t="str">
        <f>HYPERLINK("https://www.boe.es/gazeta/dias/1827/09/04/pdfs/GMD-1827-106.pdf#page=1","Abrir facsímil")</f>
        <v>Abrir facsímil</v>
      </c>
      <c r="K2075" s="3" t="s">
        <v>23</v>
      </c>
    </row>
    <row r="2076" spans="1:11" ht="42" customHeight="1">
      <c r="A2076" s="2" t="s">
        <v>4653</v>
      </c>
      <c r="B2076" s="2" t="s">
        <v>4654</v>
      </c>
      <c r="C2076" s="2" t="s">
        <v>17</v>
      </c>
      <c r="D2076" s="2" t="s">
        <v>18</v>
      </c>
      <c r="E2076" s="5">
        <v>-26415</v>
      </c>
      <c r="F2076" s="3" t="s">
        <v>694</v>
      </c>
      <c r="G2076" s="3" t="s">
        <v>42</v>
      </c>
      <c r="H2076" s="2" t="s">
        <v>21</v>
      </c>
      <c r="I2076" s="2" t="s">
        <v>4655</v>
      </c>
      <c r="J2076" s="3" t="str">
        <f>HYPERLINK("https://www.boe.es/gazeta/dias/1827/09/04/pdfs/GMD-1827-106.pdf#page=1","Abrir facsímil")</f>
        <v>Abrir facsímil</v>
      </c>
      <c r="K2076" s="3" t="s">
        <v>23</v>
      </c>
    </row>
    <row r="2077" spans="1:11" ht="42" customHeight="1">
      <c r="A2077" s="2" t="s">
        <v>4656</v>
      </c>
      <c r="B2077" s="2" t="s">
        <v>4657</v>
      </c>
      <c r="C2077" s="2" t="s">
        <v>17</v>
      </c>
      <c r="D2077" s="2" t="s">
        <v>18</v>
      </c>
      <c r="E2077" s="5">
        <v>-26611</v>
      </c>
      <c r="F2077" s="3" t="s">
        <v>638</v>
      </c>
      <c r="G2077" s="3" t="s">
        <v>42</v>
      </c>
      <c r="H2077" s="2" t="s">
        <v>21</v>
      </c>
      <c r="I2077" s="2" t="s">
        <v>4658</v>
      </c>
      <c r="J2077" s="3" t="str">
        <f>HYPERLINK("https://www.boe.es/gazeta/dias/1827/02/20/pdfs/GMD-1827-22.pdf#page=1","Abrir facsímil")</f>
        <v>Abrir facsímil</v>
      </c>
      <c r="K2077" s="3" t="s">
        <v>23</v>
      </c>
    </row>
    <row r="2078" spans="1:11" ht="42" customHeight="1">
      <c r="A2078" s="2" t="s">
        <v>4659</v>
      </c>
      <c r="B2078" s="2" t="s">
        <v>4660</v>
      </c>
      <c r="C2078" s="2" t="s">
        <v>17</v>
      </c>
      <c r="D2078" s="2" t="s">
        <v>18</v>
      </c>
      <c r="E2078" s="5">
        <v>-26642</v>
      </c>
      <c r="F2078" s="3" t="s">
        <v>289</v>
      </c>
      <c r="G2078" s="3" t="s">
        <v>20</v>
      </c>
      <c r="H2078" s="2" t="s">
        <v>21</v>
      </c>
      <c r="I2078" s="2" t="s">
        <v>4661</v>
      </c>
      <c r="J2078" s="3" t="str">
        <f>HYPERLINK("https://www.boe.es/gazeta/dias/1827/01/20/pdfs/GMD-1827-9.pdf#page=3","Abrir facsímil")</f>
        <v>Abrir facsímil</v>
      </c>
      <c r="K2078" s="3" t="s">
        <v>23</v>
      </c>
    </row>
    <row r="2079" spans="1:11" ht="42" customHeight="1">
      <c r="A2079" s="2" t="s">
        <v>4662</v>
      </c>
      <c r="B2079" s="2" t="s">
        <v>4663</v>
      </c>
      <c r="C2079" s="2" t="s">
        <v>17</v>
      </c>
      <c r="D2079" s="2" t="s">
        <v>18</v>
      </c>
      <c r="E2079" s="5">
        <v>-26380</v>
      </c>
      <c r="F2079" s="3" t="s">
        <v>71</v>
      </c>
      <c r="G2079" s="3" t="s">
        <v>20</v>
      </c>
      <c r="H2079" s="2" t="s">
        <v>21</v>
      </c>
      <c r="I2079" s="2" t="s">
        <v>4664</v>
      </c>
      <c r="J2079" s="3" t="str">
        <f>HYPERLINK("https://www.boe.es/gazeta/dias/1827/10/09/pdfs/GMD-1827-124.pdf#page=3","Abrir facsímil")</f>
        <v>Abrir facsímil</v>
      </c>
      <c r="K2079" s="3" t="s">
        <v>23</v>
      </c>
    </row>
    <row r="2080" spans="1:11" ht="42" customHeight="1">
      <c r="A2080" s="2" t="s">
        <v>4665</v>
      </c>
      <c r="B2080" s="2" t="s">
        <v>4665</v>
      </c>
      <c r="C2080" s="2" t="s">
        <v>66</v>
      </c>
      <c r="D2080" s="2" t="s">
        <v>36</v>
      </c>
      <c r="E2080" s="5">
        <v>-26303</v>
      </c>
      <c r="F2080" s="3" t="s">
        <v>1522</v>
      </c>
      <c r="G2080" s="3" t="s">
        <v>59</v>
      </c>
      <c r="H2080" s="2" t="s">
        <v>21</v>
      </c>
      <c r="I2080" s="2" t="s">
        <v>4666</v>
      </c>
      <c r="J2080" s="3" t="str">
        <f>HYPERLINK("https://www.boe.es/gazeta/dias/1827/12/25/pdfs/GMD-1827-157.pdf#page=2","Abrir facsímil")</f>
        <v>Abrir facsímil</v>
      </c>
      <c r="K2080" s="3" t="s">
        <v>23</v>
      </c>
    </row>
    <row r="2081" spans="1:11" ht="42" customHeight="1">
      <c r="A2081" s="2" t="s">
        <v>4667</v>
      </c>
      <c r="B2081" s="2" t="s">
        <v>4667</v>
      </c>
      <c r="C2081" s="2" t="s">
        <v>46</v>
      </c>
      <c r="D2081" s="2" t="s">
        <v>27</v>
      </c>
      <c r="E2081" s="5">
        <v>-26511</v>
      </c>
      <c r="F2081" s="3" t="s">
        <v>388</v>
      </c>
      <c r="G2081" s="3" t="s">
        <v>59</v>
      </c>
      <c r="H2081" s="2" t="s">
        <v>21</v>
      </c>
      <c r="I2081" s="2" t="s">
        <v>4668</v>
      </c>
      <c r="J2081" s="3" t="str">
        <f>HYPERLINK("https://www.boe.es/gazeta/dias/1827/05/31/pdfs/GMD-1827-65.pdf#page=2","Abrir facsímil")</f>
        <v>Abrir facsímil</v>
      </c>
      <c r="K2081" s="3" t="s">
        <v>23</v>
      </c>
    </row>
    <row r="2082" spans="1:11" ht="42" customHeight="1">
      <c r="A2082" s="2" t="s">
        <v>4669</v>
      </c>
      <c r="B2082" s="2" t="s">
        <v>4669</v>
      </c>
      <c r="C2082" s="2" t="s">
        <v>17</v>
      </c>
      <c r="D2082" s="2" t="s">
        <v>18</v>
      </c>
      <c r="E2082" s="5">
        <v>-26350</v>
      </c>
      <c r="F2082" s="3" t="s">
        <v>586</v>
      </c>
      <c r="G2082" s="3" t="s">
        <v>42</v>
      </c>
      <c r="H2082" s="2" t="s">
        <v>21</v>
      </c>
      <c r="I2082" s="2" t="s">
        <v>4670</v>
      </c>
      <c r="J2082" s="3" t="str">
        <f>HYPERLINK("https://www.boe.es/gazeta/dias/1827/11/08/pdfs/GMD-1827-137.pdf#page=1","Abrir facsímil")</f>
        <v>Abrir facsímil</v>
      </c>
      <c r="K2082" s="3" t="s">
        <v>23</v>
      </c>
    </row>
    <row r="2083" spans="1:11" ht="42" customHeight="1">
      <c r="A2083" s="2" t="s">
        <v>4671</v>
      </c>
      <c r="B2083" s="2" t="s">
        <v>4671</v>
      </c>
      <c r="C2083" s="2" t="s">
        <v>17</v>
      </c>
      <c r="D2083" s="2" t="s">
        <v>18</v>
      </c>
      <c r="E2083" s="5">
        <v>-26453</v>
      </c>
      <c r="F2083" s="3" t="s">
        <v>148</v>
      </c>
      <c r="G2083" s="3" t="s">
        <v>20</v>
      </c>
      <c r="H2083" s="2" t="s">
        <v>21</v>
      </c>
      <c r="I2083" s="2" t="s">
        <v>4672</v>
      </c>
      <c r="J2083" s="3" t="str">
        <f>HYPERLINK("https://www.boe.es/gazeta/dias/1827/07/28/pdfs/GMD-1827-90.pdf#page=3","Abrir facsímil")</f>
        <v>Abrir facsímil</v>
      </c>
      <c r="K2083" s="3" t="s">
        <v>23</v>
      </c>
    </row>
    <row r="2084" spans="1:11" ht="42" customHeight="1">
      <c r="A2084" s="2" t="s">
        <v>4673</v>
      </c>
      <c r="B2084" s="2" t="s">
        <v>4674</v>
      </c>
      <c r="C2084" s="2" t="s">
        <v>55</v>
      </c>
      <c r="D2084" s="2" t="s">
        <v>36</v>
      </c>
      <c r="E2084" s="5">
        <v>-26516</v>
      </c>
      <c r="F2084" s="3" t="s">
        <v>47</v>
      </c>
      <c r="G2084" s="3" t="s">
        <v>29</v>
      </c>
      <c r="H2084" s="2" t="s">
        <v>21</v>
      </c>
      <c r="I2084" s="2" t="s">
        <v>4675</v>
      </c>
      <c r="J2084" s="3" t="str">
        <f>HYPERLINK("https://www.boe.es/gazeta/dias/1827/05/26/pdfs/GMD-1827-63.pdf#page=4","Abrir facsímil")</f>
        <v>Abrir facsímil</v>
      </c>
      <c r="K2084" s="3" t="s">
        <v>23</v>
      </c>
    </row>
    <row r="2085" spans="1:11" ht="42" customHeight="1">
      <c r="A2085" s="2" t="s">
        <v>4676</v>
      </c>
      <c r="B2085" s="2" t="s">
        <v>4676</v>
      </c>
      <c r="C2085" s="2" t="s">
        <v>35</v>
      </c>
      <c r="D2085" s="2" t="s">
        <v>36</v>
      </c>
      <c r="E2085" s="5">
        <v>-26432</v>
      </c>
      <c r="F2085" s="3" t="s">
        <v>1029</v>
      </c>
      <c r="G2085" s="3" t="s">
        <v>59</v>
      </c>
      <c r="H2085" s="2" t="s">
        <v>21</v>
      </c>
      <c r="I2085" s="2" t="s">
        <v>4677</v>
      </c>
      <c r="J2085" s="3" t="str">
        <f>HYPERLINK("https://www.boe.es/gazeta/dias/1827/08/18/pdfs/GMD-1827-99.pdf#page=2","Abrir facsímil")</f>
        <v>Abrir facsímil</v>
      </c>
      <c r="K2085" s="3" t="s">
        <v>23</v>
      </c>
    </row>
    <row r="2086" spans="1:11" ht="42" customHeight="1">
      <c r="A2086" s="2" t="s">
        <v>4678</v>
      </c>
      <c r="B2086" s="2" t="s">
        <v>4679</v>
      </c>
      <c r="C2086" s="2" t="s">
        <v>46</v>
      </c>
      <c r="D2086" s="2" t="s">
        <v>27</v>
      </c>
      <c r="E2086" s="5">
        <v>-26541</v>
      </c>
      <c r="F2086" s="3" t="s">
        <v>542</v>
      </c>
      <c r="G2086" s="3" t="s">
        <v>29</v>
      </c>
      <c r="H2086" s="2" t="s">
        <v>30</v>
      </c>
      <c r="I2086" s="2" t="s">
        <v>4680</v>
      </c>
      <c r="J2086" s="3" t="str">
        <f>HYPERLINK("https://www.boe.es/gazeta/dias/1827/05/01/pdfs/GMD-1827-52.pdf#page=4","Abrir facsímil")</f>
        <v>Abrir facsímil</v>
      </c>
      <c r="K2086" s="3" t="s">
        <v>32</v>
      </c>
    </row>
    <row r="2087" spans="1:11" ht="42" customHeight="1">
      <c r="A2087" s="2" t="s">
        <v>4681</v>
      </c>
      <c r="B2087" s="2" t="s">
        <v>4681</v>
      </c>
      <c r="C2087" s="2" t="s">
        <v>35</v>
      </c>
      <c r="D2087" s="2" t="s">
        <v>36</v>
      </c>
      <c r="E2087" s="5">
        <v>-26576</v>
      </c>
      <c r="F2087" s="3" t="s">
        <v>251</v>
      </c>
      <c r="G2087" s="3" t="s">
        <v>42</v>
      </c>
      <c r="H2087" s="2" t="s">
        <v>21</v>
      </c>
      <c r="I2087" s="2" t="s">
        <v>4682</v>
      </c>
      <c r="J2087" s="3" t="str">
        <f>HYPERLINK("https://www.boe.es/gazeta/dias/1827/03/27/pdfs/GMD-1827-37.pdf#page=1","Abrir facsímil")</f>
        <v>Abrir facsímil</v>
      </c>
      <c r="K2087" s="3" t="s">
        <v>23</v>
      </c>
    </row>
    <row r="2088" spans="1:11" ht="42" customHeight="1">
      <c r="A2088" s="2" t="s">
        <v>4683</v>
      </c>
      <c r="B2088" s="2" t="s">
        <v>4683</v>
      </c>
      <c r="C2088" s="2" t="s">
        <v>66</v>
      </c>
      <c r="D2088" s="2" t="s">
        <v>36</v>
      </c>
      <c r="E2088" s="5">
        <v>-26658</v>
      </c>
      <c r="F2088" s="3" t="s">
        <v>270</v>
      </c>
      <c r="G2088" s="3" t="s">
        <v>20</v>
      </c>
      <c r="H2088" s="2" t="s">
        <v>21</v>
      </c>
      <c r="I2088" s="2" t="s">
        <v>4684</v>
      </c>
      <c r="J2088" s="3" t="str">
        <f>HYPERLINK("https://www.boe.es/gazeta/dias/1827/01/04/pdfs/GMD-1827-2.pdf#page=3","Abrir facsímil")</f>
        <v>Abrir facsímil</v>
      </c>
      <c r="K2088" s="3" t="s">
        <v>23</v>
      </c>
    </row>
    <row r="2089" spans="1:11" ht="42" customHeight="1">
      <c r="A2089" s="2" t="s">
        <v>4683</v>
      </c>
      <c r="B2089" s="2" t="s">
        <v>4683</v>
      </c>
      <c r="C2089" s="2" t="s">
        <v>17</v>
      </c>
      <c r="D2089" s="2" t="s">
        <v>18</v>
      </c>
      <c r="E2089" s="5">
        <v>-26656</v>
      </c>
      <c r="F2089" s="3" t="s">
        <v>840</v>
      </c>
      <c r="G2089" s="3" t="s">
        <v>59</v>
      </c>
      <c r="H2089" s="2" t="s">
        <v>21</v>
      </c>
      <c r="I2089" s="2" t="s">
        <v>4685</v>
      </c>
      <c r="J2089" s="3" t="str">
        <f>HYPERLINK("https://www.boe.es/gazeta/dias/1827/01/06/pdfs/GMD-1827-3.pdf#page=2","Abrir facsímil")</f>
        <v>Abrir facsímil</v>
      </c>
      <c r="K2089" s="3" t="s">
        <v>23</v>
      </c>
    </row>
    <row r="2090" spans="1:11" ht="42" customHeight="1">
      <c r="A2090" s="2" t="s">
        <v>4686</v>
      </c>
      <c r="B2090" s="2" t="s">
        <v>4686</v>
      </c>
      <c r="C2090" s="2" t="s">
        <v>17</v>
      </c>
      <c r="D2090" s="2" t="s">
        <v>18</v>
      </c>
      <c r="E2090" s="5">
        <v>-26376</v>
      </c>
      <c r="F2090" s="3" t="s">
        <v>1333</v>
      </c>
      <c r="G2090" s="3" t="s">
        <v>59</v>
      </c>
      <c r="H2090" s="2" t="s">
        <v>21</v>
      </c>
      <c r="I2090" s="2" t="s">
        <v>4687</v>
      </c>
      <c r="J2090" s="3" t="str">
        <f>HYPERLINK("https://www.boe.es/gazeta/dias/1827/10/13/pdfs/GMD-1827-126.pdf#page=2","Abrir facsímil")</f>
        <v>Abrir facsímil</v>
      </c>
      <c r="K2090" s="3" t="s">
        <v>23</v>
      </c>
    </row>
    <row r="2091" spans="1:11" ht="42" customHeight="1">
      <c r="A2091" s="2" t="s">
        <v>4688</v>
      </c>
      <c r="B2091" s="2" t="s">
        <v>4689</v>
      </c>
      <c r="C2091" s="2" t="s">
        <v>35</v>
      </c>
      <c r="D2091" s="2" t="s">
        <v>36</v>
      </c>
      <c r="E2091" s="5">
        <v>-26555</v>
      </c>
      <c r="F2091" s="3" t="s">
        <v>553</v>
      </c>
      <c r="G2091" s="3" t="s">
        <v>20</v>
      </c>
      <c r="H2091" s="2" t="s">
        <v>30</v>
      </c>
      <c r="I2091" s="2" t="s">
        <v>4690</v>
      </c>
      <c r="J2091" s="3" t="str">
        <f>HYPERLINK("https://www.boe.es/gazeta/dias/1827/04/17/pdfs/GMD-1827-46.pdf#page=3","Abrir facsímil")</f>
        <v>Abrir facsímil</v>
      </c>
      <c r="K2091" s="3" t="s">
        <v>32</v>
      </c>
    </row>
    <row r="2092" spans="1:11" ht="42" customHeight="1">
      <c r="A2092" s="2" t="s">
        <v>4691</v>
      </c>
      <c r="B2092" s="2" t="s">
        <v>4692</v>
      </c>
      <c r="C2092" s="2" t="s">
        <v>94</v>
      </c>
      <c r="D2092" s="2" t="s">
        <v>36</v>
      </c>
      <c r="E2092" s="5">
        <v>-26481</v>
      </c>
      <c r="F2092" s="3" t="s">
        <v>237</v>
      </c>
      <c r="G2092" s="3" t="s">
        <v>29</v>
      </c>
      <c r="H2092" s="2" t="s">
        <v>21</v>
      </c>
      <c r="I2092" s="2" t="s">
        <v>4693</v>
      </c>
      <c r="J2092" s="3" t="str">
        <f>HYPERLINK("https://www.boe.es/gazeta/dias/1827/06/30/pdfs/GMD-1827-78.pdf#page=4","Abrir facsímil")</f>
        <v>Abrir facsímil</v>
      </c>
      <c r="K2092" s="3" t="s">
        <v>23</v>
      </c>
    </row>
    <row r="2093" spans="1:11" ht="42" customHeight="1">
      <c r="A2093" s="2" t="s">
        <v>4694</v>
      </c>
      <c r="B2093" s="2" t="s">
        <v>4695</v>
      </c>
      <c r="C2093" s="2" t="s">
        <v>94</v>
      </c>
      <c r="D2093" s="2" t="s">
        <v>36</v>
      </c>
      <c r="E2093" s="5">
        <v>-26471</v>
      </c>
      <c r="F2093" s="3" t="s">
        <v>169</v>
      </c>
      <c r="G2093" s="3" t="s">
        <v>29</v>
      </c>
      <c r="H2093" s="2" t="s">
        <v>30</v>
      </c>
      <c r="I2093" s="2" t="s">
        <v>4696</v>
      </c>
      <c r="J2093" s="3" t="str">
        <f>HYPERLINK("https://www.boe.es/gazeta/dias/1827/07/10/pdfs/GMD-1827-82.pdf#page=4","Abrir facsímil")</f>
        <v>Abrir facsímil</v>
      </c>
      <c r="K2093" s="3" t="s">
        <v>32</v>
      </c>
    </row>
    <row r="2094" spans="1:11" ht="42" customHeight="1">
      <c r="A2094" s="2" t="s">
        <v>4697</v>
      </c>
      <c r="B2094" s="2" t="s">
        <v>4697</v>
      </c>
      <c r="C2094" s="2" t="s">
        <v>17</v>
      </c>
      <c r="D2094" s="2" t="s">
        <v>18</v>
      </c>
      <c r="E2094" s="5">
        <v>-26485</v>
      </c>
      <c r="F2094" s="3" t="s">
        <v>1118</v>
      </c>
      <c r="G2094" s="3" t="s">
        <v>42</v>
      </c>
      <c r="H2094" s="2" t="s">
        <v>21</v>
      </c>
      <c r="I2094" s="2" t="s">
        <v>4698</v>
      </c>
      <c r="J2094" s="3" t="str">
        <f>HYPERLINK("https://www.boe.es/gazeta/dias/1827/06/26/pdfs/GMD-1827-76.pdf#page=1","Abrir facsímil")</f>
        <v>Abrir facsímil</v>
      </c>
      <c r="K2094" s="3" t="s">
        <v>23</v>
      </c>
    </row>
    <row r="2095" spans="1:11" ht="42" customHeight="1">
      <c r="A2095" s="2" t="s">
        <v>4699</v>
      </c>
      <c r="B2095" s="2" t="s">
        <v>4700</v>
      </c>
      <c r="C2095" s="2" t="s">
        <v>17</v>
      </c>
      <c r="D2095" s="2" t="s">
        <v>18</v>
      </c>
      <c r="E2095" s="5">
        <v>-26434</v>
      </c>
      <c r="F2095" s="3" t="s">
        <v>267</v>
      </c>
      <c r="G2095" s="3" t="s">
        <v>29</v>
      </c>
      <c r="H2095" s="2" t="s">
        <v>21</v>
      </c>
      <c r="I2095" s="2" t="s">
        <v>4701</v>
      </c>
      <c r="J2095" s="3" t="str">
        <f>HYPERLINK("https://www.boe.es/gazeta/dias/1827/08/16/pdfs/GMD-1827-98.pdf#page=4","Abrir facsímil")</f>
        <v>Abrir facsímil</v>
      </c>
      <c r="K2095" s="3" t="s">
        <v>23</v>
      </c>
    </row>
    <row r="2096" spans="1:11" ht="42" customHeight="1">
      <c r="A2096" s="2" t="s">
        <v>4702</v>
      </c>
      <c r="B2096" s="2" t="s">
        <v>4702</v>
      </c>
      <c r="C2096" s="2" t="s">
        <v>350</v>
      </c>
      <c r="D2096" s="2" t="s">
        <v>36</v>
      </c>
      <c r="E2096" s="5">
        <v>-26609</v>
      </c>
      <c r="F2096" s="3" t="s">
        <v>102</v>
      </c>
      <c r="G2096" s="3" t="s">
        <v>20</v>
      </c>
      <c r="H2096" s="2" t="s">
        <v>21</v>
      </c>
      <c r="I2096" s="2" t="s">
        <v>4703</v>
      </c>
      <c r="J2096" s="3" t="str">
        <f>HYPERLINK("https://www.boe.es/gazeta/dias/1827/02/22/pdfs/GMD-1827-23.pdf#page=3","Abrir facsímil")</f>
        <v>Abrir facsímil</v>
      </c>
      <c r="K2096" s="3" t="s">
        <v>23</v>
      </c>
    </row>
    <row r="2097" spans="1:11" ht="42" customHeight="1">
      <c r="A2097" s="2" t="s">
        <v>4704</v>
      </c>
      <c r="B2097" s="2" t="s">
        <v>4705</v>
      </c>
      <c r="C2097" s="2" t="s">
        <v>35</v>
      </c>
      <c r="D2097" s="2" t="s">
        <v>36</v>
      </c>
      <c r="E2097" s="5">
        <v>-26467</v>
      </c>
      <c r="F2097" s="3" t="s">
        <v>930</v>
      </c>
      <c r="G2097" s="3" t="s">
        <v>29</v>
      </c>
      <c r="H2097" s="2" t="s">
        <v>21</v>
      </c>
      <c r="I2097" s="2" t="s">
        <v>4706</v>
      </c>
      <c r="J2097" s="3" t="str">
        <f>HYPERLINK("https://www.boe.es/gazeta/dias/1827/07/14/pdfs/GMD-1827-84.pdf#page=4","Abrir facsímil")</f>
        <v>Abrir facsímil</v>
      </c>
      <c r="K2097" s="3" t="s">
        <v>23</v>
      </c>
    </row>
    <row r="2098" spans="1:11" ht="42" customHeight="1">
      <c r="A2098" s="2" t="s">
        <v>4707</v>
      </c>
      <c r="B2098" s="2" t="s">
        <v>4708</v>
      </c>
      <c r="C2098" s="2" t="s">
        <v>35</v>
      </c>
      <c r="D2098" s="2" t="s">
        <v>36</v>
      </c>
      <c r="E2098" s="5">
        <v>-26439</v>
      </c>
      <c r="F2098" s="3" t="s">
        <v>286</v>
      </c>
      <c r="G2098" s="3" t="s">
        <v>59</v>
      </c>
      <c r="H2098" s="2" t="s">
        <v>21</v>
      </c>
      <c r="I2098" s="2" t="s">
        <v>4709</v>
      </c>
      <c r="J2098" s="3" t="str">
        <f>HYPERLINK("https://www.boe.es/gazeta/dias/1827/08/11/pdfs/GMD-1827-96.pdf#page=2","Abrir facsímil")</f>
        <v>Abrir facsímil</v>
      </c>
      <c r="K2098" s="3" t="s">
        <v>23</v>
      </c>
    </row>
    <row r="2099" spans="1:11" ht="42" customHeight="1">
      <c r="A2099" s="2" t="s">
        <v>4707</v>
      </c>
      <c r="B2099" s="2" t="s">
        <v>4708</v>
      </c>
      <c r="C2099" s="2" t="s">
        <v>46</v>
      </c>
      <c r="D2099" s="2" t="s">
        <v>27</v>
      </c>
      <c r="E2099" s="5">
        <v>-26299</v>
      </c>
      <c r="F2099" s="3" t="s">
        <v>1665</v>
      </c>
      <c r="G2099" s="3" t="s">
        <v>42</v>
      </c>
      <c r="H2099" s="2" t="s">
        <v>21</v>
      </c>
      <c r="I2099" s="2" t="s">
        <v>4710</v>
      </c>
      <c r="J2099" s="3" t="str">
        <f>HYPERLINK("https://www.boe.es/gazeta/dias/1827/12/29/pdfs/GMD-1827-159.pdf#page=1","Abrir facsímil")</f>
        <v>Abrir facsímil</v>
      </c>
      <c r="K2099" s="3" t="s">
        <v>23</v>
      </c>
    </row>
    <row r="2100" spans="1:11" ht="42" customHeight="1">
      <c r="A2100" s="2" t="s">
        <v>4711</v>
      </c>
      <c r="B2100" s="2" t="s">
        <v>4711</v>
      </c>
      <c r="C2100" s="2" t="s">
        <v>17</v>
      </c>
      <c r="D2100" s="2" t="s">
        <v>18</v>
      </c>
      <c r="E2100" s="5">
        <v>-26511</v>
      </c>
      <c r="F2100" s="3" t="s">
        <v>388</v>
      </c>
      <c r="G2100" s="3" t="s">
        <v>42</v>
      </c>
      <c r="H2100" s="2" t="s">
        <v>21</v>
      </c>
      <c r="I2100" s="2" t="s">
        <v>4712</v>
      </c>
      <c r="J2100" s="3" t="str">
        <f>HYPERLINK("https://www.boe.es/gazeta/dias/1827/05/31/pdfs/GMD-1827-65.pdf#page=1","Abrir facsímil")</f>
        <v>Abrir facsímil</v>
      </c>
      <c r="K2100" s="3" t="s">
        <v>23</v>
      </c>
    </row>
    <row r="2101" spans="1:11" ht="42" customHeight="1">
      <c r="A2101" s="2" t="s">
        <v>4713</v>
      </c>
      <c r="B2101" s="2" t="s">
        <v>4714</v>
      </c>
      <c r="C2101" s="2" t="s">
        <v>94</v>
      </c>
      <c r="D2101" s="2" t="s">
        <v>36</v>
      </c>
      <c r="E2101" s="5">
        <v>-26516</v>
      </c>
      <c r="F2101" s="3" t="s">
        <v>47</v>
      </c>
      <c r="G2101" s="3" t="s">
        <v>20</v>
      </c>
      <c r="H2101" s="2" t="s">
        <v>21</v>
      </c>
      <c r="I2101" s="2" t="s">
        <v>4715</v>
      </c>
      <c r="J2101" s="3" t="str">
        <f>HYPERLINK("https://www.boe.es/gazeta/dias/1827/05/26/pdfs/GMD-1827-63.pdf#page=3","Abrir facsímil")</f>
        <v>Abrir facsímil</v>
      </c>
      <c r="K2101" s="3" t="s">
        <v>23</v>
      </c>
    </row>
    <row r="2102" spans="1:11" ht="42" customHeight="1">
      <c r="A2102" s="2" t="s">
        <v>4716</v>
      </c>
      <c r="B2102" s="2" t="s">
        <v>4716</v>
      </c>
      <c r="C2102" s="2" t="s">
        <v>35</v>
      </c>
      <c r="D2102" s="2" t="s">
        <v>36</v>
      </c>
      <c r="E2102" s="5">
        <v>-26301</v>
      </c>
      <c r="F2102" s="3" t="s">
        <v>1507</v>
      </c>
      <c r="G2102" s="3" t="s">
        <v>59</v>
      </c>
      <c r="H2102" s="2" t="s">
        <v>21</v>
      </c>
      <c r="I2102" s="2" t="s">
        <v>4717</v>
      </c>
      <c r="J2102" s="3" t="str">
        <f>HYPERLINK("https://www.boe.es/gazeta/dias/1827/12/27/pdfs/GMD-1827-158.pdf#page=2","Abrir facsímil")</f>
        <v>Abrir facsímil</v>
      </c>
      <c r="K2102" s="3" t="s">
        <v>23</v>
      </c>
    </row>
    <row r="2103" spans="1:11" ht="42" customHeight="1">
      <c r="A2103" s="2" t="s">
        <v>4718</v>
      </c>
      <c r="B2103" s="2" t="s">
        <v>4719</v>
      </c>
      <c r="C2103" s="2" t="s">
        <v>35</v>
      </c>
      <c r="D2103" s="2" t="s">
        <v>36</v>
      </c>
      <c r="E2103" s="5">
        <v>-26364</v>
      </c>
      <c r="F2103" s="3" t="s">
        <v>90</v>
      </c>
      <c r="G2103" s="3" t="s">
        <v>29</v>
      </c>
      <c r="H2103" s="2" t="s">
        <v>21</v>
      </c>
      <c r="I2103" s="2" t="s">
        <v>4720</v>
      </c>
      <c r="J2103" s="3" t="str">
        <f>HYPERLINK("https://www.boe.es/gazeta/dias/1827/10/25/pdfs/GMD-1827-131.pdf#page=4","Abrir facsímil")</f>
        <v>Abrir facsímil</v>
      </c>
      <c r="K2103" s="3" t="s">
        <v>23</v>
      </c>
    </row>
    <row r="2104" spans="1:11" ht="42" customHeight="1">
      <c r="A2104" s="2" t="s">
        <v>4721</v>
      </c>
      <c r="B2104" s="2" t="s">
        <v>4721</v>
      </c>
      <c r="C2104" s="2" t="s">
        <v>284</v>
      </c>
      <c r="D2104" s="2" t="s">
        <v>36</v>
      </c>
      <c r="E2104" s="5">
        <v>-26532</v>
      </c>
      <c r="F2104" s="3" t="s">
        <v>1445</v>
      </c>
      <c r="G2104" s="3" t="s">
        <v>29</v>
      </c>
      <c r="H2104" s="2" t="s">
        <v>21</v>
      </c>
      <c r="I2104" s="2" t="s">
        <v>4722</v>
      </c>
      <c r="J2104" s="3" t="str">
        <f>HYPERLINK("https://www.boe.es/gazeta/dias/1827/05/10/pdfs/GMD-1827-56.pdf#page=4","Abrir facsímil")</f>
        <v>Abrir facsímil</v>
      </c>
      <c r="K2104" s="3" t="s">
        <v>23</v>
      </c>
    </row>
    <row r="2105" spans="1:11" ht="42" customHeight="1">
      <c r="A2105" s="2" t="s">
        <v>4721</v>
      </c>
      <c r="B2105" s="2" t="s">
        <v>4721</v>
      </c>
      <c r="C2105" s="2" t="s">
        <v>35</v>
      </c>
      <c r="D2105" s="2" t="s">
        <v>36</v>
      </c>
      <c r="E2105" s="5">
        <v>-26492</v>
      </c>
      <c r="F2105" s="3" t="s">
        <v>140</v>
      </c>
      <c r="G2105" s="3" t="s">
        <v>29</v>
      </c>
      <c r="H2105" s="2" t="s">
        <v>21</v>
      </c>
      <c r="I2105" s="2" t="s">
        <v>4723</v>
      </c>
      <c r="J2105" s="3" t="str">
        <f>HYPERLINK("https://www.boe.es/gazeta/dias/1827/06/19/pdfs/GMD-1827-73.pdf#page=4","Abrir facsímil")</f>
        <v>Abrir facsímil</v>
      </c>
      <c r="K2105" s="3" t="s">
        <v>23</v>
      </c>
    </row>
    <row r="2106" spans="1:11" ht="42" customHeight="1">
      <c r="A2106" s="2" t="s">
        <v>4721</v>
      </c>
      <c r="B2106" s="2" t="s">
        <v>4721</v>
      </c>
      <c r="C2106" s="2" t="s">
        <v>17</v>
      </c>
      <c r="D2106" s="2" t="s">
        <v>18</v>
      </c>
      <c r="E2106" s="5">
        <v>-26439</v>
      </c>
      <c r="F2106" s="3" t="s">
        <v>286</v>
      </c>
      <c r="G2106" s="3" t="s">
        <v>29</v>
      </c>
      <c r="H2106" s="2" t="s">
        <v>21</v>
      </c>
      <c r="I2106" s="2" t="s">
        <v>4724</v>
      </c>
      <c r="J2106" s="3" t="str">
        <f>HYPERLINK("https://www.boe.es/gazeta/dias/1827/08/11/pdfs/GMD-1827-96.pdf#page=4","Abrir facsímil")</f>
        <v>Abrir facsímil</v>
      </c>
      <c r="K2106" s="3" t="s">
        <v>23</v>
      </c>
    </row>
    <row r="2107" spans="1:11" ht="42" customHeight="1">
      <c r="A2107" s="2" t="s">
        <v>4721</v>
      </c>
      <c r="B2107" s="2" t="s">
        <v>4721</v>
      </c>
      <c r="C2107" s="2" t="s">
        <v>17</v>
      </c>
      <c r="D2107" s="2" t="s">
        <v>18</v>
      </c>
      <c r="E2107" s="5">
        <v>-26432</v>
      </c>
      <c r="F2107" s="3" t="s">
        <v>1029</v>
      </c>
      <c r="G2107" s="3" t="s">
        <v>29</v>
      </c>
      <c r="H2107" s="2" t="s">
        <v>21</v>
      </c>
      <c r="I2107" s="2" t="s">
        <v>4725</v>
      </c>
      <c r="J2107" s="3" t="str">
        <f>HYPERLINK("https://www.boe.es/gazeta/dias/1827/08/18/pdfs/GMD-1827-99.pdf#page=4","Abrir facsímil")</f>
        <v>Abrir facsímil</v>
      </c>
      <c r="K2107" s="3" t="s">
        <v>23</v>
      </c>
    </row>
    <row r="2108" spans="1:11" ht="42" customHeight="1">
      <c r="A2108" s="2" t="s">
        <v>4721</v>
      </c>
      <c r="B2108" s="2" t="s">
        <v>4721</v>
      </c>
      <c r="C2108" s="2" t="s">
        <v>94</v>
      </c>
      <c r="D2108" s="2" t="s">
        <v>36</v>
      </c>
      <c r="E2108" s="5">
        <v>-26376</v>
      </c>
      <c r="F2108" s="3" t="s">
        <v>1333</v>
      </c>
      <c r="G2108" s="3" t="s">
        <v>29</v>
      </c>
      <c r="H2108" s="2" t="s">
        <v>21</v>
      </c>
      <c r="I2108" s="2" t="s">
        <v>4726</v>
      </c>
      <c r="J2108" s="3" t="str">
        <f>HYPERLINK("https://www.boe.es/gazeta/dias/1827/10/13/pdfs/GMD-1827-126.pdf#page=4","Abrir facsímil")</f>
        <v>Abrir facsímil</v>
      </c>
      <c r="K2108" s="3" t="s">
        <v>23</v>
      </c>
    </row>
    <row r="2109" spans="1:11" ht="42" customHeight="1">
      <c r="A2109" s="2" t="s">
        <v>4727</v>
      </c>
      <c r="B2109" s="2" t="s">
        <v>4728</v>
      </c>
      <c r="C2109" s="2" t="s">
        <v>17</v>
      </c>
      <c r="D2109" s="2" t="s">
        <v>18</v>
      </c>
      <c r="E2109" s="5">
        <v>-26611</v>
      </c>
      <c r="F2109" s="3" t="s">
        <v>638</v>
      </c>
      <c r="G2109" s="3" t="s">
        <v>42</v>
      </c>
      <c r="H2109" s="2" t="s">
        <v>21</v>
      </c>
      <c r="I2109" s="2" t="s">
        <v>4729</v>
      </c>
      <c r="J2109" s="3" t="str">
        <f>HYPERLINK("https://www.boe.es/gazeta/dias/1827/02/20/pdfs/GMD-1827-22.pdf#page=1","Abrir facsímil")</f>
        <v>Abrir facsímil</v>
      </c>
      <c r="K2109" s="3" t="s">
        <v>23</v>
      </c>
    </row>
    <row r="2110" spans="1:11" ht="42" customHeight="1">
      <c r="A2110" s="2" t="s">
        <v>4730</v>
      </c>
      <c r="B2110" s="2" t="s">
        <v>4731</v>
      </c>
      <c r="C2110" s="2" t="s">
        <v>35</v>
      </c>
      <c r="D2110" s="2" t="s">
        <v>36</v>
      </c>
      <c r="E2110" s="5">
        <v>-26618</v>
      </c>
      <c r="F2110" s="3" t="s">
        <v>439</v>
      </c>
      <c r="G2110" s="3" t="s">
        <v>29</v>
      </c>
      <c r="H2110" s="2" t="s">
        <v>21</v>
      </c>
      <c r="I2110" s="2" t="s">
        <v>4732</v>
      </c>
      <c r="J2110" s="3" t="str">
        <f>HYPERLINK("https://www.boe.es/gazeta/dias/1827/02/13/pdfs/GMD-1827-19.pdf#page=4","Abrir facsímil")</f>
        <v>Abrir facsímil</v>
      </c>
      <c r="K2110" s="3" t="s">
        <v>23</v>
      </c>
    </row>
    <row r="2111" spans="1:11" ht="42" customHeight="1">
      <c r="A2111" s="2" t="s">
        <v>4730</v>
      </c>
      <c r="B2111" s="2" t="s">
        <v>4731</v>
      </c>
      <c r="C2111" s="2" t="s">
        <v>35</v>
      </c>
      <c r="D2111" s="2" t="s">
        <v>36</v>
      </c>
      <c r="E2111" s="5">
        <v>-26572</v>
      </c>
      <c r="F2111" s="3" t="s">
        <v>1075</v>
      </c>
      <c r="G2111" s="3" t="s">
        <v>29</v>
      </c>
      <c r="H2111" s="2" t="s">
        <v>21</v>
      </c>
      <c r="I2111" s="2" t="s">
        <v>4733</v>
      </c>
      <c r="J2111" s="3" t="str">
        <f>HYPERLINK("https://www.boe.es/gazeta/dias/1827/03/31/pdfs/GMD-1827-39.pdf#page=4","Abrir facsímil")</f>
        <v>Abrir facsímil</v>
      </c>
      <c r="K2111" s="3" t="s">
        <v>23</v>
      </c>
    </row>
    <row r="2112" spans="1:11" ht="42" customHeight="1">
      <c r="A2112" s="2" t="s">
        <v>4730</v>
      </c>
      <c r="B2112" s="2" t="s">
        <v>4731</v>
      </c>
      <c r="C2112" s="2" t="s">
        <v>284</v>
      </c>
      <c r="D2112" s="2" t="s">
        <v>36</v>
      </c>
      <c r="E2112" s="5">
        <v>-26562</v>
      </c>
      <c r="F2112" s="3" t="s">
        <v>28</v>
      </c>
      <c r="G2112" s="3" t="s">
        <v>29</v>
      </c>
      <c r="H2112" s="2" t="s">
        <v>21</v>
      </c>
      <c r="I2112" s="2" t="s">
        <v>4734</v>
      </c>
      <c r="J2112" s="3" t="str">
        <f>HYPERLINK("https://www.boe.es/gazeta/dias/1827/04/10/pdfs/GMD-1827-43.pdf#page=4","Abrir facsímil")</f>
        <v>Abrir facsímil</v>
      </c>
      <c r="K2112" s="3" t="s">
        <v>23</v>
      </c>
    </row>
    <row r="2113" spans="1:11" ht="42" customHeight="1">
      <c r="A2113" s="2" t="s">
        <v>4730</v>
      </c>
      <c r="B2113" s="2" t="s">
        <v>4731</v>
      </c>
      <c r="C2113" s="2" t="s">
        <v>66</v>
      </c>
      <c r="D2113" s="2" t="s">
        <v>36</v>
      </c>
      <c r="E2113" s="5">
        <v>-26560</v>
      </c>
      <c r="F2113" s="3" t="s">
        <v>386</v>
      </c>
      <c r="G2113" s="3" t="s">
        <v>29</v>
      </c>
      <c r="H2113" s="2" t="s">
        <v>21</v>
      </c>
      <c r="I2113" s="2" t="s">
        <v>4735</v>
      </c>
      <c r="J2113" s="3" t="str">
        <f>HYPERLINK("https://www.boe.es/gazeta/dias/1827/04/12/pdfs/GMD-1827-44.pdf#page=4","Abrir facsímil")</f>
        <v>Abrir facsímil</v>
      </c>
      <c r="K2113" s="3" t="s">
        <v>23</v>
      </c>
    </row>
    <row r="2114" spans="1:11" ht="42" customHeight="1">
      <c r="A2114" s="2" t="s">
        <v>4730</v>
      </c>
      <c r="B2114" s="2" t="s">
        <v>4731</v>
      </c>
      <c r="C2114" s="2" t="s">
        <v>55</v>
      </c>
      <c r="D2114" s="2" t="s">
        <v>36</v>
      </c>
      <c r="E2114" s="5">
        <v>-26555</v>
      </c>
      <c r="F2114" s="3" t="s">
        <v>553</v>
      </c>
      <c r="G2114" s="3" t="s">
        <v>29</v>
      </c>
      <c r="H2114" s="2" t="s">
        <v>21</v>
      </c>
      <c r="I2114" s="2" t="s">
        <v>4736</v>
      </c>
      <c r="J2114" s="3" t="str">
        <f>HYPERLINK("https://www.boe.es/gazeta/dias/1827/04/17/pdfs/GMD-1827-46.pdf#page=4","Abrir facsímil")</f>
        <v>Abrir facsímil</v>
      </c>
      <c r="K2114" s="3" t="s">
        <v>23</v>
      </c>
    </row>
    <row r="2115" spans="1:11" ht="42" customHeight="1">
      <c r="A2115" s="2" t="s">
        <v>4730</v>
      </c>
      <c r="B2115" s="2" t="s">
        <v>4731</v>
      </c>
      <c r="C2115" s="2" t="s">
        <v>55</v>
      </c>
      <c r="D2115" s="2" t="s">
        <v>36</v>
      </c>
      <c r="E2115" s="5">
        <v>-26534</v>
      </c>
      <c r="F2115" s="3" t="s">
        <v>675</v>
      </c>
      <c r="G2115" s="3" t="s">
        <v>29</v>
      </c>
      <c r="H2115" s="2" t="s">
        <v>21</v>
      </c>
      <c r="I2115" s="2" t="s">
        <v>4737</v>
      </c>
      <c r="J2115" s="3" t="str">
        <f>HYPERLINK("https://www.boe.es/gazeta/dias/1827/05/08/pdfs/GMD-1827-55.pdf#page=4","Abrir facsímil")</f>
        <v>Abrir facsímil</v>
      </c>
      <c r="K2115" s="3" t="s">
        <v>23</v>
      </c>
    </row>
    <row r="2116" spans="1:11" ht="42" customHeight="1">
      <c r="A2116" s="2" t="s">
        <v>4730</v>
      </c>
      <c r="B2116" s="2" t="s">
        <v>4731</v>
      </c>
      <c r="C2116" s="2" t="s">
        <v>284</v>
      </c>
      <c r="D2116" s="2" t="s">
        <v>36</v>
      </c>
      <c r="E2116" s="5">
        <v>-26518</v>
      </c>
      <c r="F2116" s="3" t="s">
        <v>79</v>
      </c>
      <c r="G2116" s="3" t="s">
        <v>29</v>
      </c>
      <c r="H2116" s="2" t="s">
        <v>21</v>
      </c>
      <c r="I2116" s="2" t="s">
        <v>4738</v>
      </c>
      <c r="J2116" s="3" t="str">
        <f>HYPERLINK("https://www.boe.es/gazeta/dias/1827/05/24/pdfs/GMD-1827-62.pdf#page=4","Abrir facsímil")</f>
        <v>Abrir facsímil</v>
      </c>
      <c r="K2116" s="3" t="s">
        <v>23</v>
      </c>
    </row>
    <row r="2117" spans="1:11" ht="42" customHeight="1">
      <c r="A2117" s="2" t="s">
        <v>4730</v>
      </c>
      <c r="B2117" s="2" t="s">
        <v>4731</v>
      </c>
      <c r="C2117" s="2" t="s">
        <v>17</v>
      </c>
      <c r="D2117" s="2" t="s">
        <v>18</v>
      </c>
      <c r="E2117" s="5">
        <v>-26471</v>
      </c>
      <c r="F2117" s="3" t="s">
        <v>169</v>
      </c>
      <c r="G2117" s="3" t="s">
        <v>29</v>
      </c>
      <c r="H2117" s="2" t="s">
        <v>21</v>
      </c>
      <c r="I2117" s="2" t="s">
        <v>4739</v>
      </c>
      <c r="J2117" s="3" t="str">
        <f>HYPERLINK("https://www.boe.es/gazeta/dias/1827/07/10/pdfs/GMD-1827-82.pdf#page=4","Abrir facsímil")</f>
        <v>Abrir facsímil</v>
      </c>
      <c r="K2117" s="3" t="s">
        <v>23</v>
      </c>
    </row>
    <row r="2118" spans="1:11" ht="42" customHeight="1">
      <c r="A2118" s="2" t="s">
        <v>4730</v>
      </c>
      <c r="B2118" s="2" t="s">
        <v>4731</v>
      </c>
      <c r="C2118" s="2" t="s">
        <v>35</v>
      </c>
      <c r="D2118" s="2" t="s">
        <v>36</v>
      </c>
      <c r="E2118" s="5">
        <v>-26434</v>
      </c>
      <c r="F2118" s="3" t="s">
        <v>267</v>
      </c>
      <c r="G2118" s="3" t="s">
        <v>29</v>
      </c>
      <c r="H2118" s="2" t="s">
        <v>21</v>
      </c>
      <c r="I2118" s="2" t="s">
        <v>4740</v>
      </c>
      <c r="J2118" s="3" t="str">
        <f>HYPERLINK("https://www.boe.es/gazeta/dias/1827/08/16/pdfs/GMD-1827-98.pdf#page=4","Abrir facsímil")</f>
        <v>Abrir facsímil</v>
      </c>
      <c r="K2118" s="3" t="s">
        <v>23</v>
      </c>
    </row>
    <row r="2119" spans="1:11" ht="42" customHeight="1">
      <c r="A2119" s="2" t="s">
        <v>4730</v>
      </c>
      <c r="B2119" s="2" t="s">
        <v>4731</v>
      </c>
      <c r="C2119" s="2" t="s">
        <v>35</v>
      </c>
      <c r="D2119" s="2" t="s">
        <v>36</v>
      </c>
      <c r="E2119" s="5">
        <v>-26422</v>
      </c>
      <c r="F2119" s="3" t="s">
        <v>862</v>
      </c>
      <c r="G2119" s="3" t="s">
        <v>29</v>
      </c>
      <c r="H2119" s="2" t="s">
        <v>21</v>
      </c>
      <c r="I2119" s="2" t="s">
        <v>4741</v>
      </c>
      <c r="J2119" s="3" t="str">
        <f>HYPERLINK("https://www.boe.es/gazeta/dias/1827/08/28/pdfs/GMD-1827-103.pdf#page=4","Abrir facsímil")</f>
        <v>Abrir facsímil</v>
      </c>
      <c r="K2119" s="3" t="s">
        <v>23</v>
      </c>
    </row>
    <row r="2120" spans="1:11" ht="42" customHeight="1">
      <c r="A2120" s="2" t="s">
        <v>4730</v>
      </c>
      <c r="B2120" s="2" t="s">
        <v>4731</v>
      </c>
      <c r="C2120" s="2" t="s">
        <v>17</v>
      </c>
      <c r="D2120" s="2" t="s">
        <v>18</v>
      </c>
      <c r="E2120" s="5">
        <v>-26331</v>
      </c>
      <c r="F2120" s="3" t="s">
        <v>667</v>
      </c>
      <c r="G2120" s="3" t="s">
        <v>29</v>
      </c>
      <c r="H2120" s="2" t="s">
        <v>21</v>
      </c>
      <c r="I2120" s="2" t="s">
        <v>4742</v>
      </c>
      <c r="J2120" s="3" t="str">
        <f>HYPERLINK("https://www.boe.es/gazeta/dias/1827/11/27/pdfs/GMD-1827-145.pdf#page=4","Abrir facsímil")</f>
        <v>Abrir facsímil</v>
      </c>
      <c r="K2120" s="3" t="s">
        <v>23</v>
      </c>
    </row>
    <row r="2121" spans="1:11" ht="42" customHeight="1">
      <c r="A2121" s="2" t="s">
        <v>4743</v>
      </c>
      <c r="B2121" s="2" t="s">
        <v>4743</v>
      </c>
      <c r="C2121" s="2" t="s">
        <v>46</v>
      </c>
      <c r="D2121" s="2" t="s">
        <v>27</v>
      </c>
      <c r="E2121" s="5">
        <v>-26357</v>
      </c>
      <c r="F2121" s="3" t="s">
        <v>583</v>
      </c>
      <c r="G2121" s="3" t="s">
        <v>4744</v>
      </c>
      <c r="H2121" s="2" t="s">
        <v>21</v>
      </c>
      <c r="I2121" s="2" t="s">
        <v>4745</v>
      </c>
      <c r="J2121" s="3" t="str">
        <f>HYPERLINK("https://www.boe.es/gazeta/dias/1827/11/01/pdfs/GMD-1827-134.pdf#page=4","Abrir facsímil")</f>
        <v>Abrir facsímil</v>
      </c>
      <c r="K2121" s="3" t="s">
        <v>23</v>
      </c>
    </row>
    <row r="2122" spans="1:11" ht="42" customHeight="1">
      <c r="A2122" s="2" t="s">
        <v>4746</v>
      </c>
      <c r="B2122" s="2" t="s">
        <v>4746</v>
      </c>
      <c r="C2122" s="2" t="s">
        <v>17</v>
      </c>
      <c r="D2122" s="2" t="s">
        <v>18</v>
      </c>
      <c r="E2122" s="5">
        <v>-26660</v>
      </c>
      <c r="F2122" s="3" t="s">
        <v>661</v>
      </c>
      <c r="G2122" s="3" t="s">
        <v>20</v>
      </c>
      <c r="H2122" s="2" t="s">
        <v>21</v>
      </c>
      <c r="I2122" s="2" t="s">
        <v>4747</v>
      </c>
      <c r="J2122" s="3" t="str">
        <f>HYPERLINK("https://www.boe.es/gazeta/dias/1827/01/02/pdfs/GMD-1827-1.pdf#page=3","Abrir facsímil")</f>
        <v>Abrir facsímil</v>
      </c>
      <c r="K2122" s="3" t="s">
        <v>23</v>
      </c>
    </row>
    <row r="2123" spans="1:11" ht="42" customHeight="1">
      <c r="A2123" s="2" t="s">
        <v>4748</v>
      </c>
      <c r="B2123" s="2" t="s">
        <v>4749</v>
      </c>
      <c r="C2123" s="2" t="s">
        <v>17</v>
      </c>
      <c r="D2123" s="2" t="s">
        <v>18</v>
      </c>
      <c r="E2123" s="5">
        <v>-26565</v>
      </c>
      <c r="F2123" s="3" t="s">
        <v>334</v>
      </c>
      <c r="G2123" s="3" t="s">
        <v>29</v>
      </c>
      <c r="H2123" s="2" t="s">
        <v>21</v>
      </c>
      <c r="I2123" s="2" t="s">
        <v>4750</v>
      </c>
      <c r="J2123" s="3" t="str">
        <f>HYPERLINK("https://www.boe.es/gazeta/dias/1827/04/07/pdfs/GMD-1827-42.pdf#page=4","Abrir facsímil")</f>
        <v>Abrir facsímil</v>
      </c>
      <c r="K2123" s="3" t="s">
        <v>23</v>
      </c>
    </row>
    <row r="2124" spans="1:11" ht="42" customHeight="1">
      <c r="A2124" s="2" t="s">
        <v>4751</v>
      </c>
      <c r="B2124" s="2" t="s">
        <v>4751</v>
      </c>
      <c r="C2124" s="2" t="s">
        <v>17</v>
      </c>
      <c r="D2124" s="2" t="s">
        <v>18</v>
      </c>
      <c r="E2124" s="5">
        <v>-26450</v>
      </c>
      <c r="F2124" s="3" t="s">
        <v>518</v>
      </c>
      <c r="G2124" s="3" t="s">
        <v>59</v>
      </c>
      <c r="H2124" s="2" t="s">
        <v>21</v>
      </c>
      <c r="I2124" s="2" t="s">
        <v>4752</v>
      </c>
      <c r="J2124" s="3" t="str">
        <f>HYPERLINK("https://www.boe.es/gazeta/dias/1827/07/31/pdfs/GMD-1827-91.pdf#page=2","Abrir facsímil")</f>
        <v>Abrir facsímil</v>
      </c>
      <c r="K2124" s="3" t="s">
        <v>23</v>
      </c>
    </row>
    <row r="2125" spans="1:11" ht="42" customHeight="1">
      <c r="A2125" s="2" t="s">
        <v>4753</v>
      </c>
      <c r="B2125" s="2" t="s">
        <v>4753</v>
      </c>
      <c r="C2125" s="2" t="s">
        <v>46</v>
      </c>
      <c r="D2125" s="2" t="s">
        <v>27</v>
      </c>
      <c r="E2125" s="5">
        <v>-26523</v>
      </c>
      <c r="F2125" s="3" t="s">
        <v>531</v>
      </c>
      <c r="G2125" s="3" t="s">
        <v>42</v>
      </c>
      <c r="H2125" s="2" t="s">
        <v>21</v>
      </c>
      <c r="I2125" s="2" t="s">
        <v>4754</v>
      </c>
      <c r="J2125" s="3" t="str">
        <f>HYPERLINK("https://www.boe.es/gazeta/dias/1827/05/19/pdfs/GMD-1827-60.pdf#page=1","Abrir facsímil")</f>
        <v>Abrir facsímil</v>
      </c>
      <c r="K2125" s="3" t="s">
        <v>23</v>
      </c>
    </row>
    <row r="2126" spans="1:11" ht="42" customHeight="1">
      <c r="A2126" s="2" t="s">
        <v>4755</v>
      </c>
      <c r="B2126" s="2" t="s">
        <v>4756</v>
      </c>
      <c r="C2126" s="2" t="s">
        <v>55</v>
      </c>
      <c r="D2126" s="2" t="s">
        <v>36</v>
      </c>
      <c r="E2126" s="5">
        <v>-26492</v>
      </c>
      <c r="F2126" s="3" t="s">
        <v>140</v>
      </c>
      <c r="G2126" s="3" t="s">
        <v>20</v>
      </c>
      <c r="H2126" s="2" t="s">
        <v>21</v>
      </c>
      <c r="I2126" s="2" t="s">
        <v>4757</v>
      </c>
      <c r="J2126" s="3" t="str">
        <f>HYPERLINK("https://www.boe.es/gazeta/dias/1827/06/19/pdfs/GMD-1827-73.pdf#page=3","Abrir facsímil")</f>
        <v>Abrir facsímil</v>
      </c>
      <c r="K2126" s="3" t="s">
        <v>23</v>
      </c>
    </row>
    <row r="2127" spans="1:11" ht="42" customHeight="1">
      <c r="A2127" s="2" t="s">
        <v>4758</v>
      </c>
      <c r="B2127" s="2" t="s">
        <v>4758</v>
      </c>
      <c r="C2127" s="2" t="s">
        <v>46</v>
      </c>
      <c r="D2127" s="2" t="s">
        <v>27</v>
      </c>
      <c r="E2127" s="5">
        <v>-26338</v>
      </c>
      <c r="F2127" s="3" t="s">
        <v>525</v>
      </c>
      <c r="G2127" s="3" t="s">
        <v>20</v>
      </c>
      <c r="H2127" s="2" t="s">
        <v>21</v>
      </c>
      <c r="I2127" s="2" t="s">
        <v>4759</v>
      </c>
      <c r="J2127" s="3" t="str">
        <f>HYPERLINK("https://www.boe.es/gazeta/dias/1827/11/20/pdfs/GMD-1827-142.pdf#page=3","Abrir facsímil")</f>
        <v>Abrir facsímil</v>
      </c>
      <c r="K2127" s="3" t="s">
        <v>23</v>
      </c>
    </row>
    <row r="2128" spans="1:11" ht="42" customHeight="1">
      <c r="A2128" s="2" t="s">
        <v>4760</v>
      </c>
      <c r="B2128" s="2" t="s">
        <v>4761</v>
      </c>
      <c r="C2128" s="2" t="s">
        <v>17</v>
      </c>
      <c r="D2128" s="2" t="s">
        <v>18</v>
      </c>
      <c r="E2128" s="5">
        <v>-26380</v>
      </c>
      <c r="F2128" s="3" t="s">
        <v>71</v>
      </c>
      <c r="G2128" s="3" t="s">
        <v>42</v>
      </c>
      <c r="H2128" s="2" t="s">
        <v>21</v>
      </c>
      <c r="I2128" s="2" t="s">
        <v>4762</v>
      </c>
      <c r="J2128" s="3" t="str">
        <f>HYPERLINK("https://www.boe.es/gazeta/dias/1827/10/09/pdfs/GMD-1827-124.pdf#page=1","Abrir facsímil")</f>
        <v>Abrir facsímil</v>
      </c>
      <c r="K2128" s="3" t="s">
        <v>23</v>
      </c>
    </row>
    <row r="2129" spans="1:11" ht="42" customHeight="1">
      <c r="A2129" s="2" t="s">
        <v>4763</v>
      </c>
      <c r="B2129" s="2" t="s">
        <v>4764</v>
      </c>
      <c r="C2129" s="2" t="s">
        <v>35</v>
      </c>
      <c r="D2129" s="2" t="s">
        <v>36</v>
      </c>
      <c r="E2129" s="5">
        <v>-26628</v>
      </c>
      <c r="F2129" s="3" t="s">
        <v>970</v>
      </c>
      <c r="G2129" s="3" t="s">
        <v>29</v>
      </c>
      <c r="H2129" s="2" t="s">
        <v>21</v>
      </c>
      <c r="I2129" s="2" t="s">
        <v>4765</v>
      </c>
      <c r="J2129" s="3" t="str">
        <f>HYPERLINK("https://www.boe.es/gazeta/dias/1827/02/03/pdfs/GMD-1827-15.pdf#page=4","Abrir facsímil")</f>
        <v>Abrir facsímil</v>
      </c>
      <c r="K2129" s="3" t="s">
        <v>23</v>
      </c>
    </row>
    <row r="2130" spans="1:11" ht="42" customHeight="1">
      <c r="A2130" s="2" t="s">
        <v>4766</v>
      </c>
      <c r="B2130" s="2" t="s">
        <v>4766</v>
      </c>
      <c r="C2130" s="2" t="s">
        <v>350</v>
      </c>
      <c r="D2130" s="2" t="s">
        <v>36</v>
      </c>
      <c r="E2130" s="5">
        <v>-26499</v>
      </c>
      <c r="F2130" s="3" t="s">
        <v>391</v>
      </c>
      <c r="G2130" s="3" t="s">
        <v>29</v>
      </c>
      <c r="H2130" s="2" t="s">
        <v>21</v>
      </c>
      <c r="I2130" s="2" t="s">
        <v>4767</v>
      </c>
      <c r="J2130" s="3" t="str">
        <f>HYPERLINK("https://www.boe.es/gazeta/dias/1827/06/12/pdfs/GMD-1827-70.pdf#page=4","Abrir facsímil")</f>
        <v>Abrir facsímil</v>
      </c>
      <c r="K2130" s="3" t="s">
        <v>23</v>
      </c>
    </row>
    <row r="2131" spans="1:11" ht="42" customHeight="1">
      <c r="A2131" s="2" t="s">
        <v>4766</v>
      </c>
      <c r="B2131" s="2" t="s">
        <v>4766</v>
      </c>
      <c r="C2131" s="2" t="s">
        <v>35</v>
      </c>
      <c r="D2131" s="2" t="s">
        <v>36</v>
      </c>
      <c r="E2131" s="5">
        <v>-26357</v>
      </c>
      <c r="F2131" s="3" t="s">
        <v>583</v>
      </c>
      <c r="G2131" s="3" t="s">
        <v>4744</v>
      </c>
      <c r="H2131" s="2" t="s">
        <v>21</v>
      </c>
      <c r="I2131" s="2" t="s">
        <v>4768</v>
      </c>
      <c r="J2131" s="3" t="str">
        <f>HYPERLINK("https://www.boe.es/gazeta/dias/1827/11/01/pdfs/GMD-1827-134.pdf#page=4","Abrir facsímil")</f>
        <v>Abrir facsímil</v>
      </c>
      <c r="K2131" s="3" t="s">
        <v>23</v>
      </c>
    </row>
    <row r="2132" spans="1:11" ht="42" customHeight="1">
      <c r="A2132" s="2" t="s">
        <v>4769</v>
      </c>
      <c r="B2132" s="2" t="s">
        <v>4770</v>
      </c>
      <c r="C2132" s="2" t="s">
        <v>94</v>
      </c>
      <c r="D2132" s="2" t="s">
        <v>36</v>
      </c>
      <c r="E2132" s="5">
        <v>-26516</v>
      </c>
      <c r="F2132" s="3" t="s">
        <v>47</v>
      </c>
      <c r="G2132" s="3" t="s">
        <v>20</v>
      </c>
      <c r="H2132" s="2" t="s">
        <v>21</v>
      </c>
      <c r="I2132" s="2" t="s">
        <v>4771</v>
      </c>
      <c r="J2132" s="3" t="str">
        <f>HYPERLINK("https://www.boe.es/gazeta/dias/1827/05/26/pdfs/GMD-1827-63.pdf#page=3","Abrir facsímil")</f>
        <v>Abrir facsímil</v>
      </c>
      <c r="K2132" s="3" t="s">
        <v>23</v>
      </c>
    </row>
    <row r="2133" spans="1:11" ht="42" customHeight="1">
      <c r="A2133" s="2" t="s">
        <v>4772</v>
      </c>
      <c r="B2133" s="2" t="s">
        <v>4773</v>
      </c>
      <c r="C2133" s="2" t="s">
        <v>35</v>
      </c>
      <c r="D2133" s="2" t="s">
        <v>36</v>
      </c>
      <c r="E2133" s="5">
        <v>-26455</v>
      </c>
      <c r="F2133" s="3" t="s">
        <v>75</v>
      </c>
      <c r="G2133" s="3" t="s">
        <v>20</v>
      </c>
      <c r="H2133" s="2" t="s">
        <v>21</v>
      </c>
      <c r="I2133" s="2" t="s">
        <v>4774</v>
      </c>
      <c r="J2133" s="3" t="str">
        <f>HYPERLINK("https://www.boe.es/gazeta/dias/1827/07/26/pdfs/GMD-1827-89.pdf#page=3","Abrir facsímil")</f>
        <v>Abrir facsímil</v>
      </c>
      <c r="K2133" s="3" t="s">
        <v>23</v>
      </c>
    </row>
    <row r="2134" spans="1:11" ht="42" customHeight="1">
      <c r="A2134" s="2" t="s">
        <v>4775</v>
      </c>
      <c r="B2134" s="2" t="s">
        <v>4776</v>
      </c>
      <c r="C2134" s="2" t="s">
        <v>94</v>
      </c>
      <c r="D2134" s="2" t="s">
        <v>36</v>
      </c>
      <c r="E2134" s="5">
        <v>-26350</v>
      </c>
      <c r="F2134" s="3" t="s">
        <v>586</v>
      </c>
      <c r="G2134" s="3" t="s">
        <v>29</v>
      </c>
      <c r="H2134" s="2" t="s">
        <v>21</v>
      </c>
      <c r="I2134" s="2" t="s">
        <v>4777</v>
      </c>
      <c r="J2134" s="3" t="str">
        <f>HYPERLINK("https://www.boe.es/gazeta/dias/1827/11/08/pdfs/GMD-1827-137.pdf#page=4","Abrir facsímil")</f>
        <v>Abrir facsímil</v>
      </c>
      <c r="K2134" s="3" t="s">
        <v>23</v>
      </c>
    </row>
    <row r="2135" spans="1:11" ht="42" customHeight="1">
      <c r="A2135" s="2" t="s">
        <v>4778</v>
      </c>
      <c r="B2135" s="2" t="s">
        <v>4779</v>
      </c>
      <c r="C2135" s="2" t="s">
        <v>17</v>
      </c>
      <c r="D2135" s="2" t="s">
        <v>18</v>
      </c>
      <c r="E2135" s="5">
        <v>-26408</v>
      </c>
      <c r="F2135" s="3" t="s">
        <v>226</v>
      </c>
      <c r="G2135" s="3" t="s">
        <v>29</v>
      </c>
      <c r="H2135" s="2" t="s">
        <v>21</v>
      </c>
      <c r="I2135" s="2" t="s">
        <v>4780</v>
      </c>
      <c r="J2135" s="3" t="str">
        <f>HYPERLINK("https://www.boe.es/gazeta/dias/1827/09/11/pdfs/GMD-1827-109.pdf#page=4","Abrir facsímil")</f>
        <v>Abrir facsímil</v>
      </c>
      <c r="K2135" s="3" t="s">
        <v>23</v>
      </c>
    </row>
    <row r="2136" spans="1:11" ht="42" customHeight="1">
      <c r="A2136" s="2" t="s">
        <v>4781</v>
      </c>
      <c r="B2136" s="2" t="s">
        <v>4782</v>
      </c>
      <c r="C2136" s="2" t="s">
        <v>35</v>
      </c>
      <c r="D2136" s="2" t="s">
        <v>36</v>
      </c>
      <c r="E2136" s="5">
        <v>-26632</v>
      </c>
      <c r="F2136" s="3" t="s">
        <v>1844</v>
      </c>
      <c r="G2136" s="3" t="s">
        <v>42</v>
      </c>
      <c r="H2136" s="2" t="s">
        <v>30</v>
      </c>
      <c r="I2136" s="2" t="s">
        <v>4783</v>
      </c>
      <c r="J2136" s="3" t="str">
        <f>HYPERLINK("https://www.boe.es/gazeta/dias/1827/01/30/pdfs/GMD-1827-13.pdf#page=1","Abrir facsímil")</f>
        <v>Abrir facsímil</v>
      </c>
      <c r="K2136" s="3" t="s">
        <v>32</v>
      </c>
    </row>
    <row r="2137" spans="1:11" ht="42" customHeight="1">
      <c r="A2137" s="2" t="s">
        <v>4784</v>
      </c>
      <c r="B2137" s="2" t="s">
        <v>4785</v>
      </c>
      <c r="C2137" s="2" t="s">
        <v>35</v>
      </c>
      <c r="D2137" s="2" t="s">
        <v>36</v>
      </c>
      <c r="E2137" s="5">
        <v>-26457</v>
      </c>
      <c r="F2137" s="3" t="s">
        <v>178</v>
      </c>
      <c r="G2137" s="3" t="s">
        <v>42</v>
      </c>
      <c r="H2137" s="2" t="s">
        <v>21</v>
      </c>
      <c r="I2137" s="2" t="s">
        <v>4786</v>
      </c>
      <c r="J2137" s="3" t="str">
        <f>HYPERLINK("https://www.boe.es/gazeta/dias/1827/07/24/pdfs/GMD-1827-88.pdf#page=1","Abrir facsímil")</f>
        <v>Abrir facsímil</v>
      </c>
      <c r="K2137" s="3" t="s">
        <v>23</v>
      </c>
    </row>
    <row r="2138" spans="1:11" ht="42" customHeight="1">
      <c r="A2138" s="2" t="s">
        <v>4787</v>
      </c>
      <c r="B2138" s="2" t="s">
        <v>4787</v>
      </c>
      <c r="C2138" s="2" t="s">
        <v>17</v>
      </c>
      <c r="D2138" s="2" t="s">
        <v>18</v>
      </c>
      <c r="E2138" s="5">
        <v>-26362</v>
      </c>
      <c r="F2138" s="3" t="s">
        <v>158</v>
      </c>
      <c r="G2138" s="3" t="s">
        <v>231</v>
      </c>
      <c r="H2138" s="2" t="s">
        <v>21</v>
      </c>
      <c r="I2138" s="2" t="s">
        <v>4788</v>
      </c>
      <c r="J2138" s="3" t="str">
        <f>HYPERLINK("https://www.boe.es/gazeta/dias/1827/10/27/pdfs/GMD-1827-132.pdf#page=3","Abrir facsímil")</f>
        <v>Abrir facsímil</v>
      </c>
      <c r="K2138" s="3" t="s">
        <v>23</v>
      </c>
    </row>
    <row r="2139" spans="1:11" ht="42" customHeight="1">
      <c r="A2139" s="2" t="s">
        <v>4789</v>
      </c>
      <c r="B2139" s="2" t="s">
        <v>4790</v>
      </c>
      <c r="C2139" s="2" t="s">
        <v>17</v>
      </c>
      <c r="D2139" s="2" t="s">
        <v>18</v>
      </c>
      <c r="E2139" s="5">
        <v>-26488</v>
      </c>
      <c r="F2139" s="3" t="s">
        <v>201</v>
      </c>
      <c r="G2139" s="3" t="s">
        <v>59</v>
      </c>
      <c r="H2139" s="2" t="s">
        <v>21</v>
      </c>
      <c r="I2139" s="2" t="s">
        <v>4791</v>
      </c>
      <c r="J2139" s="3" t="str">
        <f>HYPERLINK("https://www.boe.es/gazeta/dias/1827/06/23/pdfs/GMD-1827-75.pdf#page=2","Abrir facsímil")</f>
        <v>Abrir facsímil</v>
      </c>
      <c r="K2139" s="3" t="s">
        <v>23</v>
      </c>
    </row>
    <row r="2140" spans="1:11" ht="42" customHeight="1">
      <c r="A2140" s="2" t="s">
        <v>4792</v>
      </c>
      <c r="B2140" s="2" t="s">
        <v>4793</v>
      </c>
      <c r="C2140" s="2" t="s">
        <v>17</v>
      </c>
      <c r="D2140" s="2" t="s">
        <v>18</v>
      </c>
      <c r="E2140" s="5">
        <v>-26628</v>
      </c>
      <c r="F2140" s="3" t="s">
        <v>970</v>
      </c>
      <c r="G2140" s="3" t="s">
        <v>20</v>
      </c>
      <c r="H2140" s="2" t="s">
        <v>21</v>
      </c>
      <c r="I2140" s="2" t="s">
        <v>4794</v>
      </c>
      <c r="J2140" s="3" t="str">
        <f>HYPERLINK("https://www.boe.es/gazeta/dias/1827/02/03/pdfs/GMD-1827-15.pdf#page=3","Abrir facsímil")</f>
        <v>Abrir facsímil</v>
      </c>
      <c r="K2140" s="3" t="s">
        <v>23</v>
      </c>
    </row>
    <row r="2141" spans="1:11" ht="42" customHeight="1">
      <c r="A2141" s="2" t="s">
        <v>4795</v>
      </c>
      <c r="B2141" s="2" t="s">
        <v>4795</v>
      </c>
      <c r="C2141" s="2" t="s">
        <v>17</v>
      </c>
      <c r="D2141" s="2" t="s">
        <v>18</v>
      </c>
      <c r="E2141" s="5">
        <v>-26632</v>
      </c>
      <c r="F2141" s="3" t="s">
        <v>1844</v>
      </c>
      <c r="G2141" s="3" t="s">
        <v>59</v>
      </c>
      <c r="H2141" s="2" t="s">
        <v>21</v>
      </c>
      <c r="I2141" s="2" t="s">
        <v>4796</v>
      </c>
      <c r="J2141" s="3" t="str">
        <f>HYPERLINK("https://www.boe.es/gazeta/dias/1827/01/30/pdfs/GMD-1827-13.pdf#page=2","Abrir facsímil")</f>
        <v>Abrir facsímil</v>
      </c>
      <c r="K2141" s="3" t="s">
        <v>23</v>
      </c>
    </row>
    <row r="2142" spans="1:11" ht="42" customHeight="1">
      <c r="A2142" s="2" t="s">
        <v>4797</v>
      </c>
      <c r="B2142" s="2" t="s">
        <v>4797</v>
      </c>
      <c r="C2142" s="2" t="s">
        <v>17</v>
      </c>
      <c r="D2142" s="2" t="s">
        <v>18</v>
      </c>
      <c r="E2142" s="5">
        <v>-26331</v>
      </c>
      <c r="F2142" s="3" t="s">
        <v>667</v>
      </c>
      <c r="G2142" s="3" t="s">
        <v>42</v>
      </c>
      <c r="H2142" s="2" t="s">
        <v>21</v>
      </c>
      <c r="I2142" s="2" t="s">
        <v>4798</v>
      </c>
      <c r="J2142" s="3" t="str">
        <f>HYPERLINK("https://www.boe.es/gazeta/dias/1827/11/27/pdfs/GMD-1827-145.pdf#page=1","Abrir facsímil")</f>
        <v>Abrir facsímil</v>
      </c>
      <c r="K2142" s="3" t="s">
        <v>23</v>
      </c>
    </row>
    <row r="2143" spans="1:11" ht="42" customHeight="1">
      <c r="A2143" s="2" t="s">
        <v>4799</v>
      </c>
      <c r="B2143" s="2" t="s">
        <v>4800</v>
      </c>
      <c r="C2143" s="2" t="s">
        <v>94</v>
      </c>
      <c r="D2143" s="2" t="s">
        <v>36</v>
      </c>
      <c r="E2143" s="5">
        <v>-26401</v>
      </c>
      <c r="F2143" s="3" t="s">
        <v>1251</v>
      </c>
      <c r="G2143" s="3" t="s">
        <v>20</v>
      </c>
      <c r="H2143" s="2" t="s">
        <v>21</v>
      </c>
      <c r="I2143" s="2" t="s">
        <v>4801</v>
      </c>
      <c r="J2143" s="3" t="str">
        <f>HYPERLINK("https://www.boe.es/gazeta/dias/1827/09/18/pdfs/GMD-1827-112.pdf#page=3","Abrir facsímil")</f>
        <v>Abrir facsímil</v>
      </c>
      <c r="K2143" s="3" t="s">
        <v>23</v>
      </c>
    </row>
    <row r="2144" spans="1:11" ht="42" customHeight="1">
      <c r="A2144" s="2" t="s">
        <v>4802</v>
      </c>
      <c r="B2144" s="2" t="s">
        <v>4803</v>
      </c>
      <c r="C2144" s="2" t="s">
        <v>94</v>
      </c>
      <c r="D2144" s="2" t="s">
        <v>36</v>
      </c>
      <c r="E2144" s="5">
        <v>-26425</v>
      </c>
      <c r="F2144" s="3" t="s">
        <v>546</v>
      </c>
      <c r="G2144" s="3" t="s">
        <v>29</v>
      </c>
      <c r="H2144" s="2" t="s">
        <v>21</v>
      </c>
      <c r="I2144" s="2" t="s">
        <v>4804</v>
      </c>
      <c r="J2144" s="3" t="str">
        <f>HYPERLINK("https://www.boe.es/gazeta/dias/1827/08/25/pdfs/GMD-1827-102.pdf#page=4","Abrir facsímil")</f>
        <v>Abrir facsímil</v>
      </c>
      <c r="K2144" s="3" t="s">
        <v>23</v>
      </c>
    </row>
    <row r="2145" spans="1:11" ht="42" customHeight="1">
      <c r="A2145" s="2" t="s">
        <v>4805</v>
      </c>
      <c r="B2145" s="2" t="s">
        <v>4806</v>
      </c>
      <c r="C2145" s="2" t="s">
        <v>17</v>
      </c>
      <c r="D2145" s="2" t="s">
        <v>18</v>
      </c>
      <c r="E2145" s="5">
        <v>-26492</v>
      </c>
      <c r="F2145" s="3" t="s">
        <v>140</v>
      </c>
      <c r="G2145" s="3" t="s">
        <v>29</v>
      </c>
      <c r="H2145" s="2" t="s">
        <v>21</v>
      </c>
      <c r="I2145" s="2" t="s">
        <v>4807</v>
      </c>
      <c r="J2145" s="3" t="str">
        <f>HYPERLINK("https://www.boe.es/gazeta/dias/1827/06/19/pdfs/GMD-1827-73.pdf#page=4","Abrir facsímil")</f>
        <v>Abrir facsímil</v>
      </c>
      <c r="K2145" s="3" t="s">
        <v>23</v>
      </c>
    </row>
    <row r="2146" spans="1:11" ht="42" customHeight="1">
      <c r="A2146" s="2" t="s">
        <v>4808</v>
      </c>
      <c r="B2146" s="2" t="s">
        <v>4808</v>
      </c>
      <c r="C2146" s="2" t="s">
        <v>284</v>
      </c>
      <c r="D2146" s="2" t="s">
        <v>36</v>
      </c>
      <c r="E2146" s="5">
        <v>-26471</v>
      </c>
      <c r="F2146" s="3" t="s">
        <v>169</v>
      </c>
      <c r="G2146" s="3" t="s">
        <v>29</v>
      </c>
      <c r="H2146" s="2" t="s">
        <v>21</v>
      </c>
      <c r="I2146" s="2" t="s">
        <v>4809</v>
      </c>
      <c r="J2146" s="3" t="str">
        <f>HYPERLINK("https://www.boe.es/gazeta/dias/1827/07/10/pdfs/GMD-1827-82.pdf#page=4","Abrir facsímil")</f>
        <v>Abrir facsímil</v>
      </c>
      <c r="K2146" s="3" t="s">
        <v>23</v>
      </c>
    </row>
    <row r="2147" spans="1:11" ht="42" customHeight="1">
      <c r="A2147" s="2" t="s">
        <v>4810</v>
      </c>
      <c r="B2147" s="2" t="s">
        <v>4810</v>
      </c>
      <c r="C2147" s="2" t="s">
        <v>284</v>
      </c>
      <c r="D2147" s="2" t="s">
        <v>36</v>
      </c>
      <c r="E2147" s="5">
        <v>-26497</v>
      </c>
      <c r="F2147" s="3" t="s">
        <v>338</v>
      </c>
      <c r="G2147" s="3" t="s">
        <v>29</v>
      </c>
      <c r="H2147" s="2" t="s">
        <v>21</v>
      </c>
      <c r="I2147" s="2" t="s">
        <v>4811</v>
      </c>
      <c r="J2147" s="3" t="str">
        <f>HYPERLINK("https://www.boe.es/gazeta/dias/1827/06/14/pdfs/GMD-1827-71.pdf#page=4","Abrir facsímil")</f>
        <v>Abrir facsímil</v>
      </c>
      <c r="K2147" s="3" t="s">
        <v>23</v>
      </c>
    </row>
    <row r="2148" spans="1:11" ht="42" customHeight="1">
      <c r="A2148" s="2" t="s">
        <v>4810</v>
      </c>
      <c r="B2148" s="2" t="s">
        <v>4810</v>
      </c>
      <c r="C2148" s="2" t="s">
        <v>35</v>
      </c>
      <c r="D2148" s="2" t="s">
        <v>36</v>
      </c>
      <c r="E2148" s="5">
        <v>-26462</v>
      </c>
      <c r="F2148" s="3" t="s">
        <v>304</v>
      </c>
      <c r="G2148" s="3" t="s">
        <v>20</v>
      </c>
      <c r="H2148" s="2" t="s">
        <v>21</v>
      </c>
      <c r="I2148" s="2" t="s">
        <v>4812</v>
      </c>
      <c r="J2148" s="3" t="str">
        <f>HYPERLINK("https://www.boe.es/gazeta/dias/1827/07/19/pdfs/GMD-1827-86.pdf#page=3","Abrir facsímil")</f>
        <v>Abrir facsímil</v>
      </c>
      <c r="K2148" s="3" t="s">
        <v>23</v>
      </c>
    </row>
    <row r="2149" spans="1:11" ht="42" customHeight="1">
      <c r="A2149" s="2" t="s">
        <v>4813</v>
      </c>
      <c r="B2149" s="2" t="s">
        <v>4813</v>
      </c>
      <c r="C2149" s="2" t="s">
        <v>55</v>
      </c>
      <c r="D2149" s="2" t="s">
        <v>36</v>
      </c>
      <c r="E2149" s="5">
        <v>-26625</v>
      </c>
      <c r="F2149" s="3" t="s">
        <v>132</v>
      </c>
      <c r="G2149" s="3" t="s">
        <v>20</v>
      </c>
      <c r="H2149" s="2" t="s">
        <v>21</v>
      </c>
      <c r="I2149" s="2" t="s">
        <v>4814</v>
      </c>
      <c r="J2149" s="3" t="str">
        <f>HYPERLINK("https://www.boe.es/gazeta/dias/1827/02/06/pdfs/GMD-1827-16.pdf#page=3","Abrir facsímil")</f>
        <v>Abrir facsímil</v>
      </c>
      <c r="K2149" s="3" t="s">
        <v>23</v>
      </c>
    </row>
    <row r="2150" spans="1:11" ht="42" customHeight="1">
      <c r="A2150" s="2" t="s">
        <v>4815</v>
      </c>
      <c r="B2150" s="2" t="s">
        <v>4815</v>
      </c>
      <c r="C2150" s="2" t="s">
        <v>35</v>
      </c>
      <c r="D2150" s="2" t="s">
        <v>36</v>
      </c>
      <c r="E2150" s="5">
        <v>-26334</v>
      </c>
      <c r="F2150" s="3" t="s">
        <v>885</v>
      </c>
      <c r="G2150" s="3" t="s">
        <v>29</v>
      </c>
      <c r="H2150" s="2" t="s">
        <v>21</v>
      </c>
      <c r="I2150" s="2" t="s">
        <v>4816</v>
      </c>
      <c r="J2150" s="3" t="str">
        <f>HYPERLINK("https://www.boe.es/gazeta/dias/1827/11/24/pdfs/GMD-1827-144.pdf#page=4","Abrir facsímil")</f>
        <v>Abrir facsímil</v>
      </c>
      <c r="K2150" s="3" t="s">
        <v>23</v>
      </c>
    </row>
    <row r="2151" spans="1:11" ht="42" customHeight="1">
      <c r="A2151" s="2" t="s">
        <v>4817</v>
      </c>
      <c r="B2151" s="2" t="s">
        <v>4818</v>
      </c>
      <c r="C2151" s="2" t="s">
        <v>46</v>
      </c>
      <c r="D2151" s="2" t="s">
        <v>27</v>
      </c>
      <c r="E2151" s="5">
        <v>-26516</v>
      </c>
      <c r="F2151" s="3" t="s">
        <v>47</v>
      </c>
      <c r="G2151" s="3" t="s">
        <v>20</v>
      </c>
      <c r="H2151" s="2" t="s">
        <v>21</v>
      </c>
      <c r="I2151" s="2" t="s">
        <v>4819</v>
      </c>
      <c r="J2151" s="3" t="str">
        <f>HYPERLINK("https://www.boe.es/gazeta/dias/1827/05/26/pdfs/GMD-1827-63.pdf#page=3","Abrir facsímil")</f>
        <v>Abrir facsímil</v>
      </c>
      <c r="K2151" s="3" t="s">
        <v>23</v>
      </c>
    </row>
    <row r="2152" spans="1:11" ht="42" customHeight="1">
      <c r="A2152" s="2" t="s">
        <v>4820</v>
      </c>
      <c r="B2152" s="2" t="s">
        <v>4821</v>
      </c>
      <c r="C2152" s="2" t="s">
        <v>46</v>
      </c>
      <c r="D2152" s="2" t="s">
        <v>27</v>
      </c>
      <c r="E2152" s="5">
        <v>-26492</v>
      </c>
      <c r="F2152" s="3" t="s">
        <v>140</v>
      </c>
      <c r="G2152" s="3" t="s">
        <v>20</v>
      </c>
      <c r="H2152" s="2" t="s">
        <v>21</v>
      </c>
      <c r="I2152" s="2" t="s">
        <v>4822</v>
      </c>
      <c r="J2152" s="3" t="str">
        <f>HYPERLINK("https://www.boe.es/gazeta/dias/1827/06/19/pdfs/GMD-1827-73.pdf#page=3","Abrir facsímil")</f>
        <v>Abrir facsímil</v>
      </c>
      <c r="K2152" s="3" t="s">
        <v>23</v>
      </c>
    </row>
    <row r="2153" spans="1:11" ht="42" customHeight="1">
      <c r="A2153" s="2" t="s">
        <v>4820</v>
      </c>
      <c r="B2153" s="2" t="s">
        <v>4821</v>
      </c>
      <c r="C2153" s="2" t="s">
        <v>94</v>
      </c>
      <c r="D2153" s="2" t="s">
        <v>36</v>
      </c>
      <c r="E2153" s="5">
        <v>-26362</v>
      </c>
      <c r="F2153" s="3" t="s">
        <v>158</v>
      </c>
      <c r="G2153" s="3" t="s">
        <v>29</v>
      </c>
      <c r="H2153" s="2" t="s">
        <v>21</v>
      </c>
      <c r="I2153" s="2" t="s">
        <v>4823</v>
      </c>
      <c r="J2153" s="3" t="str">
        <f>HYPERLINK("https://www.boe.es/gazeta/dias/1827/10/27/pdfs/GMD-1827-132.pdf#page=4","Abrir facsímil")</f>
        <v>Abrir facsímil</v>
      </c>
      <c r="K2153" s="3" t="s">
        <v>23</v>
      </c>
    </row>
    <row r="2154" spans="1:11" ht="42" customHeight="1">
      <c r="A2154" s="2" t="s">
        <v>4824</v>
      </c>
      <c r="B2154" s="2" t="s">
        <v>4824</v>
      </c>
      <c r="C2154" s="2" t="s">
        <v>17</v>
      </c>
      <c r="D2154" s="2" t="s">
        <v>18</v>
      </c>
      <c r="E2154" s="5">
        <v>-26530</v>
      </c>
      <c r="F2154" s="3" t="s">
        <v>817</v>
      </c>
      <c r="G2154" s="3" t="s">
        <v>42</v>
      </c>
      <c r="H2154" s="2" t="s">
        <v>21</v>
      </c>
      <c r="I2154" s="2" t="s">
        <v>4825</v>
      </c>
      <c r="J2154" s="3" t="str">
        <f>HYPERLINK("https://www.boe.es/gazeta/dias/1827/05/12/pdfs/GMD-1827-57.pdf#page=1","Abrir facsímil")</f>
        <v>Abrir facsímil</v>
      </c>
      <c r="K2154" s="3" t="s">
        <v>23</v>
      </c>
    </row>
    <row r="2155" spans="1:11" ht="42" customHeight="1">
      <c r="A2155" s="2" t="s">
        <v>4826</v>
      </c>
      <c r="B2155" s="2" t="s">
        <v>4827</v>
      </c>
      <c r="C2155" s="2" t="s">
        <v>17</v>
      </c>
      <c r="D2155" s="2" t="s">
        <v>18</v>
      </c>
      <c r="E2155" s="5">
        <v>-26600</v>
      </c>
      <c r="F2155" s="3" t="s">
        <v>205</v>
      </c>
      <c r="G2155" s="3" t="s">
        <v>59</v>
      </c>
      <c r="H2155" s="2" t="s">
        <v>21</v>
      </c>
      <c r="I2155" s="2" t="s">
        <v>4828</v>
      </c>
      <c r="J2155" s="3" t="str">
        <f>HYPERLINK("https://www.boe.es/gazeta/dias/1827/03/03/pdfs/GMD-1827-27.pdf#page=2","Abrir facsímil")</f>
        <v>Abrir facsímil</v>
      </c>
      <c r="K2155" s="3" t="s">
        <v>23</v>
      </c>
    </row>
    <row r="2156" spans="1:11" ht="42" customHeight="1">
      <c r="A2156" s="2" t="s">
        <v>4829</v>
      </c>
      <c r="B2156" s="2" t="s">
        <v>4829</v>
      </c>
      <c r="C2156" s="2" t="s">
        <v>17</v>
      </c>
      <c r="D2156" s="2" t="s">
        <v>18</v>
      </c>
      <c r="E2156" s="5">
        <v>-26324</v>
      </c>
      <c r="F2156" s="3" t="s">
        <v>344</v>
      </c>
      <c r="G2156" s="3" t="s">
        <v>20</v>
      </c>
      <c r="H2156" s="2" t="s">
        <v>21</v>
      </c>
      <c r="I2156" s="2" t="s">
        <v>4830</v>
      </c>
      <c r="J2156" s="3" t="str">
        <f>HYPERLINK("https://www.boe.es/gazeta/dias/1827/12/04/pdfs/GMD-1827-148.pdf#page=3","Abrir facsímil")</f>
        <v>Abrir facsímil</v>
      </c>
      <c r="K2156" s="3" t="s">
        <v>23</v>
      </c>
    </row>
    <row r="2157" spans="1:11" ht="42" customHeight="1">
      <c r="A2157" s="2" t="s">
        <v>4831</v>
      </c>
      <c r="B2157" s="2" t="s">
        <v>4831</v>
      </c>
      <c r="C2157" s="2" t="s">
        <v>17</v>
      </c>
      <c r="D2157" s="2" t="s">
        <v>18</v>
      </c>
      <c r="E2157" s="5">
        <v>-26637</v>
      </c>
      <c r="F2157" s="3" t="s">
        <v>559</v>
      </c>
      <c r="G2157" s="3" t="s">
        <v>59</v>
      </c>
      <c r="H2157" s="2" t="s">
        <v>21</v>
      </c>
      <c r="I2157" s="2" t="s">
        <v>4832</v>
      </c>
      <c r="J2157" s="3" t="str">
        <f>HYPERLINK("https://www.boe.es/gazeta/dias/1827/01/25/pdfs/GMD-1827-11.pdf#page=2","Abrir facsímil")</f>
        <v>Abrir facsímil</v>
      </c>
      <c r="K2157" s="3" t="s">
        <v>23</v>
      </c>
    </row>
    <row r="2158" spans="1:11" ht="42" customHeight="1">
      <c r="A2158" s="2" t="s">
        <v>4833</v>
      </c>
      <c r="B2158" s="2" t="s">
        <v>4834</v>
      </c>
      <c r="C2158" s="2" t="s">
        <v>35</v>
      </c>
      <c r="D2158" s="2" t="s">
        <v>36</v>
      </c>
      <c r="E2158" s="5">
        <v>-26427</v>
      </c>
      <c r="F2158" s="3" t="s">
        <v>37</v>
      </c>
      <c r="G2158" s="3" t="s">
        <v>20</v>
      </c>
      <c r="H2158" s="2" t="s">
        <v>21</v>
      </c>
      <c r="I2158" s="2" t="s">
        <v>4835</v>
      </c>
      <c r="J2158" s="3" t="str">
        <f>HYPERLINK("https://www.boe.es/gazeta/dias/1827/08/23/pdfs/GMD-1827-101.pdf#page=3","Abrir facsímil")</f>
        <v>Abrir facsímil</v>
      </c>
      <c r="K2158" s="3" t="s">
        <v>23</v>
      </c>
    </row>
    <row r="2159" spans="1:11" ht="42" customHeight="1">
      <c r="A2159" s="2" t="s">
        <v>4836</v>
      </c>
      <c r="B2159" s="2" t="s">
        <v>4837</v>
      </c>
      <c r="C2159" s="2" t="s">
        <v>350</v>
      </c>
      <c r="D2159" s="2" t="s">
        <v>36</v>
      </c>
      <c r="E2159" s="5">
        <v>-26397</v>
      </c>
      <c r="F2159" s="3" t="s">
        <v>498</v>
      </c>
      <c r="G2159" s="3" t="s">
        <v>42</v>
      </c>
      <c r="H2159" s="2" t="s">
        <v>21</v>
      </c>
      <c r="I2159" s="2" t="s">
        <v>4838</v>
      </c>
      <c r="J2159" s="3" t="str">
        <f>HYPERLINK("https://www.boe.es/gazeta/dias/1827/09/22/pdfs/GMD-1827-115.pdf#page=1","Abrir facsímil")</f>
        <v>Abrir facsímil</v>
      </c>
      <c r="K2159" s="3" t="s">
        <v>23</v>
      </c>
    </row>
    <row r="2160" spans="1:11" ht="42" customHeight="1">
      <c r="A2160" s="2" t="s">
        <v>4839</v>
      </c>
      <c r="B2160" s="2" t="s">
        <v>4840</v>
      </c>
      <c r="C2160" s="2" t="s">
        <v>17</v>
      </c>
      <c r="D2160" s="2" t="s">
        <v>18</v>
      </c>
      <c r="E2160" s="5">
        <v>-26348</v>
      </c>
      <c r="F2160" s="3" t="s">
        <v>947</v>
      </c>
      <c r="G2160" s="3" t="s">
        <v>29</v>
      </c>
      <c r="H2160" s="2" t="s">
        <v>21</v>
      </c>
      <c r="I2160" s="2" t="s">
        <v>4841</v>
      </c>
      <c r="J2160" s="3" t="str">
        <f>HYPERLINK("https://www.boe.es/gazeta/dias/1827/11/10/pdfs/GMD-1827-138.pdf#page=4","Abrir facsímil")</f>
        <v>Abrir facsímil</v>
      </c>
      <c r="K2160" s="3" t="s">
        <v>23</v>
      </c>
    </row>
    <row r="2161" spans="1:11" ht="42" customHeight="1">
      <c r="A2161" s="2" t="s">
        <v>4842</v>
      </c>
      <c r="B2161" s="2" t="s">
        <v>4843</v>
      </c>
      <c r="C2161" s="2" t="s">
        <v>46</v>
      </c>
      <c r="D2161" s="2" t="s">
        <v>27</v>
      </c>
      <c r="E2161" s="5">
        <v>-26537</v>
      </c>
      <c r="F2161" s="3" t="s">
        <v>351</v>
      </c>
      <c r="G2161" s="3" t="s">
        <v>29</v>
      </c>
      <c r="H2161" s="2" t="s">
        <v>21</v>
      </c>
      <c r="I2161" s="2" t="s">
        <v>4844</v>
      </c>
      <c r="J2161" s="3" t="str">
        <f>HYPERLINK("https://www.boe.es/gazeta/dias/1827/05/05/pdfs/GMD-1827-54.pdf#page=4","Abrir facsímil")</f>
        <v>Abrir facsímil</v>
      </c>
      <c r="K2161" s="3" t="s">
        <v>23</v>
      </c>
    </row>
    <row r="2162" spans="1:11" ht="42" customHeight="1">
      <c r="A2162" s="2" t="s">
        <v>4845</v>
      </c>
      <c r="B2162" s="2" t="s">
        <v>4846</v>
      </c>
      <c r="C2162" s="2" t="s">
        <v>46</v>
      </c>
      <c r="D2162" s="2" t="s">
        <v>27</v>
      </c>
      <c r="E2162" s="5">
        <v>-26611</v>
      </c>
      <c r="F2162" s="3" t="s">
        <v>638</v>
      </c>
      <c r="G2162" s="3" t="s">
        <v>42</v>
      </c>
      <c r="H2162" s="2" t="s">
        <v>21</v>
      </c>
      <c r="I2162" s="2" t="s">
        <v>4847</v>
      </c>
      <c r="J2162" s="3" t="str">
        <f>HYPERLINK("https://www.boe.es/gazeta/dias/1827/02/20/pdfs/GMD-1827-22.pdf#page=1","Abrir facsímil")</f>
        <v>Abrir facsímil</v>
      </c>
      <c r="K2162" s="3" t="s">
        <v>23</v>
      </c>
    </row>
    <row r="2163" spans="1:11" ht="42" customHeight="1">
      <c r="A2163" s="2" t="s">
        <v>4848</v>
      </c>
      <c r="B2163" s="2" t="s">
        <v>4849</v>
      </c>
      <c r="C2163" s="2" t="s">
        <v>35</v>
      </c>
      <c r="D2163" s="2" t="s">
        <v>36</v>
      </c>
      <c r="E2163" s="5">
        <v>-26474</v>
      </c>
      <c r="F2163" s="3" t="s">
        <v>152</v>
      </c>
      <c r="G2163" s="3" t="s">
        <v>29</v>
      </c>
      <c r="H2163" s="2" t="s">
        <v>21</v>
      </c>
      <c r="I2163" s="2" t="s">
        <v>4850</v>
      </c>
      <c r="J2163" s="3" t="str">
        <f>HYPERLINK("https://www.boe.es/gazeta/dias/1827/07/07/pdfs/GMD-1827-81.pdf#page=4","Abrir facsímil")</f>
        <v>Abrir facsímil</v>
      </c>
      <c r="K2163" s="3" t="s">
        <v>23</v>
      </c>
    </row>
    <row r="2164" spans="1:11" ht="42" customHeight="1">
      <c r="A2164" s="2" t="s">
        <v>4851</v>
      </c>
      <c r="B2164" s="2" t="s">
        <v>4852</v>
      </c>
      <c r="C2164" s="2" t="s">
        <v>284</v>
      </c>
      <c r="D2164" s="2" t="s">
        <v>36</v>
      </c>
      <c r="E2164" s="5">
        <v>-26413</v>
      </c>
      <c r="F2164" s="3" t="s">
        <v>1105</v>
      </c>
      <c r="G2164" s="3" t="s">
        <v>29</v>
      </c>
      <c r="H2164" s="2" t="s">
        <v>21</v>
      </c>
      <c r="I2164" s="2" t="s">
        <v>4853</v>
      </c>
      <c r="J2164" s="3" t="str">
        <f>HYPERLINK("https://www.boe.es/gazeta/dias/1827/09/06/pdfs/GMD-1827-107.pdf#page=4","Abrir facsímil")</f>
        <v>Abrir facsímil</v>
      </c>
      <c r="K2164" s="3" t="s">
        <v>23</v>
      </c>
    </row>
    <row r="2165" spans="1:11" ht="42" customHeight="1">
      <c r="A2165" s="2" t="s">
        <v>4854</v>
      </c>
      <c r="B2165" s="2" t="s">
        <v>4855</v>
      </c>
      <c r="C2165" s="2" t="s">
        <v>35</v>
      </c>
      <c r="D2165" s="2" t="s">
        <v>36</v>
      </c>
      <c r="E2165" s="5">
        <v>-26649</v>
      </c>
      <c r="F2165" s="3" t="s">
        <v>1180</v>
      </c>
      <c r="G2165" s="3" t="s">
        <v>29</v>
      </c>
      <c r="H2165" s="2" t="s">
        <v>21</v>
      </c>
      <c r="I2165" s="2" t="s">
        <v>4856</v>
      </c>
      <c r="J2165" s="3" t="str">
        <f>HYPERLINK("https://www.boe.es/gazeta/dias/1827/01/13/pdfs/GMD-1827-6.pdf#page=4","Abrir facsímil")</f>
        <v>Abrir facsímil</v>
      </c>
      <c r="K2165" s="3" t="s">
        <v>23</v>
      </c>
    </row>
    <row r="2166" spans="1:11" ht="42" customHeight="1">
      <c r="A2166" s="2" t="s">
        <v>4857</v>
      </c>
      <c r="B2166" s="2" t="s">
        <v>4858</v>
      </c>
      <c r="C2166" s="2" t="s">
        <v>94</v>
      </c>
      <c r="D2166" s="2" t="s">
        <v>36</v>
      </c>
      <c r="E2166" s="5">
        <v>-26574</v>
      </c>
      <c r="F2166" s="3" t="s">
        <v>106</v>
      </c>
      <c r="G2166" s="3" t="s">
        <v>20</v>
      </c>
      <c r="H2166" s="2" t="s">
        <v>21</v>
      </c>
      <c r="I2166" s="2" t="s">
        <v>4859</v>
      </c>
      <c r="J2166" s="3" t="str">
        <f>HYPERLINK("https://www.boe.es/gazeta/dias/1827/03/29/pdfs/GMD-1827-38.pdf#page=3","Abrir facsímil")</f>
        <v>Abrir facsímil</v>
      </c>
      <c r="K2166" s="3" t="s">
        <v>23</v>
      </c>
    </row>
    <row r="2167" spans="1:11" ht="42" customHeight="1">
      <c r="A2167" s="2" t="s">
        <v>4860</v>
      </c>
      <c r="B2167" s="2" t="s">
        <v>4860</v>
      </c>
      <c r="C2167" s="2" t="s">
        <v>94</v>
      </c>
      <c r="D2167" s="2" t="s">
        <v>36</v>
      </c>
      <c r="E2167" s="5">
        <v>-26604</v>
      </c>
      <c r="F2167" s="3" t="s">
        <v>1072</v>
      </c>
      <c r="G2167" s="3" t="s">
        <v>59</v>
      </c>
      <c r="H2167" s="2" t="s">
        <v>21</v>
      </c>
      <c r="I2167" s="2" t="s">
        <v>4861</v>
      </c>
      <c r="J2167" s="3" t="str">
        <f>HYPERLINK("https://www.boe.es/gazeta/dias/1827/02/27/pdfs/GMD-1827-25.pdf#page=2","Abrir facsímil")</f>
        <v>Abrir facsímil</v>
      </c>
      <c r="K2167" s="3" t="s">
        <v>23</v>
      </c>
    </row>
    <row r="2168" spans="1:11" ht="42" customHeight="1">
      <c r="A2168" s="2" t="s">
        <v>4860</v>
      </c>
      <c r="B2168" s="2" t="s">
        <v>4860</v>
      </c>
      <c r="C2168" s="2" t="s">
        <v>284</v>
      </c>
      <c r="D2168" s="2" t="s">
        <v>36</v>
      </c>
      <c r="E2168" s="5">
        <v>-26506</v>
      </c>
      <c r="F2168" s="3" t="s">
        <v>832</v>
      </c>
      <c r="G2168" s="3" t="s">
        <v>59</v>
      </c>
      <c r="H2168" s="2" t="s">
        <v>21</v>
      </c>
      <c r="I2168" s="2" t="s">
        <v>4862</v>
      </c>
      <c r="J2168" s="3" t="str">
        <f>HYPERLINK("https://www.boe.es/gazeta/dias/1827/06/05/pdfs/GMD-1827-67.pdf#page=2","Abrir facsímil")</f>
        <v>Abrir facsímil</v>
      </c>
      <c r="K2168" s="3" t="s">
        <v>23</v>
      </c>
    </row>
    <row r="2169" spans="1:11" ht="42" customHeight="1">
      <c r="A2169" s="2" t="s">
        <v>4863</v>
      </c>
      <c r="B2169" s="2" t="s">
        <v>4864</v>
      </c>
      <c r="C2169" s="2" t="s">
        <v>35</v>
      </c>
      <c r="D2169" s="2" t="s">
        <v>36</v>
      </c>
      <c r="E2169" s="5">
        <v>-26579</v>
      </c>
      <c r="F2169" s="3" t="s">
        <v>488</v>
      </c>
      <c r="G2169" s="3" t="s">
        <v>20</v>
      </c>
      <c r="H2169" s="2" t="s">
        <v>21</v>
      </c>
      <c r="I2169" s="2" t="s">
        <v>4865</v>
      </c>
      <c r="J2169" s="3" t="str">
        <f>HYPERLINK("https://www.boe.es/gazeta/dias/1827/03/24/pdfs/GMD-1827-36.pdf#page=3","Abrir facsímil")</f>
        <v>Abrir facsímil</v>
      </c>
      <c r="K2169" s="3" t="s">
        <v>23</v>
      </c>
    </row>
    <row r="2170" spans="1:11" ht="42" customHeight="1">
      <c r="A2170" s="2" t="s">
        <v>4866</v>
      </c>
      <c r="B2170" s="2" t="s">
        <v>4866</v>
      </c>
      <c r="C2170" s="2" t="s">
        <v>350</v>
      </c>
      <c r="D2170" s="2" t="s">
        <v>36</v>
      </c>
      <c r="E2170" s="5">
        <v>-26413</v>
      </c>
      <c r="F2170" s="3" t="s">
        <v>1105</v>
      </c>
      <c r="G2170" s="3" t="s">
        <v>59</v>
      </c>
      <c r="H2170" s="2" t="s">
        <v>21</v>
      </c>
      <c r="I2170" s="2" t="s">
        <v>4867</v>
      </c>
      <c r="J2170" s="3" t="str">
        <f>HYPERLINK("https://www.boe.es/gazeta/dias/1827/09/06/pdfs/GMD-1827-107.pdf#page=2","Abrir facsímil")</f>
        <v>Abrir facsímil</v>
      </c>
      <c r="K2170" s="3" t="s">
        <v>23</v>
      </c>
    </row>
    <row r="2171" spans="1:11" ht="42" customHeight="1">
      <c r="A2171" s="2" t="s">
        <v>4868</v>
      </c>
      <c r="B2171" s="2" t="s">
        <v>4868</v>
      </c>
      <c r="C2171" s="2" t="s">
        <v>66</v>
      </c>
      <c r="D2171" s="2" t="s">
        <v>36</v>
      </c>
      <c r="E2171" s="5">
        <v>-26380</v>
      </c>
      <c r="F2171" s="3" t="s">
        <v>71</v>
      </c>
      <c r="G2171" s="3" t="s">
        <v>59</v>
      </c>
      <c r="H2171" s="2" t="s">
        <v>21</v>
      </c>
      <c r="I2171" s="2" t="s">
        <v>4869</v>
      </c>
      <c r="J2171" s="3" t="str">
        <f>HYPERLINK("https://www.boe.es/gazeta/dias/1827/10/09/pdfs/GMD-1827-124.pdf#page=2","Abrir facsímil")</f>
        <v>Abrir facsímil</v>
      </c>
      <c r="K2171" s="3" t="s">
        <v>23</v>
      </c>
    </row>
    <row r="2172" spans="1:11" ht="42" customHeight="1">
      <c r="A2172" s="2" t="s">
        <v>4870</v>
      </c>
      <c r="B2172" s="2" t="s">
        <v>4870</v>
      </c>
      <c r="C2172" s="2" t="s">
        <v>17</v>
      </c>
      <c r="D2172" s="2" t="s">
        <v>18</v>
      </c>
      <c r="E2172" s="5">
        <v>-26378</v>
      </c>
      <c r="F2172" s="3" t="s">
        <v>1336</v>
      </c>
      <c r="G2172" s="3" t="s">
        <v>20</v>
      </c>
      <c r="H2172" s="2" t="s">
        <v>21</v>
      </c>
      <c r="I2172" s="2" t="s">
        <v>4871</v>
      </c>
      <c r="J2172" s="3" t="str">
        <f>HYPERLINK("https://www.boe.es/gazeta/dias/1827/10/11/pdfs/GMD-1827-125.pdf#page=3","Abrir facsímil")</f>
        <v>Abrir facsímil</v>
      </c>
      <c r="K2172" s="3" t="s">
        <v>23</v>
      </c>
    </row>
    <row r="2173" spans="1:11" ht="42" customHeight="1">
      <c r="A2173" s="2" t="s">
        <v>4870</v>
      </c>
      <c r="B2173" s="2" t="s">
        <v>4870</v>
      </c>
      <c r="C2173" s="2" t="s">
        <v>17</v>
      </c>
      <c r="D2173" s="2" t="s">
        <v>18</v>
      </c>
      <c r="E2173" s="5">
        <v>-26306</v>
      </c>
      <c r="F2173" s="3" t="s">
        <v>247</v>
      </c>
      <c r="G2173" s="3" t="s">
        <v>20</v>
      </c>
      <c r="H2173" s="2" t="s">
        <v>21</v>
      </c>
      <c r="I2173" s="2" t="s">
        <v>4872</v>
      </c>
      <c r="J2173" s="3" t="str">
        <f>HYPERLINK("https://www.boe.es/gazeta/dias/1827/12/22/pdfs/GMD-1827-156.pdf#page=3","Abrir facsímil")</f>
        <v>Abrir facsímil</v>
      </c>
      <c r="K2173" s="3" t="s">
        <v>23</v>
      </c>
    </row>
    <row r="2174" spans="1:11" ht="42" customHeight="1">
      <c r="A2174" s="2" t="s">
        <v>4873</v>
      </c>
      <c r="B2174" s="2" t="s">
        <v>4874</v>
      </c>
      <c r="C2174" s="2" t="s">
        <v>17</v>
      </c>
      <c r="D2174" s="2" t="s">
        <v>18</v>
      </c>
      <c r="E2174" s="5">
        <v>-26525</v>
      </c>
      <c r="F2174" s="3" t="s">
        <v>622</v>
      </c>
      <c r="G2174" s="3" t="s">
        <v>59</v>
      </c>
      <c r="H2174" s="2" t="s">
        <v>21</v>
      </c>
      <c r="I2174" s="2" t="s">
        <v>4875</v>
      </c>
      <c r="J2174" s="3" t="str">
        <f>HYPERLINK("https://www.boe.es/gazeta/dias/1827/05/17/pdfs/GMD-1827-59.pdf#page=2","Abrir facsímil")</f>
        <v>Abrir facsímil</v>
      </c>
      <c r="K2174" s="3" t="s">
        <v>23</v>
      </c>
    </row>
    <row r="2175" spans="1:11" ht="42" customHeight="1">
      <c r="A2175" s="2" t="s">
        <v>4876</v>
      </c>
      <c r="B2175" s="2" t="s">
        <v>4876</v>
      </c>
      <c r="C2175" s="2" t="s">
        <v>94</v>
      </c>
      <c r="D2175" s="2" t="s">
        <v>36</v>
      </c>
      <c r="E2175" s="5">
        <v>-26364</v>
      </c>
      <c r="F2175" s="3" t="s">
        <v>90</v>
      </c>
      <c r="G2175" s="3" t="s">
        <v>29</v>
      </c>
      <c r="H2175" s="2" t="s">
        <v>21</v>
      </c>
      <c r="I2175" s="2" t="s">
        <v>4877</v>
      </c>
      <c r="J2175" s="3" t="str">
        <f>HYPERLINK("https://www.boe.es/gazeta/dias/1827/10/25/pdfs/GMD-1827-131.pdf#page=4","Abrir facsímil")</f>
        <v>Abrir facsímil</v>
      </c>
      <c r="K2175" s="3" t="s">
        <v>23</v>
      </c>
    </row>
    <row r="2176" spans="1:11" ht="42" customHeight="1">
      <c r="A2176" s="2" t="s">
        <v>4878</v>
      </c>
      <c r="B2176" s="2" t="s">
        <v>4879</v>
      </c>
      <c r="C2176" s="2" t="s">
        <v>35</v>
      </c>
      <c r="D2176" s="2" t="s">
        <v>36</v>
      </c>
      <c r="E2176" s="5">
        <v>-26518</v>
      </c>
      <c r="F2176" s="3" t="s">
        <v>79</v>
      </c>
      <c r="G2176" s="3" t="s">
        <v>29</v>
      </c>
      <c r="H2176" s="2" t="s">
        <v>21</v>
      </c>
      <c r="I2176" s="2" t="s">
        <v>4880</v>
      </c>
      <c r="J2176" s="3" t="str">
        <f>HYPERLINK("https://www.boe.es/gazeta/dias/1827/05/24/pdfs/GMD-1827-62.pdf#page=4","Abrir facsímil")</f>
        <v>Abrir facsímil</v>
      </c>
      <c r="K2176" s="3" t="s">
        <v>23</v>
      </c>
    </row>
    <row r="2177" spans="1:11" ht="42" customHeight="1">
      <c r="A2177" s="2" t="s">
        <v>4881</v>
      </c>
      <c r="B2177" s="2" t="s">
        <v>4882</v>
      </c>
      <c r="C2177" s="2" t="s">
        <v>35</v>
      </c>
      <c r="D2177" s="2" t="s">
        <v>36</v>
      </c>
      <c r="E2177" s="5">
        <v>-26350</v>
      </c>
      <c r="F2177" s="3" t="s">
        <v>586</v>
      </c>
      <c r="G2177" s="3" t="s">
        <v>29</v>
      </c>
      <c r="H2177" s="2" t="s">
        <v>30</v>
      </c>
      <c r="I2177" s="2" t="s">
        <v>4883</v>
      </c>
      <c r="J2177" s="3" t="str">
        <f>HYPERLINK("https://www.boe.es/gazeta/dias/1827/11/08/pdfs/GMD-1827-137.pdf#page=4","Abrir facsímil")</f>
        <v>Abrir facsímil</v>
      </c>
      <c r="K2177" s="3" t="s">
        <v>32</v>
      </c>
    </row>
    <row r="2178" spans="1:11" ht="42" customHeight="1">
      <c r="A2178" s="2" t="s">
        <v>4884</v>
      </c>
      <c r="B2178" s="2" t="s">
        <v>4885</v>
      </c>
      <c r="C2178" s="2" t="s">
        <v>17</v>
      </c>
      <c r="D2178" s="2" t="s">
        <v>18</v>
      </c>
      <c r="E2178" s="5">
        <v>-26315</v>
      </c>
      <c r="F2178" s="3" t="s">
        <v>346</v>
      </c>
      <c r="G2178" s="3" t="s">
        <v>42</v>
      </c>
      <c r="H2178" s="2" t="s">
        <v>21</v>
      </c>
      <c r="I2178" s="2" t="s">
        <v>4886</v>
      </c>
      <c r="J2178" s="3" t="str">
        <f>HYPERLINK("https://www.boe.es/gazeta/dias/1827/12/13/pdfs/GMD-1827-152.pdf#page=1","Abrir facsímil")</f>
        <v>Abrir facsímil</v>
      </c>
      <c r="K2178" s="3" t="s">
        <v>23</v>
      </c>
    </row>
    <row r="2179" spans="1:11" ht="42" customHeight="1">
      <c r="A2179" s="2" t="s">
        <v>4887</v>
      </c>
      <c r="B2179" s="2" t="s">
        <v>4888</v>
      </c>
      <c r="C2179" s="2" t="s">
        <v>35</v>
      </c>
      <c r="D2179" s="2" t="s">
        <v>36</v>
      </c>
      <c r="E2179" s="5">
        <v>-26471</v>
      </c>
      <c r="F2179" s="3" t="s">
        <v>169</v>
      </c>
      <c r="G2179" s="3" t="s">
        <v>29</v>
      </c>
      <c r="H2179" s="2" t="s">
        <v>21</v>
      </c>
      <c r="I2179" s="2" t="s">
        <v>4889</v>
      </c>
      <c r="J2179" s="3" t="str">
        <f>HYPERLINK("https://www.boe.es/gazeta/dias/1827/07/10/pdfs/GMD-1827-82.pdf#page=4","Abrir facsímil")</f>
        <v>Abrir facsímil</v>
      </c>
      <c r="K2179" s="3" t="s">
        <v>23</v>
      </c>
    </row>
    <row r="2180" spans="1:11" ht="42" customHeight="1">
      <c r="A2180" s="2" t="s">
        <v>4890</v>
      </c>
      <c r="B2180" s="2" t="s">
        <v>4890</v>
      </c>
      <c r="C2180" s="2" t="s">
        <v>35</v>
      </c>
      <c r="D2180" s="2" t="s">
        <v>36</v>
      </c>
      <c r="E2180" s="5">
        <v>-26313</v>
      </c>
      <c r="F2180" s="3" t="s">
        <v>712</v>
      </c>
      <c r="G2180" s="3" t="s">
        <v>29</v>
      </c>
      <c r="H2180" s="2" t="s">
        <v>21</v>
      </c>
      <c r="I2180" s="2" t="s">
        <v>4891</v>
      </c>
      <c r="J2180" s="3" t="str">
        <f>HYPERLINK("https://www.boe.es/gazeta/dias/1827/12/15/pdfs/GMD-1827-153.pdf#page=4","Abrir facsímil")</f>
        <v>Abrir facsímil</v>
      </c>
      <c r="K2180" s="3" t="s">
        <v>23</v>
      </c>
    </row>
    <row r="2181" spans="1:11" ht="42" customHeight="1">
      <c r="A2181" s="2" t="s">
        <v>4892</v>
      </c>
      <c r="B2181" s="2" t="s">
        <v>4893</v>
      </c>
      <c r="C2181" s="2" t="s">
        <v>55</v>
      </c>
      <c r="D2181" s="2" t="s">
        <v>36</v>
      </c>
      <c r="E2181" s="5">
        <v>-26324</v>
      </c>
      <c r="F2181" s="3" t="s">
        <v>344</v>
      </c>
      <c r="G2181" s="3" t="s">
        <v>29</v>
      </c>
      <c r="H2181" s="2" t="s">
        <v>21</v>
      </c>
      <c r="I2181" s="2" t="s">
        <v>4894</v>
      </c>
      <c r="J2181" s="3" t="str">
        <f>HYPERLINK("https://www.boe.es/gazeta/dias/1827/12/04/pdfs/GMD-1827-148.pdf#page=4","Abrir facsímil")</f>
        <v>Abrir facsímil</v>
      </c>
      <c r="K2181" s="3" t="s">
        <v>23</v>
      </c>
    </row>
    <row r="2182" spans="1:11" ht="42" customHeight="1">
      <c r="A2182" s="2" t="s">
        <v>4895</v>
      </c>
      <c r="B2182" s="2" t="s">
        <v>4895</v>
      </c>
      <c r="C2182" s="2" t="s">
        <v>66</v>
      </c>
      <c r="D2182" s="2" t="s">
        <v>36</v>
      </c>
      <c r="E2182" s="5">
        <v>-26649</v>
      </c>
      <c r="F2182" s="3" t="s">
        <v>1180</v>
      </c>
      <c r="G2182" s="3" t="s">
        <v>59</v>
      </c>
      <c r="H2182" s="2" t="s">
        <v>21</v>
      </c>
      <c r="I2182" s="2" t="s">
        <v>4896</v>
      </c>
      <c r="J2182" s="3" t="str">
        <f>HYPERLINK("https://www.boe.es/gazeta/dias/1827/01/13/pdfs/GMD-1827-6.pdf#page=2","Abrir facsímil")</f>
        <v>Abrir facsímil</v>
      </c>
      <c r="K2182" s="3" t="s">
        <v>23</v>
      </c>
    </row>
    <row r="2183" spans="1:11" ht="42" customHeight="1">
      <c r="A2183" s="2" t="s">
        <v>4897</v>
      </c>
      <c r="B2183" s="2" t="s">
        <v>4898</v>
      </c>
      <c r="C2183" s="2" t="s">
        <v>94</v>
      </c>
      <c r="D2183" s="2" t="s">
        <v>36</v>
      </c>
      <c r="E2183" s="5">
        <v>-26516</v>
      </c>
      <c r="F2183" s="3" t="s">
        <v>47</v>
      </c>
      <c r="G2183" s="3" t="s">
        <v>20</v>
      </c>
      <c r="H2183" s="2" t="s">
        <v>21</v>
      </c>
      <c r="I2183" s="2" t="s">
        <v>4899</v>
      </c>
      <c r="J2183" s="3" t="str">
        <f>HYPERLINK("https://www.boe.es/gazeta/dias/1827/05/26/pdfs/GMD-1827-63.pdf#page=3","Abrir facsímil")</f>
        <v>Abrir facsímil</v>
      </c>
      <c r="K2183" s="3" t="s">
        <v>23</v>
      </c>
    </row>
    <row r="2184" spans="1:11" ht="42" customHeight="1">
      <c r="A2184" s="2" t="s">
        <v>4900</v>
      </c>
      <c r="B2184" s="2" t="s">
        <v>4901</v>
      </c>
      <c r="C2184" s="2" t="s">
        <v>17</v>
      </c>
      <c r="D2184" s="2" t="s">
        <v>18</v>
      </c>
      <c r="E2184" s="5">
        <v>-26434</v>
      </c>
      <c r="F2184" s="3" t="s">
        <v>267</v>
      </c>
      <c r="G2184" s="3" t="s">
        <v>29</v>
      </c>
      <c r="H2184" s="2" t="s">
        <v>21</v>
      </c>
      <c r="I2184" s="2" t="s">
        <v>4902</v>
      </c>
      <c r="J2184" s="3" t="str">
        <f>HYPERLINK("https://www.boe.es/gazeta/dias/1827/08/16/pdfs/GMD-1827-98.pdf#page=4","Abrir facsímil")</f>
        <v>Abrir facsímil</v>
      </c>
      <c r="K2184" s="3" t="s">
        <v>23</v>
      </c>
    </row>
    <row r="2185" spans="1:11" ht="42" customHeight="1">
      <c r="A2185" s="2" t="s">
        <v>4903</v>
      </c>
      <c r="B2185" s="2" t="s">
        <v>4904</v>
      </c>
      <c r="C2185" s="2" t="s">
        <v>35</v>
      </c>
      <c r="D2185" s="2" t="s">
        <v>36</v>
      </c>
      <c r="E2185" s="5">
        <v>-26471</v>
      </c>
      <c r="F2185" s="3" t="s">
        <v>169</v>
      </c>
      <c r="G2185" s="3" t="s">
        <v>29</v>
      </c>
      <c r="H2185" s="2" t="s">
        <v>21</v>
      </c>
      <c r="I2185" s="2" t="s">
        <v>4905</v>
      </c>
      <c r="J2185" s="3" t="str">
        <f>HYPERLINK("https://www.boe.es/gazeta/dias/1827/07/10/pdfs/GMD-1827-82.pdf#page=4","Abrir facsímil")</f>
        <v>Abrir facsímil</v>
      </c>
      <c r="K2185" s="3" t="s">
        <v>23</v>
      </c>
    </row>
    <row r="2186" spans="1:11" ht="42" customHeight="1">
      <c r="A2186" s="2" t="s">
        <v>4906</v>
      </c>
      <c r="B2186" s="2" t="s">
        <v>4906</v>
      </c>
      <c r="C2186" s="2" t="s">
        <v>17</v>
      </c>
      <c r="D2186" s="2" t="s">
        <v>18</v>
      </c>
      <c r="E2186" s="5">
        <v>-26523</v>
      </c>
      <c r="F2186" s="3" t="s">
        <v>531</v>
      </c>
      <c r="G2186" s="3" t="s">
        <v>20</v>
      </c>
      <c r="H2186" s="2" t="s">
        <v>21</v>
      </c>
      <c r="I2186" s="2" t="s">
        <v>4907</v>
      </c>
      <c r="J2186" s="3" t="str">
        <f>HYPERLINK("https://www.boe.es/gazeta/dias/1827/05/19/pdfs/GMD-1827-60.pdf#page=3","Abrir facsímil")</f>
        <v>Abrir facsímil</v>
      </c>
      <c r="K2186" s="3" t="s">
        <v>23</v>
      </c>
    </row>
    <row r="2187" spans="1:11" ht="42" customHeight="1">
      <c r="A2187" s="2" t="s">
        <v>4908</v>
      </c>
      <c r="B2187" s="2" t="s">
        <v>4909</v>
      </c>
      <c r="C2187" s="2" t="s">
        <v>46</v>
      </c>
      <c r="D2187" s="2" t="s">
        <v>27</v>
      </c>
      <c r="E2187" s="5">
        <v>-26303</v>
      </c>
      <c r="F2187" s="3" t="s">
        <v>1522</v>
      </c>
      <c r="G2187" s="3" t="s">
        <v>20</v>
      </c>
      <c r="H2187" s="2" t="s">
        <v>21</v>
      </c>
      <c r="I2187" s="2" t="s">
        <v>4910</v>
      </c>
      <c r="J2187" s="3" t="str">
        <f>HYPERLINK("https://www.boe.es/gazeta/dias/1827/12/25/pdfs/GMD-1827-157.pdf#page=3","Abrir facsímil")</f>
        <v>Abrir facsímil</v>
      </c>
      <c r="K2187" s="3" t="s">
        <v>23</v>
      </c>
    </row>
    <row r="2188" spans="1:11" ht="42" customHeight="1">
      <c r="A2188" s="2" t="s">
        <v>4911</v>
      </c>
      <c r="B2188" s="2" t="s">
        <v>4911</v>
      </c>
      <c r="C2188" s="2" t="s">
        <v>17</v>
      </c>
      <c r="D2188" s="2" t="s">
        <v>18</v>
      </c>
      <c r="E2188" s="5">
        <v>-26443</v>
      </c>
      <c r="F2188" s="3" t="s">
        <v>435</v>
      </c>
      <c r="G2188" s="3" t="s">
        <v>20</v>
      </c>
      <c r="H2188" s="2" t="s">
        <v>21</v>
      </c>
      <c r="I2188" s="2" t="s">
        <v>4912</v>
      </c>
      <c r="J2188" s="3" t="str">
        <f>HYPERLINK("https://www.boe.es/gazeta/dias/1827/08/07/pdfs/GMD-1827-94.pdf#page=3","Abrir facsímil")</f>
        <v>Abrir facsímil</v>
      </c>
      <c r="K2188" s="3" t="s">
        <v>23</v>
      </c>
    </row>
    <row r="2189" spans="1:11" ht="42" customHeight="1">
      <c r="A2189" s="2" t="s">
        <v>4913</v>
      </c>
      <c r="B2189" s="2" t="s">
        <v>4913</v>
      </c>
      <c r="C2189" s="2" t="s">
        <v>35</v>
      </c>
      <c r="D2189" s="2" t="s">
        <v>36</v>
      </c>
      <c r="E2189" s="5">
        <v>-26446</v>
      </c>
      <c r="F2189" s="3" t="s">
        <v>577</v>
      </c>
      <c r="G2189" s="3" t="s">
        <v>20</v>
      </c>
      <c r="H2189" s="2" t="s">
        <v>21</v>
      </c>
      <c r="I2189" s="2" t="s">
        <v>4914</v>
      </c>
      <c r="J2189" s="3" t="str">
        <f>HYPERLINK("https://www.boe.es/gazeta/dias/1827/08/04/pdfs/GMD-1827-93.pdf#page=3","Abrir facsímil")</f>
        <v>Abrir facsímil</v>
      </c>
      <c r="K2189" s="3" t="s">
        <v>23</v>
      </c>
    </row>
    <row r="2190" spans="1:11" ht="42" customHeight="1">
      <c r="A2190" s="2" t="s">
        <v>4913</v>
      </c>
      <c r="B2190" s="2" t="s">
        <v>4913</v>
      </c>
      <c r="C2190" s="2" t="s">
        <v>17</v>
      </c>
      <c r="D2190" s="2" t="s">
        <v>18</v>
      </c>
      <c r="E2190" s="5">
        <v>-26341</v>
      </c>
      <c r="F2190" s="3" t="s">
        <v>596</v>
      </c>
      <c r="G2190" s="3" t="s">
        <v>42</v>
      </c>
      <c r="H2190" s="2" t="s">
        <v>21</v>
      </c>
      <c r="I2190" s="2" t="s">
        <v>4915</v>
      </c>
      <c r="J2190" s="3" t="str">
        <f>HYPERLINK("https://www.boe.es/gazeta/dias/1827/11/17/pdfs/GMD-1827-141.pdf#page=1","Abrir facsímil")</f>
        <v>Abrir facsímil</v>
      </c>
      <c r="K2190" s="3" t="s">
        <v>23</v>
      </c>
    </row>
    <row r="2191" spans="1:11" ht="42" customHeight="1">
      <c r="A2191" s="2" t="s">
        <v>4916</v>
      </c>
      <c r="B2191" s="2" t="s">
        <v>4917</v>
      </c>
      <c r="C2191" s="2" t="s">
        <v>17</v>
      </c>
      <c r="D2191" s="2" t="s">
        <v>18</v>
      </c>
      <c r="E2191" s="5">
        <v>-26453</v>
      </c>
      <c r="F2191" s="3" t="s">
        <v>148</v>
      </c>
      <c r="G2191" s="3" t="s">
        <v>29</v>
      </c>
      <c r="H2191" s="2" t="s">
        <v>30</v>
      </c>
      <c r="I2191" s="2" t="s">
        <v>4918</v>
      </c>
      <c r="J2191" s="3" t="str">
        <f>HYPERLINK("https://www.boe.es/gazeta/dias/1827/07/28/pdfs/GMD-1827-90.pdf#page=4","Abrir facsímil")</f>
        <v>Abrir facsímil</v>
      </c>
      <c r="K2191" s="3" t="s">
        <v>32</v>
      </c>
    </row>
    <row r="2192" spans="1:11" ht="42" customHeight="1">
      <c r="A2192" s="2" t="s">
        <v>4919</v>
      </c>
      <c r="B2192" s="2" t="s">
        <v>4920</v>
      </c>
      <c r="C2192" s="2" t="s">
        <v>35</v>
      </c>
      <c r="D2192" s="2" t="s">
        <v>36</v>
      </c>
      <c r="E2192" s="5">
        <v>-26488</v>
      </c>
      <c r="F2192" s="3" t="s">
        <v>201</v>
      </c>
      <c r="G2192" s="3" t="s">
        <v>59</v>
      </c>
      <c r="H2192" s="2" t="s">
        <v>21</v>
      </c>
      <c r="I2192" s="2" t="s">
        <v>4921</v>
      </c>
      <c r="J2192" s="3" t="str">
        <f>HYPERLINK("https://www.boe.es/gazeta/dias/1827/06/23/pdfs/GMD-1827-75.pdf#page=2","Abrir facsímil")</f>
        <v>Abrir facsímil</v>
      </c>
      <c r="K2192" s="3" t="s">
        <v>23</v>
      </c>
    </row>
    <row r="2193" spans="1:11" ht="42" customHeight="1">
      <c r="A2193" s="2" t="s">
        <v>4922</v>
      </c>
      <c r="B2193" s="2" t="s">
        <v>4923</v>
      </c>
      <c r="C2193" s="2" t="s">
        <v>46</v>
      </c>
      <c r="D2193" s="2" t="s">
        <v>27</v>
      </c>
      <c r="E2193" s="5">
        <v>-26607</v>
      </c>
      <c r="F2193" s="3" t="s">
        <v>280</v>
      </c>
      <c r="G2193" s="3" t="s">
        <v>59</v>
      </c>
      <c r="H2193" s="2" t="s">
        <v>21</v>
      </c>
      <c r="I2193" s="2" t="s">
        <v>4924</v>
      </c>
      <c r="J2193" s="3" t="str">
        <f>HYPERLINK("https://www.boe.es/gazeta/dias/1827/02/24/pdfs/GMD-1827-24.pdf#page=2","Abrir facsímil")</f>
        <v>Abrir facsímil</v>
      </c>
      <c r="K2193" s="3" t="s">
        <v>23</v>
      </c>
    </row>
    <row r="2194" spans="1:11" ht="42" customHeight="1">
      <c r="A2194" s="2" t="s">
        <v>4925</v>
      </c>
      <c r="B2194" s="2" t="s">
        <v>4926</v>
      </c>
      <c r="C2194" s="2" t="s">
        <v>94</v>
      </c>
      <c r="D2194" s="2" t="s">
        <v>36</v>
      </c>
      <c r="E2194" s="5">
        <v>-26539</v>
      </c>
      <c r="F2194" s="3" t="s">
        <v>83</v>
      </c>
      <c r="G2194" s="3" t="s">
        <v>29</v>
      </c>
      <c r="H2194" s="2" t="s">
        <v>21</v>
      </c>
      <c r="I2194" s="2" t="s">
        <v>4927</v>
      </c>
      <c r="J2194" s="3" t="str">
        <f>HYPERLINK("https://www.boe.es/gazeta/dias/1827/05/03/pdfs/GMD-1827-53.pdf#page=4","Abrir facsímil")</f>
        <v>Abrir facsímil</v>
      </c>
      <c r="K2194" s="3" t="s">
        <v>23</v>
      </c>
    </row>
    <row r="2195" spans="1:11" ht="42" customHeight="1">
      <c r="A2195" s="2" t="s">
        <v>4928</v>
      </c>
      <c r="B2195" s="2" t="s">
        <v>4929</v>
      </c>
      <c r="C2195" s="2" t="s">
        <v>17</v>
      </c>
      <c r="D2195" s="2" t="s">
        <v>18</v>
      </c>
      <c r="E2195" s="5">
        <v>-26548</v>
      </c>
      <c r="F2195" s="3" t="s">
        <v>507</v>
      </c>
      <c r="G2195" s="3" t="s">
        <v>20</v>
      </c>
      <c r="H2195" s="2" t="s">
        <v>21</v>
      </c>
      <c r="I2195" s="2" t="s">
        <v>4930</v>
      </c>
      <c r="J2195" s="3" t="str">
        <f>HYPERLINK("https://www.boe.es/gazeta/dias/1827/04/24/pdfs/GMD-1827-49.pdf#page=3","Abrir facsímil")</f>
        <v>Abrir facsímil</v>
      </c>
      <c r="K2195" s="3" t="s">
        <v>23</v>
      </c>
    </row>
    <row r="2196" spans="1:11" ht="42" customHeight="1">
      <c r="A2196" s="2" t="s">
        <v>4931</v>
      </c>
      <c r="B2196" s="2" t="s">
        <v>4931</v>
      </c>
      <c r="C2196" s="2" t="s">
        <v>17</v>
      </c>
      <c r="D2196" s="2" t="s">
        <v>18</v>
      </c>
      <c r="E2196" s="5">
        <v>-26336</v>
      </c>
      <c r="F2196" s="3" t="s">
        <v>1277</v>
      </c>
      <c r="G2196" s="3" t="s">
        <v>20</v>
      </c>
      <c r="H2196" s="2" t="s">
        <v>21</v>
      </c>
      <c r="I2196" s="2" t="s">
        <v>4932</v>
      </c>
      <c r="J2196" s="3" t="str">
        <f>HYPERLINK("https://www.boe.es/gazeta/dias/1827/11/22/pdfs/GMD-1827-143.pdf#page=3","Abrir facsímil")</f>
        <v>Abrir facsímil</v>
      </c>
      <c r="K2196" s="3" t="s">
        <v>23</v>
      </c>
    </row>
    <row r="2197" spans="1:11" ht="42" customHeight="1">
      <c r="A2197" s="2" t="s">
        <v>4933</v>
      </c>
      <c r="B2197" s="2" t="s">
        <v>4933</v>
      </c>
      <c r="C2197" s="2" t="s">
        <v>17</v>
      </c>
      <c r="D2197" s="2" t="s">
        <v>18</v>
      </c>
      <c r="E2197" s="5">
        <v>-26383</v>
      </c>
      <c r="F2197" s="3" t="s">
        <v>357</v>
      </c>
      <c r="G2197" s="3" t="s">
        <v>42</v>
      </c>
      <c r="H2197" s="2" t="s">
        <v>21</v>
      </c>
      <c r="I2197" s="2" t="s">
        <v>4934</v>
      </c>
      <c r="J2197" s="3" t="str">
        <f>HYPERLINK("https://www.boe.es/gazeta/dias/1827/10/06/pdfs/GMD-1827-122.pdf#page=1","Abrir facsímil")</f>
        <v>Abrir facsímil</v>
      </c>
      <c r="K2197" s="3" t="s">
        <v>23</v>
      </c>
    </row>
    <row r="2198" spans="1:11" ht="42" customHeight="1">
      <c r="A2198" s="2" t="s">
        <v>4933</v>
      </c>
      <c r="B2198" s="2" t="s">
        <v>4933</v>
      </c>
      <c r="C2198" s="2" t="s">
        <v>17</v>
      </c>
      <c r="D2198" s="2" t="s">
        <v>18</v>
      </c>
      <c r="E2198" s="5">
        <v>-26380</v>
      </c>
      <c r="F2198" s="3" t="s">
        <v>71</v>
      </c>
      <c r="G2198" s="3" t="s">
        <v>42</v>
      </c>
      <c r="H2198" s="2" t="s">
        <v>21</v>
      </c>
      <c r="I2198" s="2" t="s">
        <v>4935</v>
      </c>
      <c r="J2198" s="3" t="str">
        <f>HYPERLINK("https://www.boe.es/gazeta/dias/1827/10/09/pdfs/GMD-1827-124.pdf#page=1","Abrir facsímil")</f>
        <v>Abrir facsímil</v>
      </c>
      <c r="K2198" s="3" t="s">
        <v>23</v>
      </c>
    </row>
    <row r="2199" spans="1:11" ht="42" customHeight="1">
      <c r="A2199" s="2" t="s">
        <v>4933</v>
      </c>
      <c r="B2199" s="2" t="s">
        <v>4933</v>
      </c>
      <c r="C2199" s="2" t="s">
        <v>35</v>
      </c>
      <c r="D2199" s="2" t="s">
        <v>36</v>
      </c>
      <c r="E2199" s="5">
        <v>-26357</v>
      </c>
      <c r="F2199" s="3" t="s">
        <v>583</v>
      </c>
      <c r="G2199" s="3" t="s">
        <v>59</v>
      </c>
      <c r="H2199" s="2" t="s">
        <v>21</v>
      </c>
      <c r="I2199" s="2" t="s">
        <v>4936</v>
      </c>
      <c r="J2199" s="3" t="str">
        <f>HYPERLINK("https://www.boe.es/gazeta/dias/1827/11/01/pdfs/GMD-1827-134.pdf#page=2","Abrir facsímil")</f>
        <v>Abrir facsímil</v>
      </c>
      <c r="K2199" s="3" t="s">
        <v>23</v>
      </c>
    </row>
    <row r="2200" spans="1:11" ht="42" customHeight="1">
      <c r="A2200" s="2" t="s">
        <v>4933</v>
      </c>
      <c r="B2200" s="2" t="s">
        <v>4933</v>
      </c>
      <c r="C2200" s="2" t="s">
        <v>55</v>
      </c>
      <c r="D2200" s="2" t="s">
        <v>36</v>
      </c>
      <c r="E2200" s="5">
        <v>-26336</v>
      </c>
      <c r="F2200" s="3" t="s">
        <v>1277</v>
      </c>
      <c r="G2200" s="3" t="s">
        <v>59</v>
      </c>
      <c r="H2200" s="2" t="s">
        <v>21</v>
      </c>
      <c r="I2200" s="2" t="s">
        <v>4937</v>
      </c>
      <c r="J2200" s="3" t="str">
        <f>HYPERLINK("https://www.boe.es/gazeta/dias/1827/11/22/pdfs/GMD-1827-143.pdf#page=2","Abrir facsímil")</f>
        <v>Abrir facsímil</v>
      </c>
      <c r="K2200" s="3" t="s">
        <v>23</v>
      </c>
    </row>
    <row r="2201" spans="1:11" ht="42" customHeight="1">
      <c r="A2201" s="2" t="s">
        <v>4933</v>
      </c>
      <c r="B2201" s="2" t="s">
        <v>4933</v>
      </c>
      <c r="C2201" s="2" t="s">
        <v>17</v>
      </c>
      <c r="D2201" s="2" t="s">
        <v>18</v>
      </c>
      <c r="E2201" s="5">
        <v>-26331</v>
      </c>
      <c r="F2201" s="3" t="s">
        <v>667</v>
      </c>
      <c r="G2201" s="3" t="s">
        <v>59</v>
      </c>
      <c r="H2201" s="2" t="s">
        <v>21</v>
      </c>
      <c r="I2201" s="2" t="s">
        <v>4938</v>
      </c>
      <c r="J2201" s="3" t="str">
        <f>HYPERLINK("https://www.boe.es/gazeta/dias/1827/11/27/pdfs/GMD-1827-145.pdf#page=2","Abrir facsímil")</f>
        <v>Abrir facsímil</v>
      </c>
      <c r="K2201" s="3" t="s">
        <v>23</v>
      </c>
    </row>
    <row r="2202" spans="1:11" ht="42" customHeight="1">
      <c r="A2202" s="2" t="s">
        <v>4939</v>
      </c>
      <c r="B2202" s="2" t="s">
        <v>4939</v>
      </c>
      <c r="C2202" s="2" t="s">
        <v>66</v>
      </c>
      <c r="D2202" s="2" t="s">
        <v>36</v>
      </c>
      <c r="E2202" s="5">
        <v>-26329</v>
      </c>
      <c r="F2202" s="3" t="s">
        <v>67</v>
      </c>
      <c r="G2202" s="3" t="s">
        <v>59</v>
      </c>
      <c r="H2202" s="2" t="s">
        <v>21</v>
      </c>
      <c r="I2202" s="2" t="s">
        <v>4940</v>
      </c>
      <c r="J2202" s="3" t="str">
        <f>HYPERLINK("https://www.boe.es/gazeta/dias/1827/11/29/pdfs/GMD-1827-146.pdf#page=2","Abrir facsímil")</f>
        <v>Abrir facsímil</v>
      </c>
      <c r="K2202" s="3" t="s">
        <v>23</v>
      </c>
    </row>
    <row r="2203" spans="1:11" ht="42" customHeight="1">
      <c r="A2203" s="2" t="s">
        <v>4933</v>
      </c>
      <c r="B2203" s="2" t="s">
        <v>4933</v>
      </c>
      <c r="C2203" s="2" t="s">
        <v>17</v>
      </c>
      <c r="D2203" s="2" t="s">
        <v>18</v>
      </c>
      <c r="E2203" s="5">
        <v>-26324</v>
      </c>
      <c r="F2203" s="3" t="s">
        <v>344</v>
      </c>
      <c r="G2203" s="3" t="s">
        <v>59</v>
      </c>
      <c r="H2203" s="2" t="s">
        <v>21</v>
      </c>
      <c r="I2203" s="2" t="s">
        <v>4941</v>
      </c>
      <c r="J2203" s="3" t="str">
        <f>HYPERLINK("https://www.boe.es/gazeta/dias/1827/12/04/pdfs/GMD-1827-148.pdf#page=2","Abrir facsímil")</f>
        <v>Abrir facsímil</v>
      </c>
      <c r="K2203" s="3" t="s">
        <v>23</v>
      </c>
    </row>
    <row r="2204" spans="1:11" ht="42" customHeight="1">
      <c r="A2204" s="2" t="s">
        <v>4933</v>
      </c>
      <c r="B2204" s="2" t="s">
        <v>4933</v>
      </c>
      <c r="C2204" s="2" t="s">
        <v>17</v>
      </c>
      <c r="D2204" s="2" t="s">
        <v>18</v>
      </c>
      <c r="E2204" s="5">
        <v>-26320</v>
      </c>
      <c r="F2204" s="3" t="s">
        <v>2021</v>
      </c>
      <c r="G2204" s="3" t="s">
        <v>59</v>
      </c>
      <c r="H2204" s="2" t="s">
        <v>21</v>
      </c>
      <c r="I2204" s="2" t="s">
        <v>4942</v>
      </c>
      <c r="J2204" s="3" t="str">
        <f>HYPERLINK("https://www.boe.es/gazeta/dias/1827/12/08/pdfs/GMD-1827-150.pdf#page=2","Abrir facsímil")</f>
        <v>Abrir facsímil</v>
      </c>
      <c r="K2204" s="3" t="s">
        <v>23</v>
      </c>
    </row>
    <row r="2205" spans="1:11" ht="42" customHeight="1">
      <c r="A2205" s="2" t="s">
        <v>4933</v>
      </c>
      <c r="B2205" s="2" t="s">
        <v>4933</v>
      </c>
      <c r="C2205" s="2" t="s">
        <v>17</v>
      </c>
      <c r="D2205" s="2" t="s">
        <v>18</v>
      </c>
      <c r="E2205" s="5">
        <v>-26315</v>
      </c>
      <c r="F2205" s="3" t="s">
        <v>346</v>
      </c>
      <c r="G2205" s="3" t="s">
        <v>20</v>
      </c>
      <c r="H2205" s="2" t="s">
        <v>21</v>
      </c>
      <c r="I2205" s="2" t="s">
        <v>4943</v>
      </c>
      <c r="J2205" s="3" t="str">
        <f>HYPERLINK("https://www.boe.es/gazeta/dias/1827/12/13/pdfs/GMD-1827-152.pdf#page=3","Abrir facsímil")</f>
        <v>Abrir facsímil</v>
      </c>
      <c r="K2205" s="3" t="s">
        <v>23</v>
      </c>
    </row>
    <row r="2206" spans="1:11" ht="42" customHeight="1">
      <c r="A2206" s="2" t="s">
        <v>4933</v>
      </c>
      <c r="B2206" s="2" t="s">
        <v>4933</v>
      </c>
      <c r="C2206" s="2" t="s">
        <v>66</v>
      </c>
      <c r="D2206" s="2" t="s">
        <v>36</v>
      </c>
      <c r="E2206" s="5">
        <v>-26310</v>
      </c>
      <c r="F2206" s="3" t="s">
        <v>263</v>
      </c>
      <c r="G2206" s="3" t="s">
        <v>59</v>
      </c>
      <c r="H2206" s="2" t="s">
        <v>21</v>
      </c>
      <c r="I2206" s="2" t="s">
        <v>4944</v>
      </c>
      <c r="J2206" s="3" t="str">
        <f>HYPERLINK("https://www.boe.es/gazeta/dias/1827/12/18/pdfs/GMD-1827-154.pdf#page=2","Abrir facsímil")</f>
        <v>Abrir facsímil</v>
      </c>
      <c r="K2206" s="3" t="s">
        <v>23</v>
      </c>
    </row>
    <row r="2207" spans="1:11" ht="42" customHeight="1">
      <c r="A2207" s="2" t="s">
        <v>4945</v>
      </c>
      <c r="B2207" s="2" t="s">
        <v>4945</v>
      </c>
      <c r="C2207" s="2" t="s">
        <v>46</v>
      </c>
      <c r="D2207" s="2" t="s">
        <v>27</v>
      </c>
      <c r="E2207" s="5">
        <v>-26523</v>
      </c>
      <c r="F2207" s="3" t="s">
        <v>531</v>
      </c>
      <c r="G2207" s="3" t="s">
        <v>42</v>
      </c>
      <c r="H2207" s="2" t="s">
        <v>21</v>
      </c>
      <c r="I2207" s="2" t="s">
        <v>4946</v>
      </c>
      <c r="J2207" s="3" t="str">
        <f>HYPERLINK("https://www.boe.es/gazeta/dias/1827/05/19/pdfs/GMD-1827-60.pdf#page=1","Abrir facsímil")</f>
        <v>Abrir facsímil</v>
      </c>
      <c r="K2207" s="3" t="s">
        <v>23</v>
      </c>
    </row>
    <row r="2208" spans="1:11" ht="42" customHeight="1">
      <c r="A2208" s="2" t="s">
        <v>4947</v>
      </c>
      <c r="B2208" s="2" t="s">
        <v>4948</v>
      </c>
      <c r="C2208" s="2" t="s">
        <v>46</v>
      </c>
      <c r="D2208" s="2" t="s">
        <v>27</v>
      </c>
      <c r="E2208" s="5">
        <v>-26488</v>
      </c>
      <c r="F2208" s="3" t="s">
        <v>201</v>
      </c>
      <c r="G2208" s="3" t="s">
        <v>20</v>
      </c>
      <c r="H2208" s="2" t="s">
        <v>21</v>
      </c>
      <c r="I2208" s="2" t="s">
        <v>4949</v>
      </c>
      <c r="J2208" s="3" t="str">
        <f>HYPERLINK("https://www.boe.es/gazeta/dias/1827/06/23/pdfs/GMD-1827-75.pdf#page=3","Abrir facsímil")</f>
        <v>Abrir facsímil</v>
      </c>
      <c r="K2208" s="3" t="s">
        <v>23</v>
      </c>
    </row>
    <row r="2209" spans="1:11" ht="42" customHeight="1">
      <c r="A2209" s="2" t="s">
        <v>4947</v>
      </c>
      <c r="B2209" s="2" t="s">
        <v>4948</v>
      </c>
      <c r="C2209" s="2" t="s">
        <v>35</v>
      </c>
      <c r="D2209" s="2" t="s">
        <v>36</v>
      </c>
      <c r="E2209" s="5">
        <v>-26357</v>
      </c>
      <c r="F2209" s="3" t="s">
        <v>583</v>
      </c>
      <c r="G2209" s="3" t="s">
        <v>20</v>
      </c>
      <c r="H2209" s="2" t="s">
        <v>21</v>
      </c>
      <c r="I2209" s="2" t="s">
        <v>4950</v>
      </c>
      <c r="J2209" s="3" t="str">
        <f>HYPERLINK("https://www.boe.es/gazeta/dias/1827/11/01/pdfs/GMD-1827-134.pdf#page=3","Abrir facsímil")</f>
        <v>Abrir facsímil</v>
      </c>
      <c r="K2209" s="3" t="s">
        <v>23</v>
      </c>
    </row>
    <row r="2210" spans="1:11" ht="42" customHeight="1">
      <c r="A2210" s="2" t="s">
        <v>4951</v>
      </c>
      <c r="B2210" s="2" t="s">
        <v>4951</v>
      </c>
      <c r="C2210" s="2" t="s">
        <v>55</v>
      </c>
      <c r="D2210" s="2" t="s">
        <v>36</v>
      </c>
      <c r="E2210" s="5">
        <v>-26602</v>
      </c>
      <c r="F2210" s="3" t="s">
        <v>1145</v>
      </c>
      <c r="G2210" s="3" t="s">
        <v>20</v>
      </c>
      <c r="H2210" s="2" t="s">
        <v>21</v>
      </c>
      <c r="I2210" s="2" t="s">
        <v>4952</v>
      </c>
      <c r="J2210" s="3" t="str">
        <f>HYPERLINK("https://www.boe.es/gazeta/dias/1827/03/01/pdfs/GMD-1827-26.pdf#page=3","Abrir facsímil")</f>
        <v>Abrir facsímil</v>
      </c>
      <c r="K2210" s="3" t="s">
        <v>23</v>
      </c>
    </row>
    <row r="2211" spans="1:11" ht="42" customHeight="1">
      <c r="A2211" s="2" t="s">
        <v>4953</v>
      </c>
      <c r="B2211" s="2" t="s">
        <v>4953</v>
      </c>
      <c r="C2211" s="2" t="s">
        <v>17</v>
      </c>
      <c r="D2211" s="2" t="s">
        <v>18</v>
      </c>
      <c r="E2211" s="5">
        <v>-26642</v>
      </c>
      <c r="F2211" s="3" t="s">
        <v>289</v>
      </c>
      <c r="G2211" s="3" t="s">
        <v>29</v>
      </c>
      <c r="H2211" s="2" t="s">
        <v>21</v>
      </c>
      <c r="I2211" s="2" t="s">
        <v>4954</v>
      </c>
      <c r="J2211" s="3" t="str">
        <f>HYPERLINK("https://www.boe.es/gazeta/dias/1827/01/20/pdfs/GMD-1827-9.pdf#page=4","Abrir facsímil")</f>
        <v>Abrir facsímil</v>
      </c>
      <c r="K2211" s="3" t="s">
        <v>23</v>
      </c>
    </row>
    <row r="2212" spans="1:11" ht="42" customHeight="1">
      <c r="A2212" s="2" t="s">
        <v>4955</v>
      </c>
      <c r="B2212" s="2" t="s">
        <v>4956</v>
      </c>
      <c r="C2212" s="2" t="s">
        <v>94</v>
      </c>
      <c r="D2212" s="2" t="s">
        <v>36</v>
      </c>
      <c r="E2212" s="5">
        <v>-26476</v>
      </c>
      <c r="F2212" s="3" t="s">
        <v>95</v>
      </c>
      <c r="G2212" s="3" t="s">
        <v>29</v>
      </c>
      <c r="H2212" s="2" t="s">
        <v>21</v>
      </c>
      <c r="I2212" s="2" t="s">
        <v>4957</v>
      </c>
      <c r="J2212" s="3" t="str">
        <f>HYPERLINK("https://www.boe.es/gazeta/dias/1827/07/05/pdfs/GMD-1827-80.pdf#page=4","Abrir facsímil")</f>
        <v>Abrir facsímil</v>
      </c>
      <c r="K2212" s="3" t="s">
        <v>23</v>
      </c>
    </row>
    <row r="2213" spans="1:11" ht="42" customHeight="1">
      <c r="A2213" s="2" t="s">
        <v>4958</v>
      </c>
      <c r="B2213" s="2" t="s">
        <v>4959</v>
      </c>
      <c r="C2213" s="2" t="s">
        <v>350</v>
      </c>
      <c r="D2213" s="2" t="s">
        <v>36</v>
      </c>
      <c r="E2213" s="5">
        <v>-26425</v>
      </c>
      <c r="F2213" s="3" t="s">
        <v>546</v>
      </c>
      <c r="G2213" s="3" t="s">
        <v>29</v>
      </c>
      <c r="H2213" s="2" t="s">
        <v>21</v>
      </c>
      <c r="I2213" s="2" t="s">
        <v>4960</v>
      </c>
      <c r="J2213" s="3" t="str">
        <f>HYPERLINK("https://www.boe.es/gazeta/dias/1827/08/25/pdfs/GMD-1827-102.pdf#page=4","Abrir facsímil")</f>
        <v>Abrir facsímil</v>
      </c>
      <c r="K2213" s="3" t="s">
        <v>23</v>
      </c>
    </row>
    <row r="2214" spans="1:11" ht="42" customHeight="1">
      <c r="A2214" s="2" t="s">
        <v>4961</v>
      </c>
      <c r="B2214" s="2" t="s">
        <v>4962</v>
      </c>
      <c r="C2214" s="2" t="s">
        <v>350</v>
      </c>
      <c r="D2214" s="2" t="s">
        <v>36</v>
      </c>
      <c r="E2214" s="5">
        <v>-26369</v>
      </c>
      <c r="F2214" s="3" t="s">
        <v>239</v>
      </c>
      <c r="G2214" s="3" t="s">
        <v>29</v>
      </c>
      <c r="H2214" s="2" t="s">
        <v>21</v>
      </c>
      <c r="I2214" s="2" t="s">
        <v>4963</v>
      </c>
      <c r="J2214" s="3" t="str">
        <f>HYPERLINK("https://www.boe.es/gazeta/dias/1827/10/20/pdfs/GMD-1827-129.pdf#page=4","Abrir facsímil")</f>
        <v>Abrir facsímil</v>
      </c>
      <c r="K2214" s="3" t="s">
        <v>23</v>
      </c>
    </row>
    <row r="2215" spans="1:11" ht="42" customHeight="1">
      <c r="A2215" s="2" t="s">
        <v>4964</v>
      </c>
      <c r="B2215" s="2" t="s">
        <v>4965</v>
      </c>
      <c r="C2215" s="2" t="s">
        <v>46</v>
      </c>
      <c r="D2215" s="2" t="s">
        <v>27</v>
      </c>
      <c r="E2215" s="5">
        <v>-26607</v>
      </c>
      <c r="F2215" s="3" t="s">
        <v>280</v>
      </c>
      <c r="G2215" s="3" t="s">
        <v>59</v>
      </c>
      <c r="H2215" s="2" t="s">
        <v>21</v>
      </c>
      <c r="I2215" s="2" t="s">
        <v>4966</v>
      </c>
      <c r="J2215" s="3" t="str">
        <f>HYPERLINK("https://www.boe.es/gazeta/dias/1827/02/24/pdfs/GMD-1827-24.pdf#page=2","Abrir facsímil")</f>
        <v>Abrir facsímil</v>
      </c>
      <c r="K2215" s="3" t="s">
        <v>23</v>
      </c>
    </row>
    <row r="2216" spans="1:11" ht="42" customHeight="1">
      <c r="A2216" s="2" t="s">
        <v>4964</v>
      </c>
      <c r="B2216" s="2" t="s">
        <v>4965</v>
      </c>
      <c r="C2216" s="2" t="s">
        <v>55</v>
      </c>
      <c r="D2216" s="2" t="s">
        <v>36</v>
      </c>
      <c r="E2216" s="5">
        <v>-26406</v>
      </c>
      <c r="F2216" s="3" t="s">
        <v>658</v>
      </c>
      <c r="G2216" s="3" t="s">
        <v>29</v>
      </c>
      <c r="H2216" s="2" t="s">
        <v>21</v>
      </c>
      <c r="I2216" s="2" t="s">
        <v>4967</v>
      </c>
      <c r="J2216" s="3" t="str">
        <f>HYPERLINK("https://www.boe.es/gazeta/dias/1827/09/13/pdfs/GMD-1827-110.pdf#page=4","Abrir facsímil")</f>
        <v>Abrir facsímil</v>
      </c>
      <c r="K2216" s="3" t="s">
        <v>23</v>
      </c>
    </row>
    <row r="2217" spans="1:11" ht="42" customHeight="1">
      <c r="A2217" s="2" t="s">
        <v>4968</v>
      </c>
      <c r="B2217" s="2" t="s">
        <v>4969</v>
      </c>
      <c r="C2217" s="2" t="s">
        <v>35</v>
      </c>
      <c r="D2217" s="2" t="s">
        <v>36</v>
      </c>
      <c r="E2217" s="5">
        <v>-26373</v>
      </c>
      <c r="F2217" s="3" t="s">
        <v>136</v>
      </c>
      <c r="G2217" s="3" t="s">
        <v>20</v>
      </c>
      <c r="H2217" s="2" t="s">
        <v>21</v>
      </c>
      <c r="I2217" s="2" t="s">
        <v>4970</v>
      </c>
      <c r="J2217" s="3" t="str">
        <f>HYPERLINK("https://www.boe.es/gazeta/dias/1827/10/16/pdfs/GMD-1827-127.pdf#page=3","Abrir facsímil")</f>
        <v>Abrir facsímil</v>
      </c>
      <c r="K2217" s="3" t="s">
        <v>23</v>
      </c>
    </row>
    <row r="2218" spans="1:11" ht="42" customHeight="1">
      <c r="A2218" s="2" t="s">
        <v>4971</v>
      </c>
      <c r="B2218" s="2" t="s">
        <v>4972</v>
      </c>
      <c r="C2218" s="2" t="s">
        <v>46</v>
      </c>
      <c r="D2218" s="2" t="s">
        <v>27</v>
      </c>
      <c r="E2218" s="5">
        <v>-26460</v>
      </c>
      <c r="F2218" s="3" t="s">
        <v>920</v>
      </c>
      <c r="G2218" s="3" t="s">
        <v>29</v>
      </c>
      <c r="H2218" s="2" t="s">
        <v>21</v>
      </c>
      <c r="I2218" s="2" t="s">
        <v>4973</v>
      </c>
      <c r="J2218" s="3" t="str">
        <f>HYPERLINK("https://www.boe.es/gazeta/dias/1827/07/21/pdfs/GMD-1827-87.pdf#page=4","Abrir facsímil")</f>
        <v>Abrir facsímil</v>
      </c>
      <c r="K2218" s="3" t="s">
        <v>23</v>
      </c>
    </row>
    <row r="2219" spans="1:11" ht="42" customHeight="1">
      <c r="A2219" s="2" t="s">
        <v>4974</v>
      </c>
      <c r="B2219" s="2" t="s">
        <v>4975</v>
      </c>
      <c r="C2219" s="2" t="s">
        <v>17</v>
      </c>
      <c r="D2219" s="2" t="s">
        <v>18</v>
      </c>
      <c r="E2219" s="5">
        <v>-26569</v>
      </c>
      <c r="F2219" s="3" t="s">
        <v>1418</v>
      </c>
      <c r="G2219" s="3" t="s">
        <v>20</v>
      </c>
      <c r="H2219" s="2" t="s">
        <v>21</v>
      </c>
      <c r="I2219" s="2" t="s">
        <v>4976</v>
      </c>
      <c r="J2219" s="3" t="str">
        <f>HYPERLINK("https://www.boe.es/gazeta/dias/1827/04/03/pdfs/GMD-1827-40.pdf#page=3","Abrir facsímil")</f>
        <v>Abrir facsímil</v>
      </c>
      <c r="K2219" s="3" t="s">
        <v>23</v>
      </c>
    </row>
    <row r="2220" spans="1:11" ht="42" customHeight="1">
      <c r="A2220" s="2" t="s">
        <v>4974</v>
      </c>
      <c r="B2220" s="2" t="s">
        <v>4975</v>
      </c>
      <c r="C2220" s="2" t="s">
        <v>17</v>
      </c>
      <c r="D2220" s="2" t="s">
        <v>18</v>
      </c>
      <c r="E2220" s="5">
        <v>-26539</v>
      </c>
      <c r="F2220" s="3" t="s">
        <v>83</v>
      </c>
      <c r="G2220" s="3" t="s">
        <v>42</v>
      </c>
      <c r="H2220" s="2" t="s">
        <v>21</v>
      </c>
      <c r="I2220" s="2" t="s">
        <v>4977</v>
      </c>
      <c r="J2220" s="3" t="str">
        <f>HYPERLINK("https://www.boe.es/gazeta/dias/1827/05/03/pdfs/GMD-1827-53.pdf#page=1","Abrir facsímil")</f>
        <v>Abrir facsímil</v>
      </c>
      <c r="K2220" s="3" t="s">
        <v>23</v>
      </c>
    </row>
    <row r="2221" spans="1:11" ht="42" customHeight="1">
      <c r="A2221" s="2" t="s">
        <v>4978</v>
      </c>
      <c r="B2221" s="2" t="s">
        <v>4979</v>
      </c>
      <c r="C2221" s="2" t="s">
        <v>46</v>
      </c>
      <c r="D2221" s="2" t="s">
        <v>27</v>
      </c>
      <c r="E2221" s="5">
        <v>-26492</v>
      </c>
      <c r="F2221" s="3" t="s">
        <v>140</v>
      </c>
      <c r="G2221" s="3" t="s">
        <v>20</v>
      </c>
      <c r="H2221" s="2" t="s">
        <v>21</v>
      </c>
      <c r="I2221" s="2" t="s">
        <v>4980</v>
      </c>
      <c r="J2221" s="3" t="str">
        <f>HYPERLINK("https://www.boe.es/gazeta/dias/1827/06/19/pdfs/GMD-1827-73.pdf#page=3","Abrir facsímil")</f>
        <v>Abrir facsímil</v>
      </c>
      <c r="K2221" s="3" t="s">
        <v>23</v>
      </c>
    </row>
    <row r="2222" spans="1:11" ht="42" customHeight="1">
      <c r="A2222" s="2" t="s">
        <v>4981</v>
      </c>
      <c r="B2222" s="2" t="s">
        <v>4982</v>
      </c>
      <c r="C2222" s="2" t="s">
        <v>46</v>
      </c>
      <c r="D2222" s="2" t="s">
        <v>27</v>
      </c>
      <c r="E2222" s="5">
        <v>-26572</v>
      </c>
      <c r="F2222" s="3" t="s">
        <v>1075</v>
      </c>
      <c r="G2222" s="3" t="s">
        <v>20</v>
      </c>
      <c r="H2222" s="2" t="s">
        <v>21</v>
      </c>
      <c r="I2222" s="2" t="s">
        <v>4983</v>
      </c>
      <c r="J2222" s="3" t="str">
        <f>HYPERLINK("https://www.boe.es/gazeta/dias/1827/03/31/pdfs/GMD-1827-39.pdf#page=3","Abrir facsímil")</f>
        <v>Abrir facsímil</v>
      </c>
      <c r="K2222" s="3" t="s">
        <v>23</v>
      </c>
    </row>
    <row r="2223" spans="1:11" ht="42" customHeight="1">
      <c r="A2223" s="2" t="s">
        <v>4984</v>
      </c>
      <c r="B2223" s="2" t="s">
        <v>4985</v>
      </c>
      <c r="C2223" s="2" t="s">
        <v>46</v>
      </c>
      <c r="D2223" s="2" t="s">
        <v>27</v>
      </c>
      <c r="E2223" s="5">
        <v>-26308</v>
      </c>
      <c r="F2223" s="3" t="s">
        <v>474</v>
      </c>
      <c r="G2223" s="3" t="s">
        <v>29</v>
      </c>
      <c r="H2223" s="2" t="s">
        <v>30</v>
      </c>
      <c r="I2223" s="2" t="s">
        <v>4986</v>
      </c>
      <c r="J2223" s="3" t="str">
        <f>HYPERLINK("https://www.boe.es/gazeta/dias/1827/12/20/pdfs/GMD-1827-155.pdf#page=4","Abrir facsímil")</f>
        <v>Abrir facsímil</v>
      </c>
      <c r="K2223" s="3" t="s">
        <v>32</v>
      </c>
    </row>
    <row r="2224" spans="1:11" ht="42" customHeight="1">
      <c r="A2224" s="2" t="s">
        <v>4987</v>
      </c>
      <c r="B2224" s="2" t="s">
        <v>4988</v>
      </c>
      <c r="C2224" s="2" t="s">
        <v>35</v>
      </c>
      <c r="D2224" s="2" t="s">
        <v>36</v>
      </c>
      <c r="E2224" s="5">
        <v>-26586</v>
      </c>
      <c r="F2224" s="3" t="s">
        <v>50</v>
      </c>
      <c r="G2224" s="3" t="s">
        <v>29</v>
      </c>
      <c r="H2224" s="2" t="s">
        <v>21</v>
      </c>
      <c r="I2224" s="2" t="s">
        <v>4989</v>
      </c>
      <c r="J2224" s="3" t="str">
        <f>HYPERLINK("https://www.boe.es/gazeta/dias/1827/03/17/pdfs/GMD-1827-33.pdf#page=4","Abrir facsímil")</f>
        <v>Abrir facsímil</v>
      </c>
      <c r="K2224" s="3" t="s">
        <v>23</v>
      </c>
    </row>
    <row r="2225" spans="1:11" ht="42" customHeight="1">
      <c r="A2225" s="2" t="s">
        <v>4990</v>
      </c>
      <c r="B2225" s="2" t="s">
        <v>4991</v>
      </c>
      <c r="C2225" s="2" t="s">
        <v>284</v>
      </c>
      <c r="D2225" s="2" t="s">
        <v>36</v>
      </c>
      <c r="E2225" s="5">
        <v>-26539</v>
      </c>
      <c r="F2225" s="3" t="s">
        <v>83</v>
      </c>
      <c r="G2225" s="3" t="s">
        <v>29</v>
      </c>
      <c r="H2225" s="2" t="s">
        <v>21</v>
      </c>
      <c r="I2225" s="2" t="s">
        <v>4992</v>
      </c>
      <c r="J2225" s="3" t="str">
        <f>HYPERLINK("https://www.boe.es/gazeta/dias/1827/05/03/pdfs/GMD-1827-53.pdf#page=4","Abrir facsímil")</f>
        <v>Abrir facsímil</v>
      </c>
      <c r="K2225" s="3" t="s">
        <v>23</v>
      </c>
    </row>
    <row r="2226" spans="1:11" ht="42" customHeight="1">
      <c r="A2226" s="2" t="s">
        <v>4993</v>
      </c>
      <c r="B2226" s="2" t="s">
        <v>4994</v>
      </c>
      <c r="C2226" s="2" t="s">
        <v>66</v>
      </c>
      <c r="D2226" s="2" t="s">
        <v>36</v>
      </c>
      <c r="E2226" s="5">
        <v>-26329</v>
      </c>
      <c r="F2226" s="3" t="s">
        <v>67</v>
      </c>
      <c r="G2226" s="3" t="s">
        <v>20</v>
      </c>
      <c r="H2226" s="2" t="s">
        <v>21</v>
      </c>
      <c r="I2226" s="2" t="s">
        <v>4995</v>
      </c>
      <c r="J2226" s="3" t="str">
        <f>HYPERLINK("https://www.boe.es/gazeta/dias/1827/11/29/pdfs/GMD-1827-146.pdf#page=3","Abrir facsímil")</f>
        <v>Abrir facsímil</v>
      </c>
      <c r="K2226" s="3" t="s">
        <v>23</v>
      </c>
    </row>
    <row r="2227" spans="1:11" ht="42" customHeight="1">
      <c r="A2227" s="2" t="s">
        <v>4996</v>
      </c>
      <c r="B2227" s="2" t="s">
        <v>4997</v>
      </c>
      <c r="C2227" s="2" t="s">
        <v>35</v>
      </c>
      <c r="D2227" s="2" t="s">
        <v>36</v>
      </c>
      <c r="E2227" s="5">
        <v>-26455</v>
      </c>
      <c r="F2227" s="3" t="s">
        <v>75</v>
      </c>
      <c r="G2227" s="3" t="s">
        <v>20</v>
      </c>
      <c r="H2227" s="2" t="s">
        <v>21</v>
      </c>
      <c r="I2227" s="2" t="s">
        <v>4998</v>
      </c>
      <c r="J2227" s="3" t="str">
        <f>HYPERLINK("https://www.boe.es/gazeta/dias/1827/07/26/pdfs/GMD-1827-89.pdf#page=3","Abrir facsímil")</f>
        <v>Abrir facsímil</v>
      </c>
      <c r="K2227" s="3" t="s">
        <v>23</v>
      </c>
    </row>
    <row r="2228" spans="1:11" ht="42" customHeight="1">
      <c r="A2228" s="2" t="s">
        <v>4999</v>
      </c>
      <c r="B2228" s="2" t="s">
        <v>5000</v>
      </c>
      <c r="C2228" s="2" t="s">
        <v>17</v>
      </c>
      <c r="D2228" s="2" t="s">
        <v>18</v>
      </c>
      <c r="E2228" s="5">
        <v>-26609</v>
      </c>
      <c r="F2228" s="3" t="s">
        <v>102</v>
      </c>
      <c r="G2228" s="3" t="s">
        <v>20</v>
      </c>
      <c r="H2228" s="2" t="s">
        <v>21</v>
      </c>
      <c r="I2228" s="2" t="s">
        <v>5001</v>
      </c>
      <c r="J2228" s="3" t="str">
        <f>HYPERLINK("https://www.boe.es/gazeta/dias/1827/02/22/pdfs/GMD-1827-23.pdf#page=3","Abrir facsímil")</f>
        <v>Abrir facsímil</v>
      </c>
      <c r="K2228" s="3" t="s">
        <v>23</v>
      </c>
    </row>
    <row r="2229" spans="1:11" ht="42" customHeight="1">
      <c r="A2229" s="2" t="s">
        <v>5002</v>
      </c>
      <c r="B2229" s="2" t="s">
        <v>5003</v>
      </c>
      <c r="C2229" s="2" t="s">
        <v>17</v>
      </c>
      <c r="D2229" s="2" t="s">
        <v>18</v>
      </c>
      <c r="E2229" s="5">
        <v>-26434</v>
      </c>
      <c r="F2229" s="3" t="s">
        <v>267</v>
      </c>
      <c r="G2229" s="3" t="s">
        <v>29</v>
      </c>
      <c r="H2229" s="2" t="s">
        <v>21</v>
      </c>
      <c r="I2229" s="2" t="s">
        <v>5004</v>
      </c>
      <c r="J2229" s="3" t="str">
        <f>HYPERLINK("https://www.boe.es/gazeta/dias/1827/08/16/pdfs/GMD-1827-98.pdf#page=4","Abrir facsímil")</f>
        <v>Abrir facsímil</v>
      </c>
      <c r="K2229" s="3" t="s">
        <v>23</v>
      </c>
    </row>
    <row r="2230" spans="1:11" ht="42" customHeight="1">
      <c r="A2230" s="2" t="s">
        <v>5005</v>
      </c>
      <c r="B2230" s="2" t="s">
        <v>5006</v>
      </c>
      <c r="C2230" s="2" t="s">
        <v>35</v>
      </c>
      <c r="D2230" s="2" t="s">
        <v>36</v>
      </c>
      <c r="E2230" s="5">
        <v>-26422</v>
      </c>
      <c r="F2230" s="3" t="s">
        <v>862</v>
      </c>
      <c r="G2230" s="3" t="s">
        <v>29</v>
      </c>
      <c r="H2230" s="2" t="s">
        <v>21</v>
      </c>
      <c r="I2230" s="2" t="s">
        <v>5007</v>
      </c>
      <c r="J2230" s="3" t="str">
        <f>HYPERLINK("https://www.boe.es/gazeta/dias/1827/08/28/pdfs/GMD-1827-103.pdf#page=4","Abrir facsímil")</f>
        <v>Abrir facsímil</v>
      </c>
      <c r="K2230" s="3" t="s">
        <v>23</v>
      </c>
    </row>
    <row r="2231" spans="1:11" ht="42" customHeight="1">
      <c r="A2231" s="2" t="s">
        <v>5008</v>
      </c>
      <c r="B2231" s="2" t="s">
        <v>5009</v>
      </c>
      <c r="C2231" s="2" t="s">
        <v>94</v>
      </c>
      <c r="D2231" s="2" t="s">
        <v>36</v>
      </c>
      <c r="E2231" s="5">
        <v>-26534</v>
      </c>
      <c r="F2231" s="3" t="s">
        <v>675</v>
      </c>
      <c r="G2231" s="3" t="s">
        <v>29</v>
      </c>
      <c r="H2231" s="2" t="s">
        <v>21</v>
      </c>
      <c r="I2231" s="2" t="s">
        <v>5010</v>
      </c>
      <c r="J2231" s="3" t="str">
        <f>HYPERLINK("https://www.boe.es/gazeta/dias/1827/05/08/pdfs/GMD-1827-55.pdf#page=4","Abrir facsímil")</f>
        <v>Abrir facsímil</v>
      </c>
      <c r="K2231" s="3" t="s">
        <v>23</v>
      </c>
    </row>
    <row r="2232" spans="1:11" ht="42" customHeight="1">
      <c r="A2232" s="2" t="s">
        <v>5011</v>
      </c>
      <c r="B2232" s="2" t="s">
        <v>5012</v>
      </c>
      <c r="C2232" s="2" t="s">
        <v>17</v>
      </c>
      <c r="D2232" s="2" t="s">
        <v>18</v>
      </c>
      <c r="E2232" s="5">
        <v>-26455</v>
      </c>
      <c r="F2232" s="3" t="s">
        <v>75</v>
      </c>
      <c r="G2232" s="3" t="s">
        <v>20</v>
      </c>
      <c r="H2232" s="2" t="s">
        <v>21</v>
      </c>
      <c r="I2232" s="2" t="s">
        <v>5013</v>
      </c>
      <c r="J2232" s="3" t="str">
        <f>HYPERLINK("https://www.boe.es/gazeta/dias/1827/07/26/pdfs/GMD-1827-89.pdf#page=3","Abrir facsímil")</f>
        <v>Abrir facsímil</v>
      </c>
      <c r="K2232" s="3" t="s">
        <v>23</v>
      </c>
    </row>
    <row r="2233" spans="1:11" ht="42" customHeight="1">
      <c r="A2233" s="2" t="s">
        <v>5014</v>
      </c>
      <c r="B2233" s="2" t="s">
        <v>5015</v>
      </c>
      <c r="C2233" s="2" t="s">
        <v>35</v>
      </c>
      <c r="D2233" s="2" t="s">
        <v>36</v>
      </c>
      <c r="E2233" s="5">
        <v>-26434</v>
      </c>
      <c r="F2233" s="3" t="s">
        <v>267</v>
      </c>
      <c r="G2233" s="3" t="s">
        <v>29</v>
      </c>
      <c r="H2233" s="2" t="s">
        <v>21</v>
      </c>
      <c r="I2233" s="2" t="s">
        <v>5016</v>
      </c>
      <c r="J2233" s="3" t="str">
        <f>HYPERLINK("https://www.boe.es/gazeta/dias/1827/08/16/pdfs/GMD-1827-98.pdf#page=4","Abrir facsímil")</f>
        <v>Abrir facsímil</v>
      </c>
      <c r="K2233" s="3" t="s">
        <v>23</v>
      </c>
    </row>
    <row r="2234" spans="1:11" ht="42" customHeight="1">
      <c r="A2234" s="2" t="s">
        <v>5017</v>
      </c>
      <c r="B2234" s="2" t="s">
        <v>5017</v>
      </c>
      <c r="C2234" s="2" t="s">
        <v>17</v>
      </c>
      <c r="D2234" s="2" t="s">
        <v>18</v>
      </c>
      <c r="E2234" s="5">
        <v>-26653</v>
      </c>
      <c r="F2234" s="3" t="s">
        <v>457</v>
      </c>
      <c r="G2234" s="3" t="s">
        <v>29</v>
      </c>
      <c r="H2234" s="2" t="s">
        <v>21</v>
      </c>
      <c r="I2234" s="2" t="s">
        <v>5018</v>
      </c>
      <c r="J2234" s="3" t="str">
        <f>HYPERLINK("https://www.boe.es/gazeta/dias/1827/01/09/pdfs/GMD-1827-4.pdf#page=4","Abrir facsímil")</f>
        <v>Abrir facsímil</v>
      </c>
      <c r="K2234" s="3" t="s">
        <v>23</v>
      </c>
    </row>
    <row r="2235" spans="1:11" ht="42" customHeight="1">
      <c r="A2235" s="2" t="s">
        <v>5019</v>
      </c>
      <c r="B2235" s="2" t="s">
        <v>5019</v>
      </c>
      <c r="C2235" s="2" t="s">
        <v>17</v>
      </c>
      <c r="D2235" s="2" t="s">
        <v>18</v>
      </c>
      <c r="E2235" s="5">
        <v>-26611</v>
      </c>
      <c r="F2235" s="3" t="s">
        <v>638</v>
      </c>
      <c r="G2235" s="3" t="s">
        <v>772</v>
      </c>
      <c r="H2235" s="2" t="s">
        <v>21</v>
      </c>
      <c r="I2235" s="2" t="s">
        <v>5020</v>
      </c>
      <c r="J2235" s="3" t="str">
        <f>HYPERLINK("https://www.boe.es/gazeta/dias/1827/02/20/pdfs/GMD-1827-22.pdf#page=4","Abrir facsímil")</f>
        <v>Abrir facsímil</v>
      </c>
      <c r="K2235" s="3" t="s">
        <v>23</v>
      </c>
    </row>
    <row r="2236" spans="1:11" ht="42" customHeight="1">
      <c r="A2236" s="2" t="s">
        <v>5021</v>
      </c>
      <c r="B2236" s="2" t="s">
        <v>5022</v>
      </c>
      <c r="C2236" s="2" t="s">
        <v>17</v>
      </c>
      <c r="D2236" s="2" t="s">
        <v>18</v>
      </c>
      <c r="E2236" s="5">
        <v>-26609</v>
      </c>
      <c r="F2236" s="3" t="s">
        <v>102</v>
      </c>
      <c r="G2236" s="3" t="s">
        <v>20</v>
      </c>
      <c r="H2236" s="2" t="s">
        <v>21</v>
      </c>
      <c r="I2236" s="2" t="s">
        <v>5023</v>
      </c>
      <c r="J2236" s="3" t="str">
        <f>HYPERLINK("https://www.boe.es/gazeta/dias/1827/02/22/pdfs/GMD-1827-23.pdf#page=3","Abrir facsímil")</f>
        <v>Abrir facsímil</v>
      </c>
      <c r="K2236" s="3" t="s">
        <v>23</v>
      </c>
    </row>
    <row r="2237" spans="1:11" ht="42" customHeight="1">
      <c r="A2237" s="2" t="s">
        <v>5024</v>
      </c>
      <c r="B2237" s="2" t="s">
        <v>5025</v>
      </c>
      <c r="C2237" s="2" t="s">
        <v>35</v>
      </c>
      <c r="D2237" s="2" t="s">
        <v>36</v>
      </c>
      <c r="E2237" s="5">
        <v>-26555</v>
      </c>
      <c r="F2237" s="3" t="s">
        <v>553</v>
      </c>
      <c r="G2237" s="3" t="s">
        <v>29</v>
      </c>
      <c r="H2237" s="2" t="s">
        <v>21</v>
      </c>
      <c r="I2237" s="2" t="s">
        <v>5026</v>
      </c>
      <c r="J2237" s="3" t="str">
        <f>HYPERLINK("https://www.boe.es/gazeta/dias/1827/04/17/pdfs/GMD-1827-46.pdf#page=4","Abrir facsímil")</f>
        <v>Abrir facsímil</v>
      </c>
      <c r="K2237" s="3" t="s">
        <v>23</v>
      </c>
    </row>
    <row r="2238" spans="1:11" ht="42" customHeight="1">
      <c r="A2238" s="2" t="s">
        <v>5027</v>
      </c>
      <c r="B2238" s="2" t="s">
        <v>5028</v>
      </c>
      <c r="C2238" s="2" t="s">
        <v>35</v>
      </c>
      <c r="D2238" s="2" t="s">
        <v>36</v>
      </c>
      <c r="E2238" s="5">
        <v>-26373</v>
      </c>
      <c r="F2238" s="3" t="s">
        <v>136</v>
      </c>
      <c r="G2238" s="3" t="s">
        <v>20</v>
      </c>
      <c r="H2238" s="2" t="s">
        <v>21</v>
      </c>
      <c r="I2238" s="2" t="s">
        <v>5029</v>
      </c>
      <c r="J2238" s="3" t="str">
        <f>HYPERLINK("https://www.boe.es/gazeta/dias/1827/10/16/pdfs/GMD-1827-127.pdf#page=3","Abrir facsímil")</f>
        <v>Abrir facsímil</v>
      </c>
      <c r="K2238" s="3" t="s">
        <v>23</v>
      </c>
    </row>
    <row r="2239" spans="1:11" ht="42" customHeight="1">
      <c r="A2239" s="2" t="s">
        <v>5030</v>
      </c>
      <c r="B2239" s="2" t="s">
        <v>5031</v>
      </c>
      <c r="C2239" s="2" t="s">
        <v>94</v>
      </c>
      <c r="D2239" s="2" t="s">
        <v>36</v>
      </c>
      <c r="E2239" s="5">
        <v>-26516</v>
      </c>
      <c r="F2239" s="3" t="s">
        <v>47</v>
      </c>
      <c r="G2239" s="3" t="s">
        <v>20</v>
      </c>
      <c r="H2239" s="2" t="s">
        <v>21</v>
      </c>
      <c r="I2239" s="2" t="s">
        <v>5032</v>
      </c>
      <c r="J2239" s="3" t="str">
        <f>HYPERLINK("https://www.boe.es/gazeta/dias/1827/05/26/pdfs/GMD-1827-63.pdf#page=3","Abrir facsímil")</f>
        <v>Abrir facsímil</v>
      </c>
      <c r="K2239" s="3" t="s">
        <v>23</v>
      </c>
    </row>
    <row r="2240" spans="1:11" ht="42" customHeight="1">
      <c r="A2240" s="2" t="s">
        <v>5033</v>
      </c>
      <c r="B2240" s="2" t="s">
        <v>5034</v>
      </c>
      <c r="C2240" s="2" t="s">
        <v>350</v>
      </c>
      <c r="D2240" s="2" t="s">
        <v>36</v>
      </c>
      <c r="E2240" s="5">
        <v>-26422</v>
      </c>
      <c r="F2240" s="3" t="s">
        <v>862</v>
      </c>
      <c r="G2240" s="3" t="s">
        <v>20</v>
      </c>
      <c r="H2240" s="2" t="s">
        <v>21</v>
      </c>
      <c r="I2240" s="2" t="s">
        <v>5035</v>
      </c>
      <c r="J2240" s="3" t="str">
        <f>HYPERLINK("https://www.boe.es/gazeta/dias/1827/08/28/pdfs/GMD-1827-103.pdf#page=3","Abrir facsímil")</f>
        <v>Abrir facsímil</v>
      </c>
      <c r="K2240" s="3" t="s">
        <v>23</v>
      </c>
    </row>
    <row r="2241" spans="1:11" ht="42" customHeight="1">
      <c r="A2241" s="2" t="s">
        <v>5036</v>
      </c>
      <c r="B2241" s="2" t="s">
        <v>5037</v>
      </c>
      <c r="C2241" s="2" t="s">
        <v>55</v>
      </c>
      <c r="D2241" s="2" t="s">
        <v>36</v>
      </c>
      <c r="E2241" s="5">
        <v>-26574</v>
      </c>
      <c r="F2241" s="3" t="s">
        <v>106</v>
      </c>
      <c r="G2241" s="3" t="s">
        <v>29</v>
      </c>
      <c r="H2241" s="2" t="s">
        <v>30</v>
      </c>
      <c r="I2241" s="2" t="s">
        <v>5038</v>
      </c>
      <c r="J2241" s="3" t="str">
        <f>HYPERLINK("https://www.boe.es/gazeta/dias/1827/03/29/pdfs/GMD-1827-38.pdf#page=4","Abrir facsímil")</f>
        <v>Abrir facsímil</v>
      </c>
      <c r="K2241" s="3" t="s">
        <v>32</v>
      </c>
    </row>
    <row r="2242" spans="1:11" ht="42" customHeight="1">
      <c r="A2242" s="2" t="s">
        <v>5039</v>
      </c>
      <c r="B2242" s="2" t="s">
        <v>5039</v>
      </c>
      <c r="C2242" s="2" t="s">
        <v>35</v>
      </c>
      <c r="D2242" s="2" t="s">
        <v>36</v>
      </c>
      <c r="E2242" s="5">
        <v>-26401</v>
      </c>
      <c r="F2242" s="3" t="s">
        <v>1251</v>
      </c>
      <c r="G2242" s="3" t="s">
        <v>29</v>
      </c>
      <c r="H2242" s="2" t="s">
        <v>21</v>
      </c>
      <c r="I2242" s="2" t="s">
        <v>5040</v>
      </c>
      <c r="J2242" s="3" t="str">
        <f>HYPERLINK("https://www.boe.es/gazeta/dias/1827/09/18/pdfs/GMD-1827-112.pdf#page=4","Abrir facsímil")</f>
        <v>Abrir facsímil</v>
      </c>
      <c r="K2242" s="3" t="s">
        <v>23</v>
      </c>
    </row>
    <row r="2243" spans="1:11" ht="42" customHeight="1">
      <c r="A2243" s="2" t="s">
        <v>5041</v>
      </c>
      <c r="B2243" s="2" t="s">
        <v>5042</v>
      </c>
      <c r="C2243" s="2" t="s">
        <v>35</v>
      </c>
      <c r="D2243" s="2" t="s">
        <v>36</v>
      </c>
      <c r="E2243" s="5">
        <v>-26429</v>
      </c>
      <c r="F2243" s="3" t="s">
        <v>422</v>
      </c>
      <c r="G2243" s="3" t="s">
        <v>29</v>
      </c>
      <c r="H2243" s="2" t="s">
        <v>21</v>
      </c>
      <c r="I2243" s="2" t="s">
        <v>5043</v>
      </c>
      <c r="J2243" s="3" t="str">
        <f>HYPERLINK("https://www.boe.es/gazeta/dias/1827/08/21/pdfs/GMD-1827-100.pdf#page=4","Abrir facsímil")</f>
        <v>Abrir facsímil</v>
      </c>
      <c r="K2243" s="3" t="s">
        <v>23</v>
      </c>
    </row>
    <row r="2244" spans="1:11" ht="42" customHeight="1">
      <c r="A2244" s="2" t="s">
        <v>5044</v>
      </c>
      <c r="B2244" s="2" t="s">
        <v>5045</v>
      </c>
      <c r="C2244" s="2" t="s">
        <v>17</v>
      </c>
      <c r="D2244" s="2" t="s">
        <v>18</v>
      </c>
      <c r="E2244" s="5">
        <v>-26343</v>
      </c>
      <c r="F2244" s="3" t="s">
        <v>378</v>
      </c>
      <c r="G2244" s="3" t="s">
        <v>42</v>
      </c>
      <c r="H2244" s="2" t="s">
        <v>30</v>
      </c>
      <c r="I2244" s="2" t="s">
        <v>5046</v>
      </c>
      <c r="J2244" s="3" t="str">
        <f>HYPERLINK("https://www.boe.es/gazeta/dias/1827/11/15/pdfs/GMD-1827-140.pdf#page=1","Abrir facsímil")</f>
        <v>Abrir facsímil</v>
      </c>
      <c r="K2244" s="3" t="s">
        <v>32</v>
      </c>
    </row>
    <row r="2245" spans="1:11" ht="42" customHeight="1">
      <c r="A2245" s="2" t="s">
        <v>5047</v>
      </c>
      <c r="B2245" s="2" t="s">
        <v>5048</v>
      </c>
      <c r="C2245" s="2" t="s">
        <v>17</v>
      </c>
      <c r="D2245" s="2" t="s">
        <v>18</v>
      </c>
      <c r="E2245" s="5">
        <v>-26488</v>
      </c>
      <c r="F2245" s="3" t="s">
        <v>201</v>
      </c>
      <c r="G2245" s="3" t="s">
        <v>59</v>
      </c>
      <c r="H2245" s="2" t="s">
        <v>21</v>
      </c>
      <c r="I2245" s="2" t="s">
        <v>5049</v>
      </c>
      <c r="J2245" s="3" t="str">
        <f>HYPERLINK("https://www.boe.es/gazeta/dias/1827/06/23/pdfs/GMD-1827-75.pdf#page=2","Abrir facsímil")</f>
        <v>Abrir facsímil</v>
      </c>
      <c r="K2245" s="3" t="s">
        <v>23</v>
      </c>
    </row>
    <row r="2246" spans="1:11" ht="42" customHeight="1">
      <c r="A2246" s="2" t="s">
        <v>5050</v>
      </c>
      <c r="B2246" s="2" t="s">
        <v>5051</v>
      </c>
      <c r="C2246" s="2" t="s">
        <v>94</v>
      </c>
      <c r="D2246" s="2" t="s">
        <v>36</v>
      </c>
      <c r="E2246" s="5">
        <v>-26425</v>
      </c>
      <c r="F2246" s="3" t="s">
        <v>546</v>
      </c>
      <c r="G2246" s="3" t="s">
        <v>29</v>
      </c>
      <c r="H2246" s="2" t="s">
        <v>21</v>
      </c>
      <c r="I2246" s="2" t="s">
        <v>5052</v>
      </c>
      <c r="J2246" s="3" t="str">
        <f>HYPERLINK("https://www.boe.es/gazeta/dias/1827/08/25/pdfs/GMD-1827-102.pdf#page=4","Abrir facsímil")</f>
        <v>Abrir facsímil</v>
      </c>
      <c r="K2246" s="3" t="s">
        <v>23</v>
      </c>
    </row>
    <row r="2247" spans="1:11" ht="42" customHeight="1">
      <c r="A2247" s="2" t="s">
        <v>5053</v>
      </c>
      <c r="B2247" s="2" t="s">
        <v>5054</v>
      </c>
      <c r="C2247" s="2" t="s">
        <v>35</v>
      </c>
      <c r="D2247" s="2" t="s">
        <v>36</v>
      </c>
      <c r="E2247" s="5">
        <v>-26455</v>
      </c>
      <c r="F2247" s="3" t="s">
        <v>75</v>
      </c>
      <c r="G2247" s="3" t="s">
        <v>20</v>
      </c>
      <c r="H2247" s="2" t="s">
        <v>21</v>
      </c>
      <c r="I2247" s="2" t="s">
        <v>5055</v>
      </c>
      <c r="J2247" s="3" t="str">
        <f>HYPERLINK("https://www.boe.es/gazeta/dias/1827/07/26/pdfs/GMD-1827-89.pdf#page=3","Abrir facsímil")</f>
        <v>Abrir facsímil</v>
      </c>
      <c r="K2247" s="3" t="s">
        <v>23</v>
      </c>
    </row>
    <row r="2248" spans="1:11" ht="42" customHeight="1">
      <c r="A2248" s="2" t="s">
        <v>5056</v>
      </c>
      <c r="B2248" s="2" t="s">
        <v>5057</v>
      </c>
      <c r="C2248" s="2" t="s">
        <v>46</v>
      </c>
      <c r="D2248" s="2" t="s">
        <v>27</v>
      </c>
      <c r="E2248" s="5">
        <v>-26574</v>
      </c>
      <c r="F2248" s="3" t="s">
        <v>106</v>
      </c>
      <c r="G2248" s="3" t="s">
        <v>29</v>
      </c>
      <c r="H2248" s="2" t="s">
        <v>30</v>
      </c>
      <c r="I2248" s="2" t="s">
        <v>5058</v>
      </c>
      <c r="J2248" s="3" t="str">
        <f>HYPERLINK("https://www.boe.es/gazeta/dias/1827/03/29/pdfs/GMD-1827-38.pdf#page=4","Abrir facsímil")</f>
        <v>Abrir facsímil</v>
      </c>
      <c r="K2248" s="3" t="s">
        <v>32</v>
      </c>
    </row>
    <row r="2249" spans="1:11" ht="42" customHeight="1">
      <c r="A2249" s="2" t="s">
        <v>5059</v>
      </c>
      <c r="B2249" s="2" t="s">
        <v>5059</v>
      </c>
      <c r="C2249" s="2" t="s">
        <v>17</v>
      </c>
      <c r="D2249" s="2" t="s">
        <v>18</v>
      </c>
      <c r="E2249" s="5">
        <v>-26642</v>
      </c>
      <c r="F2249" s="3" t="s">
        <v>289</v>
      </c>
      <c r="G2249" s="3" t="s">
        <v>29</v>
      </c>
      <c r="H2249" s="2" t="s">
        <v>21</v>
      </c>
      <c r="I2249" s="2" t="s">
        <v>5060</v>
      </c>
      <c r="J2249" s="3" t="str">
        <f>HYPERLINK("https://www.boe.es/gazeta/dias/1827/01/20/pdfs/GMD-1827-9.pdf#page=4","Abrir facsímil")</f>
        <v>Abrir facsímil</v>
      </c>
      <c r="K2249" s="3" t="s">
        <v>23</v>
      </c>
    </row>
    <row r="2250" spans="1:11" ht="42" customHeight="1">
      <c r="A2250" s="2" t="s">
        <v>5061</v>
      </c>
      <c r="B2250" s="2" t="s">
        <v>5061</v>
      </c>
      <c r="C2250" s="2" t="s">
        <v>17</v>
      </c>
      <c r="D2250" s="2" t="s">
        <v>18</v>
      </c>
      <c r="E2250" s="5">
        <v>-26369</v>
      </c>
      <c r="F2250" s="3" t="s">
        <v>239</v>
      </c>
      <c r="G2250" s="3" t="s">
        <v>29</v>
      </c>
      <c r="H2250" s="2" t="s">
        <v>21</v>
      </c>
      <c r="I2250" s="2" t="s">
        <v>5062</v>
      </c>
      <c r="J2250" s="3" t="str">
        <f>HYPERLINK("https://www.boe.es/gazeta/dias/1827/10/20/pdfs/GMD-1827-129.pdf#page=4","Abrir facsímil")</f>
        <v>Abrir facsímil</v>
      </c>
      <c r="K2250" s="3" t="s">
        <v>23</v>
      </c>
    </row>
    <row r="2251" spans="1:11" ht="42" customHeight="1">
      <c r="A2251" s="2" t="s">
        <v>5063</v>
      </c>
      <c r="B2251" s="2" t="s">
        <v>5064</v>
      </c>
      <c r="C2251" s="2" t="s">
        <v>17</v>
      </c>
      <c r="D2251" s="2" t="s">
        <v>18</v>
      </c>
      <c r="E2251" s="5">
        <v>-26369</v>
      </c>
      <c r="F2251" s="3" t="s">
        <v>239</v>
      </c>
      <c r="G2251" s="3" t="s">
        <v>29</v>
      </c>
      <c r="H2251" s="2" t="s">
        <v>21</v>
      </c>
      <c r="I2251" s="2" t="s">
        <v>5065</v>
      </c>
      <c r="J2251" s="3" t="str">
        <f>HYPERLINK("https://www.boe.es/gazeta/dias/1827/10/20/pdfs/GMD-1827-129.pdf#page=4","Abrir facsímil")</f>
        <v>Abrir facsímil</v>
      </c>
      <c r="K2251" s="3" t="s">
        <v>23</v>
      </c>
    </row>
    <row r="2252" spans="1:11" ht="42" customHeight="1">
      <c r="A2252" s="2" t="s">
        <v>5066</v>
      </c>
      <c r="B2252" s="2" t="s">
        <v>5067</v>
      </c>
      <c r="C2252" s="2" t="s">
        <v>94</v>
      </c>
      <c r="D2252" s="2" t="s">
        <v>36</v>
      </c>
      <c r="E2252" s="5">
        <v>-26441</v>
      </c>
      <c r="F2252" s="3" t="s">
        <v>144</v>
      </c>
      <c r="G2252" s="3" t="s">
        <v>29</v>
      </c>
      <c r="H2252" s="2" t="s">
        <v>21</v>
      </c>
      <c r="I2252" s="2" t="s">
        <v>5068</v>
      </c>
      <c r="J2252" s="3" t="str">
        <f>HYPERLINK("https://www.boe.es/gazeta/dias/1827/08/09/pdfs/GMD-1827-95.pdf#page=4","Abrir facsímil")</f>
        <v>Abrir facsímil</v>
      </c>
      <c r="K2252" s="3" t="s">
        <v>23</v>
      </c>
    </row>
    <row r="2253" spans="1:11" ht="42" customHeight="1">
      <c r="A2253" s="2" t="s">
        <v>5069</v>
      </c>
      <c r="B2253" s="2" t="s">
        <v>5069</v>
      </c>
      <c r="C2253" s="2" t="s">
        <v>17</v>
      </c>
      <c r="D2253" s="2" t="s">
        <v>18</v>
      </c>
      <c r="E2253" s="5">
        <v>-26420</v>
      </c>
      <c r="F2253" s="3" t="s">
        <v>221</v>
      </c>
      <c r="G2253" s="3" t="s">
        <v>42</v>
      </c>
      <c r="H2253" s="2" t="s">
        <v>21</v>
      </c>
      <c r="I2253" s="2" t="s">
        <v>5070</v>
      </c>
      <c r="J2253" s="3" t="str">
        <f>HYPERLINK("https://www.boe.es/gazeta/dias/1827/08/30/pdfs/GMD-1827-104.pdf#page=1","Abrir facsímil")</f>
        <v>Abrir facsímil</v>
      </c>
      <c r="K2253" s="3" t="s">
        <v>23</v>
      </c>
    </row>
    <row r="2254" spans="1:11" ht="42" customHeight="1">
      <c r="A2254" s="2" t="s">
        <v>5071</v>
      </c>
      <c r="B2254" s="2" t="s">
        <v>5071</v>
      </c>
      <c r="C2254" s="2" t="s">
        <v>17</v>
      </c>
      <c r="D2254" s="2" t="s">
        <v>18</v>
      </c>
      <c r="E2254" s="5">
        <v>-26392</v>
      </c>
      <c r="F2254" s="3" t="s">
        <v>1748</v>
      </c>
      <c r="G2254" s="3" t="s">
        <v>42</v>
      </c>
      <c r="H2254" s="2" t="s">
        <v>21</v>
      </c>
      <c r="I2254" s="2" t="s">
        <v>5072</v>
      </c>
      <c r="J2254" s="3" t="str">
        <f>HYPERLINK("https://www.boe.es/gazeta/dias/1827/09/27/pdfs/GMD-1827-117.pdf#page=1","Abrir facsímil")</f>
        <v>Abrir facsímil</v>
      </c>
      <c r="K2254" s="3" t="s">
        <v>23</v>
      </c>
    </row>
    <row r="2255" spans="1:11" ht="42" customHeight="1">
      <c r="A2255" s="2" t="s">
        <v>5073</v>
      </c>
      <c r="B2255" s="2" t="s">
        <v>5073</v>
      </c>
      <c r="C2255" s="2" t="s">
        <v>284</v>
      </c>
      <c r="D2255" s="2" t="s">
        <v>36</v>
      </c>
      <c r="E2255" s="5">
        <v>-26303</v>
      </c>
      <c r="F2255" s="3" t="s">
        <v>1522</v>
      </c>
      <c r="G2255" s="3" t="s">
        <v>1526</v>
      </c>
      <c r="H2255" s="2" t="s">
        <v>21</v>
      </c>
      <c r="I2255" s="2" t="s">
        <v>5074</v>
      </c>
      <c r="J2255" s="3" t="str">
        <f>HYPERLINK("https://www.boe.es/gazeta/dias/1827/12/25/pdfs/GMD-1827-157.pdf#page=4","Abrir facsímil")</f>
        <v>Abrir facsímil</v>
      </c>
      <c r="K2255" s="3" t="s">
        <v>23</v>
      </c>
    </row>
    <row r="2256" spans="1:11" ht="42" customHeight="1">
      <c r="A2256" s="2" t="s">
        <v>5075</v>
      </c>
      <c r="B2256" s="2" t="s">
        <v>5075</v>
      </c>
      <c r="C2256" s="2" t="s">
        <v>17</v>
      </c>
      <c r="D2256" s="2" t="s">
        <v>18</v>
      </c>
      <c r="E2256" s="5">
        <v>-26632</v>
      </c>
      <c r="F2256" s="3" t="s">
        <v>1844</v>
      </c>
      <c r="G2256" s="3" t="s">
        <v>20</v>
      </c>
      <c r="H2256" s="2" t="s">
        <v>21</v>
      </c>
      <c r="I2256" s="2" t="s">
        <v>5076</v>
      </c>
      <c r="J2256" s="3" t="str">
        <f>HYPERLINK("https://www.boe.es/gazeta/dias/1827/01/30/pdfs/GMD-1827-13.pdf#page=3","Abrir facsímil")</f>
        <v>Abrir facsímil</v>
      </c>
      <c r="K2256" s="3" t="s">
        <v>23</v>
      </c>
    </row>
    <row r="2257" spans="1:11" ht="42" customHeight="1">
      <c r="A2257" s="2" t="s">
        <v>5077</v>
      </c>
      <c r="B2257" s="2" t="s">
        <v>5077</v>
      </c>
      <c r="C2257" s="2" t="s">
        <v>35</v>
      </c>
      <c r="D2257" s="2" t="s">
        <v>36</v>
      </c>
      <c r="E2257" s="5">
        <v>-26628</v>
      </c>
      <c r="F2257" s="3" t="s">
        <v>970</v>
      </c>
      <c r="G2257" s="3" t="s">
        <v>59</v>
      </c>
      <c r="H2257" s="2" t="s">
        <v>21</v>
      </c>
      <c r="I2257" s="2" t="s">
        <v>5078</v>
      </c>
      <c r="J2257" s="3" t="str">
        <f>HYPERLINK("https://www.boe.es/gazeta/dias/1827/02/03/pdfs/GMD-1827-15.pdf#page=2","Abrir facsímil")</f>
        <v>Abrir facsímil</v>
      </c>
      <c r="K2257" s="3" t="s">
        <v>23</v>
      </c>
    </row>
    <row r="2258" spans="1:11" ht="42" customHeight="1">
      <c r="A2258" s="2" t="s">
        <v>5077</v>
      </c>
      <c r="B2258" s="2" t="s">
        <v>5077</v>
      </c>
      <c r="C2258" s="2" t="s">
        <v>17</v>
      </c>
      <c r="D2258" s="2" t="s">
        <v>18</v>
      </c>
      <c r="E2258" s="5">
        <v>-26628</v>
      </c>
      <c r="F2258" s="3" t="s">
        <v>970</v>
      </c>
      <c r="G2258" s="3" t="s">
        <v>20</v>
      </c>
      <c r="H2258" s="2" t="s">
        <v>21</v>
      </c>
      <c r="I2258" s="2" t="s">
        <v>5079</v>
      </c>
      <c r="J2258" s="3" t="str">
        <f>HYPERLINK("https://www.boe.es/gazeta/dias/1827/02/03/pdfs/GMD-1827-15.pdf#page=3","Abrir facsímil")</f>
        <v>Abrir facsímil</v>
      </c>
      <c r="K2258" s="3" t="s">
        <v>23</v>
      </c>
    </row>
    <row r="2259" spans="1:11" ht="42" customHeight="1">
      <c r="A2259" s="2" t="s">
        <v>5080</v>
      </c>
      <c r="B2259" s="2" t="s">
        <v>5081</v>
      </c>
      <c r="C2259" s="2" t="s">
        <v>35</v>
      </c>
      <c r="D2259" s="2" t="s">
        <v>36</v>
      </c>
      <c r="E2259" s="5">
        <v>-26401</v>
      </c>
      <c r="F2259" s="3" t="s">
        <v>1251</v>
      </c>
      <c r="G2259" s="3" t="s">
        <v>29</v>
      </c>
      <c r="H2259" s="2" t="s">
        <v>21</v>
      </c>
      <c r="I2259" s="2" t="s">
        <v>5082</v>
      </c>
      <c r="J2259" s="3" t="str">
        <f>HYPERLINK("https://www.boe.es/gazeta/dias/1827/09/18/pdfs/GMD-1827-112.pdf#page=4","Abrir facsímil")</f>
        <v>Abrir facsímil</v>
      </c>
      <c r="K2259" s="3" t="s">
        <v>23</v>
      </c>
    </row>
    <row r="2260" spans="1:11" ht="42" customHeight="1">
      <c r="A2260" s="2" t="s">
        <v>5083</v>
      </c>
      <c r="B2260" s="2" t="s">
        <v>5084</v>
      </c>
      <c r="C2260" s="2" t="s">
        <v>17</v>
      </c>
      <c r="D2260" s="2" t="s">
        <v>18</v>
      </c>
      <c r="E2260" s="5">
        <v>-26455</v>
      </c>
      <c r="F2260" s="3" t="s">
        <v>75</v>
      </c>
      <c r="G2260" s="3" t="s">
        <v>20</v>
      </c>
      <c r="H2260" s="2" t="s">
        <v>21</v>
      </c>
      <c r="I2260" s="2" t="s">
        <v>5085</v>
      </c>
      <c r="J2260" s="3" t="str">
        <f>HYPERLINK("https://www.boe.es/gazeta/dias/1827/07/26/pdfs/GMD-1827-89.pdf#page=3","Abrir facsímil")</f>
        <v>Abrir facsímil</v>
      </c>
      <c r="K2260" s="3" t="s">
        <v>23</v>
      </c>
    </row>
    <row r="2261" spans="1:11" ht="42" customHeight="1">
      <c r="A2261" s="2" t="s">
        <v>5086</v>
      </c>
      <c r="B2261" s="2" t="s">
        <v>5087</v>
      </c>
      <c r="C2261" s="2" t="s">
        <v>66</v>
      </c>
      <c r="D2261" s="2" t="s">
        <v>36</v>
      </c>
      <c r="E2261" s="5">
        <v>-26579</v>
      </c>
      <c r="F2261" s="3" t="s">
        <v>488</v>
      </c>
      <c r="G2261" s="3" t="s">
        <v>20</v>
      </c>
      <c r="H2261" s="2" t="s">
        <v>21</v>
      </c>
      <c r="I2261" s="2" t="s">
        <v>5088</v>
      </c>
      <c r="J2261" s="3" t="str">
        <f>HYPERLINK("https://www.boe.es/gazeta/dias/1827/03/24/pdfs/GMD-1827-36.pdf#page=3","Abrir facsímil")</f>
        <v>Abrir facsímil</v>
      </c>
      <c r="K2261" s="3" t="s">
        <v>23</v>
      </c>
    </row>
    <row r="2262" spans="1:11" ht="42" customHeight="1">
      <c r="A2262" s="2" t="s">
        <v>5089</v>
      </c>
      <c r="B2262" s="2" t="s">
        <v>5089</v>
      </c>
      <c r="C2262" s="2" t="s">
        <v>17</v>
      </c>
      <c r="D2262" s="2" t="s">
        <v>18</v>
      </c>
      <c r="E2262" s="5">
        <v>-26537</v>
      </c>
      <c r="F2262" s="3" t="s">
        <v>351</v>
      </c>
      <c r="G2262" s="3" t="s">
        <v>59</v>
      </c>
      <c r="H2262" s="2" t="s">
        <v>21</v>
      </c>
      <c r="I2262" s="2" t="s">
        <v>5090</v>
      </c>
      <c r="J2262" s="3" t="str">
        <f>HYPERLINK("https://www.boe.es/gazeta/dias/1827/05/05/pdfs/GMD-1827-54.pdf#page=2","Abrir facsímil")</f>
        <v>Abrir facsímil</v>
      </c>
      <c r="K2262" s="3" t="s">
        <v>23</v>
      </c>
    </row>
    <row r="2263" spans="1:11" ht="42" customHeight="1">
      <c r="A2263" s="2" t="s">
        <v>5091</v>
      </c>
      <c r="B2263" s="2" t="s">
        <v>5092</v>
      </c>
      <c r="C2263" s="2" t="s">
        <v>94</v>
      </c>
      <c r="D2263" s="2" t="s">
        <v>36</v>
      </c>
      <c r="E2263" s="5">
        <v>-26516</v>
      </c>
      <c r="F2263" s="3" t="s">
        <v>47</v>
      </c>
      <c r="G2263" s="3" t="s">
        <v>20</v>
      </c>
      <c r="H2263" s="2" t="s">
        <v>21</v>
      </c>
      <c r="I2263" s="2" t="s">
        <v>5093</v>
      </c>
      <c r="J2263" s="3" t="str">
        <f>HYPERLINK("https://www.boe.es/gazeta/dias/1827/05/26/pdfs/GMD-1827-63.pdf#page=3","Abrir facsímil")</f>
        <v>Abrir facsímil</v>
      </c>
      <c r="K2263" s="3" t="s">
        <v>23</v>
      </c>
    </row>
    <row r="2264" spans="1:11" ht="42" customHeight="1">
      <c r="A2264" s="2" t="s">
        <v>5094</v>
      </c>
      <c r="B2264" s="2" t="s">
        <v>5095</v>
      </c>
      <c r="C2264" s="2" t="s">
        <v>46</v>
      </c>
      <c r="D2264" s="2" t="s">
        <v>27</v>
      </c>
      <c r="E2264" s="5">
        <v>-26623</v>
      </c>
      <c r="F2264" s="3" t="s">
        <v>114</v>
      </c>
      <c r="G2264" s="3" t="s">
        <v>115</v>
      </c>
      <c r="H2264" s="2" t="s">
        <v>30</v>
      </c>
      <c r="I2264" s="2" t="s">
        <v>5096</v>
      </c>
      <c r="J2264" s="3" t="str">
        <f>HYPERLINK("https://www.boe.es/gazeta/dias/1827/02/08/pdfs/GMD-1827-17.pdf#page=4","Abrir facsímil")</f>
        <v>Abrir facsímil</v>
      </c>
      <c r="K2264" s="3" t="s">
        <v>32</v>
      </c>
    </row>
    <row r="2265" spans="1:11" ht="42" customHeight="1">
      <c r="A2265" s="2" t="s">
        <v>5097</v>
      </c>
      <c r="B2265" s="2" t="s">
        <v>5098</v>
      </c>
      <c r="C2265" s="2" t="s">
        <v>17</v>
      </c>
      <c r="D2265" s="2" t="s">
        <v>18</v>
      </c>
      <c r="E2265" s="5">
        <v>-26534</v>
      </c>
      <c r="F2265" s="3" t="s">
        <v>675</v>
      </c>
      <c r="G2265" s="3" t="s">
        <v>29</v>
      </c>
      <c r="H2265" s="2" t="s">
        <v>30</v>
      </c>
      <c r="I2265" s="2" t="s">
        <v>5099</v>
      </c>
      <c r="J2265" s="3" t="str">
        <f>HYPERLINK("https://www.boe.es/gazeta/dias/1827/05/08/pdfs/GMD-1827-55.pdf#page=4","Abrir facsímil")</f>
        <v>Abrir facsímil</v>
      </c>
      <c r="K2265" s="3" t="s">
        <v>32</v>
      </c>
    </row>
    <row r="2266" spans="1:11" ht="42" customHeight="1">
      <c r="A2266" s="2" t="s">
        <v>5100</v>
      </c>
      <c r="B2266" s="2" t="s">
        <v>5100</v>
      </c>
      <c r="C2266" s="2" t="s">
        <v>17</v>
      </c>
      <c r="D2266" s="2" t="s">
        <v>18</v>
      </c>
      <c r="E2266" s="5">
        <v>-26490</v>
      </c>
      <c r="F2266" s="3" t="s">
        <v>1154</v>
      </c>
      <c r="G2266" s="3" t="s">
        <v>20</v>
      </c>
      <c r="H2266" s="2" t="s">
        <v>21</v>
      </c>
      <c r="I2266" s="2" t="s">
        <v>5101</v>
      </c>
      <c r="J2266" s="3" t="str">
        <f>HYPERLINK("https://www.boe.es/gazeta/dias/1827/06/21/pdfs/GMD-1827-74.pdf#page=3","Abrir facsímil")</f>
        <v>Abrir facsímil</v>
      </c>
      <c r="K2266" s="3" t="s">
        <v>23</v>
      </c>
    </row>
    <row r="2267" spans="1:11" ht="42" customHeight="1">
      <c r="A2267" s="2" t="s">
        <v>5102</v>
      </c>
      <c r="B2267" s="2" t="s">
        <v>5102</v>
      </c>
      <c r="C2267" s="2" t="s">
        <v>17</v>
      </c>
      <c r="D2267" s="2" t="s">
        <v>18</v>
      </c>
      <c r="E2267" s="5">
        <v>-26392</v>
      </c>
      <c r="F2267" s="3" t="s">
        <v>1748</v>
      </c>
      <c r="G2267" s="3" t="s">
        <v>2137</v>
      </c>
      <c r="H2267" s="2" t="s">
        <v>21</v>
      </c>
      <c r="I2267" s="2" t="s">
        <v>5103</v>
      </c>
      <c r="J2267" s="3" t="str">
        <f>HYPERLINK("https://www.boe.es/gazeta/dias/1827/09/27/pdfs/GMD-1827-117.pdf#page=2","Abrir facsímil")</f>
        <v>Abrir facsímil</v>
      </c>
      <c r="K2267" s="3" t="s">
        <v>23</v>
      </c>
    </row>
    <row r="2268" spans="1:11" ht="42" customHeight="1">
      <c r="A2268" s="2" t="s">
        <v>5104</v>
      </c>
      <c r="B2268" s="2" t="s">
        <v>5104</v>
      </c>
      <c r="C2268" s="2" t="s">
        <v>46</v>
      </c>
      <c r="D2268" s="2" t="s">
        <v>27</v>
      </c>
      <c r="E2268" s="5">
        <v>-26392</v>
      </c>
      <c r="F2268" s="3" t="s">
        <v>1748</v>
      </c>
      <c r="G2268" s="3" t="s">
        <v>2137</v>
      </c>
      <c r="H2268" s="2" t="s">
        <v>21</v>
      </c>
      <c r="I2268" s="2" t="s">
        <v>5105</v>
      </c>
      <c r="J2268" s="3" t="str">
        <f>HYPERLINK("https://www.boe.es/gazeta/dias/1827/09/27/pdfs/GMD-1827-117.pdf#page=2","Abrir facsímil")</f>
        <v>Abrir facsímil</v>
      </c>
      <c r="K2268" s="3" t="s">
        <v>23</v>
      </c>
    </row>
    <row r="2269" spans="1:11" ht="42" customHeight="1">
      <c r="A2269" s="2" t="s">
        <v>5104</v>
      </c>
      <c r="B2269" s="2" t="s">
        <v>5104</v>
      </c>
      <c r="C2269" s="2" t="s">
        <v>17</v>
      </c>
      <c r="D2269" s="2" t="s">
        <v>18</v>
      </c>
      <c r="E2269" s="5">
        <v>-26334</v>
      </c>
      <c r="F2269" s="3" t="s">
        <v>885</v>
      </c>
      <c r="G2269" s="3" t="s">
        <v>59</v>
      </c>
      <c r="H2269" s="2" t="s">
        <v>21</v>
      </c>
      <c r="I2269" s="2" t="s">
        <v>5106</v>
      </c>
      <c r="J2269" s="3" t="str">
        <f>HYPERLINK("https://www.boe.es/gazeta/dias/1827/11/24/pdfs/GMD-1827-144.pdf#page=2","Abrir facsímil")</f>
        <v>Abrir facsímil</v>
      </c>
      <c r="K2269" s="3" t="s">
        <v>23</v>
      </c>
    </row>
    <row r="2270" spans="1:11" ht="42" customHeight="1">
      <c r="A2270" s="2" t="s">
        <v>5107</v>
      </c>
      <c r="B2270" s="2" t="s">
        <v>5108</v>
      </c>
      <c r="C2270" s="2" t="s">
        <v>284</v>
      </c>
      <c r="D2270" s="2" t="s">
        <v>36</v>
      </c>
      <c r="E2270" s="5">
        <v>-26471</v>
      </c>
      <c r="F2270" s="3" t="s">
        <v>169</v>
      </c>
      <c r="G2270" s="3" t="s">
        <v>29</v>
      </c>
      <c r="H2270" s="2" t="s">
        <v>30</v>
      </c>
      <c r="I2270" s="2" t="s">
        <v>5109</v>
      </c>
      <c r="J2270" s="3" t="str">
        <f>HYPERLINK("https://www.boe.es/gazeta/dias/1827/07/10/pdfs/GMD-1827-82.pdf#page=4","Abrir facsímil")</f>
        <v>Abrir facsímil</v>
      </c>
      <c r="K2270" s="3" t="s">
        <v>32</v>
      </c>
    </row>
    <row r="2271" spans="1:11" ht="42" customHeight="1">
      <c r="A2271" s="2" t="s">
        <v>5110</v>
      </c>
      <c r="B2271" s="2" t="s">
        <v>5111</v>
      </c>
      <c r="C2271" s="2" t="s">
        <v>17</v>
      </c>
      <c r="D2271" s="2" t="s">
        <v>18</v>
      </c>
      <c r="E2271" s="5">
        <v>-26394</v>
      </c>
      <c r="F2271" s="3" t="s">
        <v>733</v>
      </c>
      <c r="G2271" s="3" t="s">
        <v>29</v>
      </c>
      <c r="H2271" s="2" t="s">
        <v>21</v>
      </c>
      <c r="I2271" s="2" t="s">
        <v>5112</v>
      </c>
      <c r="J2271" s="3" t="str">
        <f>HYPERLINK("https://www.boe.es/gazeta/dias/1827/09/25/pdfs/GMD-1827-116.pdf#page=4","Abrir facsímil")</f>
        <v>Abrir facsímil</v>
      </c>
      <c r="K2271" s="3" t="s">
        <v>23</v>
      </c>
    </row>
    <row r="2272" spans="1:11" ht="42" customHeight="1">
      <c r="A2272" s="2" t="s">
        <v>5113</v>
      </c>
      <c r="B2272" s="2" t="s">
        <v>5114</v>
      </c>
      <c r="C2272" s="2" t="s">
        <v>94</v>
      </c>
      <c r="D2272" s="2" t="s">
        <v>36</v>
      </c>
      <c r="E2272" s="5">
        <v>-26397</v>
      </c>
      <c r="F2272" s="3" t="s">
        <v>498</v>
      </c>
      <c r="G2272" s="3" t="s">
        <v>29</v>
      </c>
      <c r="H2272" s="2" t="s">
        <v>21</v>
      </c>
      <c r="I2272" s="2" t="s">
        <v>5115</v>
      </c>
      <c r="J2272" s="3" t="str">
        <f>HYPERLINK("https://www.boe.es/gazeta/dias/1827/09/22/pdfs/GMD-1827-115.pdf#page=4","Abrir facsímil")</f>
        <v>Abrir facsímil</v>
      </c>
      <c r="K2272" s="3" t="s">
        <v>23</v>
      </c>
    </row>
    <row r="2273" spans="1:11" ht="42" customHeight="1">
      <c r="A2273" s="2" t="s">
        <v>5116</v>
      </c>
      <c r="B2273" s="2" t="s">
        <v>5117</v>
      </c>
      <c r="C2273" s="2" t="s">
        <v>46</v>
      </c>
      <c r="D2273" s="2" t="s">
        <v>27</v>
      </c>
      <c r="E2273" s="5">
        <v>-26467</v>
      </c>
      <c r="F2273" s="3" t="s">
        <v>930</v>
      </c>
      <c r="G2273" s="3" t="s">
        <v>29</v>
      </c>
      <c r="H2273" s="2" t="s">
        <v>21</v>
      </c>
      <c r="I2273" s="2" t="s">
        <v>5118</v>
      </c>
      <c r="J2273" s="3" t="str">
        <f>HYPERLINK("https://www.boe.es/gazeta/dias/1827/07/14/pdfs/GMD-1827-84.pdf#page=4","Abrir facsímil")</f>
        <v>Abrir facsímil</v>
      </c>
      <c r="K2273" s="3" t="s">
        <v>23</v>
      </c>
    </row>
    <row r="2274" spans="1:11" ht="42" customHeight="1">
      <c r="A2274" s="2" t="s">
        <v>5119</v>
      </c>
      <c r="B2274" s="2" t="s">
        <v>5120</v>
      </c>
      <c r="C2274" s="2" t="s">
        <v>35</v>
      </c>
      <c r="D2274" s="2" t="s">
        <v>36</v>
      </c>
      <c r="E2274" s="5">
        <v>-26429</v>
      </c>
      <c r="F2274" s="3" t="s">
        <v>422</v>
      </c>
      <c r="G2274" s="3" t="s">
        <v>29</v>
      </c>
      <c r="H2274" s="2" t="s">
        <v>21</v>
      </c>
      <c r="I2274" s="2" t="s">
        <v>5121</v>
      </c>
      <c r="J2274" s="3" t="str">
        <f>HYPERLINK("https://www.boe.es/gazeta/dias/1827/08/21/pdfs/GMD-1827-100.pdf#page=4","Abrir facsímil")</f>
        <v>Abrir facsímil</v>
      </c>
      <c r="K2274" s="3" t="s">
        <v>23</v>
      </c>
    </row>
    <row r="2275" spans="1:11" ht="42" customHeight="1">
      <c r="A2275" s="2" t="s">
        <v>5122</v>
      </c>
      <c r="B2275" s="2" t="s">
        <v>5122</v>
      </c>
      <c r="C2275" s="2" t="s">
        <v>35</v>
      </c>
      <c r="D2275" s="2" t="s">
        <v>36</v>
      </c>
      <c r="E2275" s="5">
        <v>-26469</v>
      </c>
      <c r="F2275" s="3" t="s">
        <v>327</v>
      </c>
      <c r="G2275" s="3" t="s">
        <v>29</v>
      </c>
      <c r="H2275" s="2" t="s">
        <v>21</v>
      </c>
      <c r="I2275" s="2" t="s">
        <v>5123</v>
      </c>
      <c r="J2275" s="3" t="str">
        <f>HYPERLINK("https://www.boe.es/gazeta/dias/1827/07/12/pdfs/GMD-1827-83.pdf#page=4","Abrir facsímil")</f>
        <v>Abrir facsímil</v>
      </c>
      <c r="K2275" s="3" t="s">
        <v>23</v>
      </c>
    </row>
    <row r="2276" spans="1:11" ht="42" customHeight="1">
      <c r="A2276" s="2" t="s">
        <v>5124</v>
      </c>
      <c r="B2276" s="2" t="s">
        <v>5125</v>
      </c>
      <c r="C2276" s="2" t="s">
        <v>46</v>
      </c>
      <c r="D2276" s="2" t="s">
        <v>27</v>
      </c>
      <c r="E2276" s="5">
        <v>-26635</v>
      </c>
      <c r="F2276" s="3" t="s">
        <v>785</v>
      </c>
      <c r="G2276" s="3" t="s">
        <v>29</v>
      </c>
      <c r="H2276" s="2" t="s">
        <v>21</v>
      </c>
      <c r="I2276" s="2" t="s">
        <v>5126</v>
      </c>
      <c r="J2276" s="3" t="str">
        <f>HYPERLINK("https://www.boe.es/gazeta/dias/1827/01/27/pdfs/GMD-1827-12.pdf#page=4","Abrir facsímil")</f>
        <v>Abrir facsímil</v>
      </c>
      <c r="K2276" s="3" t="s">
        <v>23</v>
      </c>
    </row>
    <row r="2277" spans="1:11" ht="42" customHeight="1">
      <c r="A2277" s="2" t="s">
        <v>5127</v>
      </c>
      <c r="B2277" s="2" t="s">
        <v>5128</v>
      </c>
      <c r="C2277" s="2" t="s">
        <v>284</v>
      </c>
      <c r="D2277" s="2" t="s">
        <v>36</v>
      </c>
      <c r="E2277" s="5">
        <v>-26593</v>
      </c>
      <c r="F2277" s="3" t="s">
        <v>1128</v>
      </c>
      <c r="G2277" s="3" t="s">
        <v>29</v>
      </c>
      <c r="H2277" s="2" t="s">
        <v>21</v>
      </c>
      <c r="I2277" s="2" t="s">
        <v>5129</v>
      </c>
      <c r="J2277" s="3" t="str">
        <f>HYPERLINK("https://www.boe.es/gazeta/dias/1827/03/10/pdfs/GMD-1827-30.pdf#page=4","Abrir facsímil")</f>
        <v>Abrir facsímil</v>
      </c>
      <c r="K2277" s="3" t="s">
        <v>23</v>
      </c>
    </row>
    <row r="2278" spans="1:11" ht="42" customHeight="1">
      <c r="A2278" s="2" t="s">
        <v>5127</v>
      </c>
      <c r="B2278" s="2" t="s">
        <v>5128</v>
      </c>
      <c r="C2278" s="2" t="s">
        <v>17</v>
      </c>
      <c r="D2278" s="2" t="s">
        <v>18</v>
      </c>
      <c r="E2278" s="5">
        <v>-26380</v>
      </c>
      <c r="F2278" s="3" t="s">
        <v>71</v>
      </c>
      <c r="G2278" s="3" t="s">
        <v>29</v>
      </c>
      <c r="H2278" s="2" t="s">
        <v>21</v>
      </c>
      <c r="I2278" s="2" t="s">
        <v>5130</v>
      </c>
      <c r="J2278" s="3" t="str">
        <f>HYPERLINK("https://www.boe.es/gazeta/dias/1827/10/09/pdfs/GMD-1827-124.pdf#page=4","Abrir facsímil")</f>
        <v>Abrir facsímil</v>
      </c>
      <c r="K2278" s="3" t="s">
        <v>23</v>
      </c>
    </row>
    <row r="2279" spans="1:11" ht="42" customHeight="1">
      <c r="A2279" s="2" t="s">
        <v>5127</v>
      </c>
      <c r="B2279" s="2" t="s">
        <v>5128</v>
      </c>
      <c r="C2279" s="2" t="s">
        <v>350</v>
      </c>
      <c r="D2279" s="2" t="s">
        <v>36</v>
      </c>
      <c r="E2279" s="5">
        <v>-26334</v>
      </c>
      <c r="F2279" s="3" t="s">
        <v>885</v>
      </c>
      <c r="G2279" s="3" t="s">
        <v>29</v>
      </c>
      <c r="H2279" s="2" t="s">
        <v>21</v>
      </c>
      <c r="I2279" s="2" t="s">
        <v>5131</v>
      </c>
      <c r="J2279" s="3" t="str">
        <f>HYPERLINK("https://www.boe.es/gazeta/dias/1827/11/24/pdfs/GMD-1827-144.pdf#page=4","Abrir facsímil")</f>
        <v>Abrir facsímil</v>
      </c>
      <c r="K2279" s="3" t="s">
        <v>23</v>
      </c>
    </row>
    <row r="2280" spans="1:11" ht="42" customHeight="1">
      <c r="A2280" s="2" t="s">
        <v>5132</v>
      </c>
      <c r="B2280" s="2" t="s">
        <v>5133</v>
      </c>
      <c r="C2280" s="2" t="s">
        <v>35</v>
      </c>
      <c r="D2280" s="2" t="s">
        <v>36</v>
      </c>
      <c r="E2280" s="5">
        <v>-26373</v>
      </c>
      <c r="F2280" s="3" t="s">
        <v>136</v>
      </c>
      <c r="G2280" s="3" t="s">
        <v>20</v>
      </c>
      <c r="H2280" s="2" t="s">
        <v>21</v>
      </c>
      <c r="I2280" s="2" t="s">
        <v>5134</v>
      </c>
      <c r="J2280" s="3" t="str">
        <f>HYPERLINK("https://www.boe.es/gazeta/dias/1827/10/16/pdfs/GMD-1827-127.pdf#page=3","Abrir facsímil")</f>
        <v>Abrir facsímil</v>
      </c>
      <c r="K2280" s="3" t="s">
        <v>23</v>
      </c>
    </row>
    <row r="2281" spans="1:11" ht="42" customHeight="1">
      <c r="A2281" s="2" t="s">
        <v>5135</v>
      </c>
      <c r="B2281" s="2" t="s">
        <v>5136</v>
      </c>
      <c r="C2281" s="2" t="s">
        <v>46</v>
      </c>
      <c r="D2281" s="2" t="s">
        <v>27</v>
      </c>
      <c r="E2281" s="5">
        <v>-26572</v>
      </c>
      <c r="F2281" s="3" t="s">
        <v>1075</v>
      </c>
      <c r="G2281" s="3" t="s">
        <v>20</v>
      </c>
      <c r="H2281" s="2" t="s">
        <v>30</v>
      </c>
      <c r="I2281" s="2" t="s">
        <v>5137</v>
      </c>
      <c r="J2281" s="3" t="str">
        <f>HYPERLINK("https://www.boe.es/gazeta/dias/1827/03/31/pdfs/GMD-1827-39.pdf#page=3","Abrir facsímil")</f>
        <v>Abrir facsímil</v>
      </c>
      <c r="K2281" s="3" t="s">
        <v>32</v>
      </c>
    </row>
    <row r="2282" spans="1:11" ht="42" customHeight="1">
      <c r="A2282" s="2" t="s">
        <v>5138</v>
      </c>
      <c r="B2282" s="2" t="s">
        <v>5139</v>
      </c>
      <c r="C2282" s="2" t="s">
        <v>46</v>
      </c>
      <c r="D2282" s="2" t="s">
        <v>27</v>
      </c>
      <c r="E2282" s="5">
        <v>-26369</v>
      </c>
      <c r="F2282" s="3" t="s">
        <v>239</v>
      </c>
      <c r="G2282" s="3" t="s">
        <v>29</v>
      </c>
      <c r="H2282" s="2" t="s">
        <v>21</v>
      </c>
      <c r="I2282" s="2" t="s">
        <v>5140</v>
      </c>
      <c r="J2282" s="3" t="str">
        <f>HYPERLINK("https://www.boe.es/gazeta/dias/1827/10/20/pdfs/GMD-1827-129.pdf#page=4","Abrir facsímil")</f>
        <v>Abrir facsímil</v>
      </c>
      <c r="K2282" s="3" t="s">
        <v>23</v>
      </c>
    </row>
    <row r="2283" spans="1:11" ht="42" customHeight="1">
      <c r="A2283" s="2" t="s">
        <v>5141</v>
      </c>
      <c r="B2283" s="2" t="s">
        <v>5141</v>
      </c>
      <c r="C2283" s="2" t="s">
        <v>55</v>
      </c>
      <c r="D2283" s="2" t="s">
        <v>36</v>
      </c>
      <c r="E2283" s="5">
        <v>-26364</v>
      </c>
      <c r="F2283" s="3" t="s">
        <v>90</v>
      </c>
      <c r="G2283" s="3" t="s">
        <v>29</v>
      </c>
      <c r="H2283" s="2" t="s">
        <v>21</v>
      </c>
      <c r="I2283" s="2" t="s">
        <v>5142</v>
      </c>
      <c r="J2283" s="3" t="str">
        <f>HYPERLINK("https://www.boe.es/gazeta/dias/1827/10/25/pdfs/GMD-1827-131.pdf#page=4","Abrir facsímil")</f>
        <v>Abrir facsímil</v>
      </c>
      <c r="K2283" s="3" t="s">
        <v>23</v>
      </c>
    </row>
    <row r="2284" spans="1:11" ht="42" customHeight="1">
      <c r="A2284" s="2" t="s">
        <v>5143</v>
      </c>
      <c r="B2284" s="2" t="s">
        <v>5144</v>
      </c>
      <c r="C2284" s="2" t="s">
        <v>35</v>
      </c>
      <c r="D2284" s="2" t="s">
        <v>36</v>
      </c>
      <c r="E2284" s="5">
        <v>-26600</v>
      </c>
      <c r="F2284" s="3" t="s">
        <v>205</v>
      </c>
      <c r="G2284" s="3" t="s">
        <v>59</v>
      </c>
      <c r="H2284" s="2" t="s">
        <v>30</v>
      </c>
      <c r="I2284" s="2" t="s">
        <v>5145</v>
      </c>
      <c r="J2284" s="3" t="str">
        <f>HYPERLINK("https://www.boe.es/gazeta/dias/1827/03/03/pdfs/GMD-1827-27.pdf#page=2","Abrir facsímil")</f>
        <v>Abrir facsímil</v>
      </c>
      <c r="K2284" s="3" t="s">
        <v>32</v>
      </c>
    </row>
    <row r="2285" spans="1:11" ht="42" customHeight="1">
      <c r="A2285" s="2" t="s">
        <v>5146</v>
      </c>
      <c r="B2285" s="2" t="s">
        <v>5147</v>
      </c>
      <c r="C2285" s="2" t="s">
        <v>17</v>
      </c>
      <c r="D2285" s="2" t="s">
        <v>209</v>
      </c>
      <c r="E2285" s="5">
        <v>-26382</v>
      </c>
      <c r="F2285" s="3" t="s">
        <v>210</v>
      </c>
      <c r="G2285" s="3" t="s">
        <v>42</v>
      </c>
      <c r="H2285" s="2" t="s">
        <v>21</v>
      </c>
      <c r="I2285" s="2" t="s">
        <v>5148</v>
      </c>
      <c r="J2285" s="3" t="str">
        <f>HYPERLINK("https://www.boe.es/gazeta/dias/1827/10/07/pdfs/GMD-1827-123E.pdf#page=1","Abrir facsímil")</f>
        <v>Abrir facsímil</v>
      </c>
      <c r="K2285" s="3" t="s">
        <v>23</v>
      </c>
    </row>
    <row r="2286" spans="1:11" ht="42" customHeight="1">
      <c r="A2286" s="2" t="s">
        <v>5149</v>
      </c>
      <c r="B2286" s="2" t="s">
        <v>5149</v>
      </c>
      <c r="C2286" s="2" t="s">
        <v>46</v>
      </c>
      <c r="D2286" s="2" t="s">
        <v>27</v>
      </c>
      <c r="E2286" s="5">
        <v>-26658</v>
      </c>
      <c r="F2286" s="3" t="s">
        <v>270</v>
      </c>
      <c r="G2286" s="3" t="s">
        <v>42</v>
      </c>
      <c r="H2286" s="2" t="s">
        <v>21</v>
      </c>
      <c r="I2286" s="2" t="s">
        <v>5150</v>
      </c>
      <c r="J2286" s="3" t="str">
        <f>HYPERLINK("https://www.boe.es/gazeta/dias/1827/01/04/pdfs/GMD-1827-2.pdf#page=1","Abrir facsímil")</f>
        <v>Abrir facsímil</v>
      </c>
      <c r="K2286" s="3" t="s">
        <v>23</v>
      </c>
    </row>
    <row r="2287" spans="1:11" ht="42" customHeight="1">
      <c r="A2287" s="2" t="s">
        <v>5151</v>
      </c>
      <c r="B2287" s="2" t="s">
        <v>5152</v>
      </c>
      <c r="C2287" s="2" t="s">
        <v>94</v>
      </c>
      <c r="D2287" s="2" t="s">
        <v>36</v>
      </c>
      <c r="E2287" s="5">
        <v>-26429</v>
      </c>
      <c r="F2287" s="3" t="s">
        <v>422</v>
      </c>
      <c r="G2287" s="3" t="s">
        <v>29</v>
      </c>
      <c r="H2287" s="2" t="s">
        <v>21</v>
      </c>
      <c r="I2287" s="2" t="s">
        <v>5153</v>
      </c>
      <c r="J2287" s="3" t="str">
        <f>HYPERLINK("https://www.boe.es/gazeta/dias/1827/08/21/pdfs/GMD-1827-100.pdf#page=4","Abrir facsímil")</f>
        <v>Abrir facsímil</v>
      </c>
      <c r="K2287" s="3" t="s">
        <v>23</v>
      </c>
    </row>
    <row r="2288" spans="1:11" ht="42" customHeight="1">
      <c r="A2288" s="2" t="s">
        <v>5154</v>
      </c>
      <c r="B2288" s="2" t="s">
        <v>5154</v>
      </c>
      <c r="C2288" s="2" t="s">
        <v>55</v>
      </c>
      <c r="D2288" s="2" t="s">
        <v>36</v>
      </c>
      <c r="E2288" s="5">
        <v>-26553</v>
      </c>
      <c r="F2288" s="3" t="s">
        <v>165</v>
      </c>
      <c r="G2288" s="3" t="s">
        <v>29</v>
      </c>
      <c r="H2288" s="2" t="s">
        <v>21</v>
      </c>
      <c r="I2288" s="2" t="s">
        <v>5155</v>
      </c>
      <c r="J2288" s="3" t="str">
        <f>HYPERLINK("https://www.boe.es/gazeta/dias/1827/04/19/pdfs/GMD-1827-47.pdf#page=4","Abrir facsímil")</f>
        <v>Abrir facsímil</v>
      </c>
      <c r="K2288" s="3" t="s">
        <v>23</v>
      </c>
    </row>
    <row r="2289" spans="1:11" ht="42" customHeight="1">
      <c r="A2289" s="2" t="s">
        <v>5156</v>
      </c>
      <c r="B2289" s="2" t="s">
        <v>5157</v>
      </c>
      <c r="C2289" s="2" t="s">
        <v>17</v>
      </c>
      <c r="D2289" s="2" t="s">
        <v>18</v>
      </c>
      <c r="E2289" s="5">
        <v>-26434</v>
      </c>
      <c r="F2289" s="3" t="s">
        <v>267</v>
      </c>
      <c r="G2289" s="3" t="s">
        <v>29</v>
      </c>
      <c r="H2289" s="2" t="s">
        <v>21</v>
      </c>
      <c r="I2289" s="2" t="s">
        <v>5158</v>
      </c>
      <c r="J2289" s="3" t="str">
        <f>HYPERLINK("https://www.boe.es/gazeta/dias/1827/08/16/pdfs/GMD-1827-98.pdf#page=4","Abrir facsímil")</f>
        <v>Abrir facsímil</v>
      </c>
      <c r="K2289" s="3" t="s">
        <v>23</v>
      </c>
    </row>
    <row r="2290" spans="1:11" ht="42" customHeight="1">
      <c r="A2290" s="2" t="s">
        <v>5159</v>
      </c>
      <c r="B2290" s="2" t="s">
        <v>5160</v>
      </c>
      <c r="C2290" s="2" t="s">
        <v>46</v>
      </c>
      <c r="D2290" s="2" t="s">
        <v>27</v>
      </c>
      <c r="E2290" s="5">
        <v>-26406</v>
      </c>
      <c r="F2290" s="3" t="s">
        <v>658</v>
      </c>
      <c r="G2290" s="3" t="s">
        <v>29</v>
      </c>
      <c r="H2290" s="2" t="s">
        <v>21</v>
      </c>
      <c r="I2290" s="2" t="s">
        <v>5161</v>
      </c>
      <c r="J2290" s="3" t="str">
        <f>HYPERLINK("https://www.boe.es/gazeta/dias/1827/09/13/pdfs/GMD-1827-110.pdf#page=4","Abrir facsímil")</f>
        <v>Abrir facsímil</v>
      </c>
      <c r="K2290" s="3" t="s">
        <v>23</v>
      </c>
    </row>
    <row r="2291" spans="1:11" ht="42" customHeight="1">
      <c r="A2291" s="2" t="s">
        <v>5162</v>
      </c>
      <c r="B2291" s="2" t="s">
        <v>5163</v>
      </c>
      <c r="C2291" s="2" t="s">
        <v>17</v>
      </c>
      <c r="D2291" s="2" t="s">
        <v>18</v>
      </c>
      <c r="E2291" s="5">
        <v>-26376</v>
      </c>
      <c r="F2291" s="3" t="s">
        <v>1333</v>
      </c>
      <c r="G2291" s="3" t="s">
        <v>29</v>
      </c>
      <c r="H2291" s="2" t="s">
        <v>21</v>
      </c>
      <c r="I2291" s="2" t="s">
        <v>5164</v>
      </c>
      <c r="J2291" s="3" t="str">
        <f>HYPERLINK("https://www.boe.es/gazeta/dias/1827/10/13/pdfs/GMD-1827-126.pdf#page=4","Abrir facsímil")</f>
        <v>Abrir facsímil</v>
      </c>
      <c r="K2291" s="3" t="s">
        <v>23</v>
      </c>
    </row>
    <row r="2292" spans="1:11" ht="42" customHeight="1">
      <c r="A2292" s="2" t="s">
        <v>5165</v>
      </c>
      <c r="B2292" s="2" t="s">
        <v>5166</v>
      </c>
      <c r="C2292" s="2" t="s">
        <v>94</v>
      </c>
      <c r="D2292" s="2" t="s">
        <v>36</v>
      </c>
      <c r="E2292" s="5">
        <v>-26429</v>
      </c>
      <c r="F2292" s="3" t="s">
        <v>422</v>
      </c>
      <c r="G2292" s="3" t="s">
        <v>29</v>
      </c>
      <c r="H2292" s="2" t="s">
        <v>21</v>
      </c>
      <c r="I2292" s="2" t="s">
        <v>5167</v>
      </c>
      <c r="J2292" s="3" t="str">
        <f>HYPERLINK("https://www.boe.es/gazeta/dias/1827/08/21/pdfs/GMD-1827-100.pdf#page=4","Abrir facsímil")</f>
        <v>Abrir facsímil</v>
      </c>
      <c r="K2292" s="3" t="s">
        <v>23</v>
      </c>
    </row>
    <row r="2293" spans="1:11" ht="42" customHeight="1">
      <c r="A2293" s="2" t="s">
        <v>5168</v>
      </c>
      <c r="B2293" s="2" t="s">
        <v>5169</v>
      </c>
      <c r="C2293" s="2" t="s">
        <v>55</v>
      </c>
      <c r="D2293" s="2" t="s">
        <v>36</v>
      </c>
      <c r="E2293" s="5">
        <v>-26609</v>
      </c>
      <c r="F2293" s="3" t="s">
        <v>102</v>
      </c>
      <c r="G2293" s="3" t="s">
        <v>20</v>
      </c>
      <c r="H2293" s="2" t="s">
        <v>21</v>
      </c>
      <c r="I2293" s="2" t="s">
        <v>5170</v>
      </c>
      <c r="J2293" s="3" t="str">
        <f>HYPERLINK("https://www.boe.es/gazeta/dias/1827/02/22/pdfs/GMD-1827-23.pdf#page=3","Abrir facsímil")</f>
        <v>Abrir facsímil</v>
      </c>
      <c r="K2293" s="3" t="s">
        <v>23</v>
      </c>
    </row>
    <row r="2294" spans="1:11" ht="42" customHeight="1">
      <c r="A2294" s="2" t="s">
        <v>5171</v>
      </c>
      <c r="B2294" s="2" t="s">
        <v>5172</v>
      </c>
      <c r="C2294" s="2" t="s">
        <v>284</v>
      </c>
      <c r="D2294" s="2" t="s">
        <v>36</v>
      </c>
      <c r="E2294" s="5">
        <v>-26516</v>
      </c>
      <c r="F2294" s="3" t="s">
        <v>47</v>
      </c>
      <c r="G2294" s="3" t="s">
        <v>20</v>
      </c>
      <c r="H2294" s="2" t="s">
        <v>30</v>
      </c>
      <c r="I2294" s="2" t="s">
        <v>5173</v>
      </c>
      <c r="J2294" s="3" t="str">
        <f>HYPERLINK("https://www.boe.es/gazeta/dias/1827/05/26/pdfs/GMD-1827-63.pdf#page=3","Abrir facsímil")</f>
        <v>Abrir facsímil</v>
      </c>
      <c r="K2294" s="3" t="s">
        <v>32</v>
      </c>
    </row>
    <row r="2295" spans="1:11" ht="42" customHeight="1">
      <c r="A2295" s="2" t="s">
        <v>5174</v>
      </c>
      <c r="B2295" s="2" t="s">
        <v>5175</v>
      </c>
      <c r="C2295" s="2" t="s">
        <v>17</v>
      </c>
      <c r="D2295" s="2" t="s">
        <v>18</v>
      </c>
      <c r="E2295" s="5">
        <v>-26565</v>
      </c>
      <c r="F2295" s="3" t="s">
        <v>334</v>
      </c>
      <c r="G2295" s="3" t="s">
        <v>29</v>
      </c>
      <c r="H2295" s="2" t="s">
        <v>21</v>
      </c>
      <c r="I2295" s="2" t="s">
        <v>5176</v>
      </c>
      <c r="J2295" s="3" t="str">
        <f>HYPERLINK("https://www.boe.es/gazeta/dias/1827/04/07/pdfs/GMD-1827-42.pdf#page=4","Abrir facsímil")</f>
        <v>Abrir facsímil</v>
      </c>
      <c r="K2295" s="3" t="s">
        <v>23</v>
      </c>
    </row>
    <row r="2296" spans="1:11" ht="42" customHeight="1">
      <c r="A2296" s="2" t="s">
        <v>5174</v>
      </c>
      <c r="B2296" s="2" t="s">
        <v>5175</v>
      </c>
      <c r="C2296" s="2" t="s">
        <v>284</v>
      </c>
      <c r="D2296" s="2" t="s">
        <v>36</v>
      </c>
      <c r="E2296" s="5">
        <v>-26324</v>
      </c>
      <c r="F2296" s="3" t="s">
        <v>344</v>
      </c>
      <c r="G2296" s="3" t="s">
        <v>29</v>
      </c>
      <c r="H2296" s="2" t="s">
        <v>21</v>
      </c>
      <c r="I2296" s="2" t="s">
        <v>5177</v>
      </c>
      <c r="J2296" s="3" t="str">
        <f>HYPERLINK("https://www.boe.es/gazeta/dias/1827/12/04/pdfs/GMD-1827-148.pdf#page=4","Abrir facsímil")</f>
        <v>Abrir facsímil</v>
      </c>
      <c r="K2296" s="3" t="s">
        <v>23</v>
      </c>
    </row>
    <row r="2297" spans="1:11" ht="42" customHeight="1">
      <c r="A2297" s="2" t="s">
        <v>5178</v>
      </c>
      <c r="B2297" s="2" t="s">
        <v>5179</v>
      </c>
      <c r="C2297" s="2" t="s">
        <v>17</v>
      </c>
      <c r="D2297" s="2" t="s">
        <v>18</v>
      </c>
      <c r="E2297" s="5">
        <v>-26457</v>
      </c>
      <c r="F2297" s="3" t="s">
        <v>178</v>
      </c>
      <c r="G2297" s="3" t="s">
        <v>20</v>
      </c>
      <c r="H2297" s="2" t="s">
        <v>21</v>
      </c>
      <c r="I2297" s="2" t="s">
        <v>5180</v>
      </c>
      <c r="J2297" s="3" t="str">
        <f>HYPERLINK("https://www.boe.es/gazeta/dias/1827/07/24/pdfs/GMD-1827-88.pdf#page=3","Abrir facsímil")</f>
        <v>Abrir facsímil</v>
      </c>
      <c r="K2297" s="3" t="s">
        <v>23</v>
      </c>
    </row>
    <row r="2298" spans="1:11" ht="42" customHeight="1">
      <c r="A2298" s="2" t="s">
        <v>5181</v>
      </c>
      <c r="B2298" s="2" t="s">
        <v>5181</v>
      </c>
      <c r="C2298" s="2" t="s">
        <v>46</v>
      </c>
      <c r="D2298" s="2" t="s">
        <v>27</v>
      </c>
      <c r="E2298" s="5">
        <v>-26306</v>
      </c>
      <c r="F2298" s="3" t="s">
        <v>247</v>
      </c>
      <c r="G2298" s="3" t="s">
        <v>59</v>
      </c>
      <c r="H2298" s="2" t="s">
        <v>21</v>
      </c>
      <c r="I2298" s="2" t="s">
        <v>5182</v>
      </c>
      <c r="J2298" s="3" t="str">
        <f>HYPERLINK("https://www.boe.es/gazeta/dias/1827/12/22/pdfs/GMD-1827-156.pdf#page=2","Abrir facsímil")</f>
        <v>Abrir facsímil</v>
      </c>
      <c r="K2298" s="3" t="s">
        <v>23</v>
      </c>
    </row>
    <row r="2299" spans="1:11" ht="42" customHeight="1">
      <c r="A2299" s="2" t="s">
        <v>5183</v>
      </c>
      <c r="B2299" s="2" t="s">
        <v>5184</v>
      </c>
      <c r="C2299" s="2" t="s">
        <v>55</v>
      </c>
      <c r="D2299" s="2" t="s">
        <v>36</v>
      </c>
      <c r="E2299" s="5">
        <v>-26544</v>
      </c>
      <c r="F2299" s="3" t="s">
        <v>293</v>
      </c>
      <c r="G2299" s="3" t="s">
        <v>294</v>
      </c>
      <c r="H2299" s="2" t="s">
        <v>30</v>
      </c>
      <c r="I2299" s="2" t="s">
        <v>5185</v>
      </c>
      <c r="J2299" s="3" t="str">
        <f>HYPERLINK("https://www.boe.es/gazeta/dias/1827/04/28/pdfs/GMD-1827-51.pdf#page=4","Abrir facsímil")</f>
        <v>Abrir facsímil</v>
      </c>
      <c r="K2299" s="3" t="s">
        <v>32</v>
      </c>
    </row>
    <row r="2300" spans="1:11" ht="42" customHeight="1">
      <c r="A2300" s="2" t="s">
        <v>5186</v>
      </c>
      <c r="B2300" s="2" t="s">
        <v>5186</v>
      </c>
      <c r="C2300" s="2" t="s">
        <v>17</v>
      </c>
      <c r="D2300" s="2" t="s">
        <v>18</v>
      </c>
      <c r="E2300" s="5">
        <v>-26630</v>
      </c>
      <c r="F2300" s="3" t="s">
        <v>363</v>
      </c>
      <c r="G2300" s="3" t="s">
        <v>59</v>
      </c>
      <c r="H2300" s="2" t="s">
        <v>21</v>
      </c>
      <c r="I2300" s="2" t="s">
        <v>5187</v>
      </c>
      <c r="J2300" s="3" t="str">
        <f>HYPERLINK("https://www.boe.es/gazeta/dias/1827/02/01/pdfs/GMD-1827-14.pdf#page=2","Abrir facsímil")</f>
        <v>Abrir facsímil</v>
      </c>
      <c r="K2300" s="3" t="s">
        <v>23</v>
      </c>
    </row>
    <row r="2301" spans="1:11" ht="42" customHeight="1">
      <c r="A2301" s="2" t="s">
        <v>5188</v>
      </c>
      <c r="B2301" s="2" t="s">
        <v>5188</v>
      </c>
      <c r="C2301" s="2" t="s">
        <v>17</v>
      </c>
      <c r="D2301" s="2" t="s">
        <v>18</v>
      </c>
      <c r="E2301" s="5">
        <v>-26523</v>
      </c>
      <c r="F2301" s="3" t="s">
        <v>531</v>
      </c>
      <c r="G2301" s="3" t="s">
        <v>29</v>
      </c>
      <c r="H2301" s="2" t="s">
        <v>21</v>
      </c>
      <c r="I2301" s="2" t="s">
        <v>5189</v>
      </c>
      <c r="J2301" s="3" t="str">
        <f>HYPERLINK("https://www.boe.es/gazeta/dias/1827/05/19/pdfs/GMD-1827-60.pdf#page=4","Abrir facsímil")</f>
        <v>Abrir facsímil</v>
      </c>
      <c r="K2301" s="3" t="s">
        <v>23</v>
      </c>
    </row>
    <row r="2302" spans="1:11" ht="42" customHeight="1">
      <c r="A2302" s="2" t="s">
        <v>5190</v>
      </c>
      <c r="B2302" s="2" t="s">
        <v>5190</v>
      </c>
      <c r="C2302" s="2" t="s">
        <v>94</v>
      </c>
      <c r="D2302" s="2" t="s">
        <v>36</v>
      </c>
      <c r="E2302" s="5">
        <v>-26504</v>
      </c>
      <c r="F2302" s="3" t="s">
        <v>566</v>
      </c>
      <c r="G2302" s="3" t="s">
        <v>29</v>
      </c>
      <c r="H2302" s="2" t="s">
        <v>21</v>
      </c>
      <c r="I2302" s="2" t="s">
        <v>5191</v>
      </c>
      <c r="J2302" s="3" t="str">
        <f>HYPERLINK("https://www.boe.es/gazeta/dias/1827/06/07/pdfs/GMD-1827-68.pdf#page=4","Abrir facsímil")</f>
        <v>Abrir facsímil</v>
      </c>
      <c r="K2302" s="3" t="s">
        <v>23</v>
      </c>
    </row>
    <row r="2303" spans="1:11" ht="42" customHeight="1">
      <c r="A2303" s="2" t="s">
        <v>5192</v>
      </c>
      <c r="B2303" s="2" t="s">
        <v>5193</v>
      </c>
      <c r="C2303" s="2" t="s">
        <v>35</v>
      </c>
      <c r="D2303" s="2" t="s">
        <v>36</v>
      </c>
      <c r="E2303" s="5">
        <v>-26345</v>
      </c>
      <c r="F2303" s="3" t="s">
        <v>1213</v>
      </c>
      <c r="G2303" s="3" t="s">
        <v>29</v>
      </c>
      <c r="H2303" s="2" t="s">
        <v>21</v>
      </c>
      <c r="I2303" s="2" t="s">
        <v>5194</v>
      </c>
      <c r="J2303" s="3" t="str">
        <f>HYPERLINK("https://www.boe.es/gazeta/dias/1827/11/13/pdfs/GMD-1827-139.pdf#page=4","Abrir facsímil")</f>
        <v>Abrir facsímil</v>
      </c>
      <c r="K2303" s="3" t="s">
        <v>23</v>
      </c>
    </row>
    <row r="2304" spans="1:11" ht="42" customHeight="1">
      <c r="A2304" s="2" t="s">
        <v>5195</v>
      </c>
      <c r="B2304" s="2" t="s">
        <v>5196</v>
      </c>
      <c r="C2304" s="2" t="s">
        <v>35</v>
      </c>
      <c r="D2304" s="2" t="s">
        <v>36</v>
      </c>
      <c r="E2304" s="5">
        <v>-26434</v>
      </c>
      <c r="F2304" s="3" t="s">
        <v>267</v>
      </c>
      <c r="G2304" s="3" t="s">
        <v>29</v>
      </c>
      <c r="H2304" s="2" t="s">
        <v>21</v>
      </c>
      <c r="I2304" s="2" t="s">
        <v>5197</v>
      </c>
      <c r="J2304" s="3" t="str">
        <f>HYPERLINK("https://www.boe.es/gazeta/dias/1827/08/16/pdfs/GMD-1827-98.pdf#page=4","Abrir facsímil")</f>
        <v>Abrir facsímil</v>
      </c>
      <c r="K2304" s="3" t="s">
        <v>23</v>
      </c>
    </row>
    <row r="2305" spans="1:11" ht="42" customHeight="1">
      <c r="A2305" s="2" t="s">
        <v>5198</v>
      </c>
      <c r="B2305" s="2" t="s">
        <v>5198</v>
      </c>
      <c r="C2305" s="2" t="s">
        <v>55</v>
      </c>
      <c r="D2305" s="2" t="s">
        <v>36</v>
      </c>
      <c r="E2305" s="5">
        <v>-26485</v>
      </c>
      <c r="F2305" s="3" t="s">
        <v>1118</v>
      </c>
      <c r="G2305" s="3" t="s">
        <v>29</v>
      </c>
      <c r="H2305" s="2" t="s">
        <v>21</v>
      </c>
      <c r="I2305" s="2" t="s">
        <v>5199</v>
      </c>
      <c r="J2305" s="3" t="str">
        <f>HYPERLINK("https://www.boe.es/gazeta/dias/1827/06/26/pdfs/GMD-1827-76.pdf#page=4","Abrir facsímil")</f>
        <v>Abrir facsímil</v>
      </c>
      <c r="K2305" s="3" t="s">
        <v>23</v>
      </c>
    </row>
    <row r="2306" spans="1:11" ht="42" customHeight="1">
      <c r="A2306" s="2" t="s">
        <v>5200</v>
      </c>
      <c r="B2306" s="2" t="s">
        <v>5201</v>
      </c>
      <c r="C2306" s="2" t="s">
        <v>284</v>
      </c>
      <c r="D2306" s="2" t="s">
        <v>36</v>
      </c>
      <c r="E2306" s="5">
        <v>-26485</v>
      </c>
      <c r="F2306" s="3" t="s">
        <v>1118</v>
      </c>
      <c r="G2306" s="3" t="s">
        <v>29</v>
      </c>
      <c r="H2306" s="2" t="s">
        <v>21</v>
      </c>
      <c r="I2306" s="2" t="s">
        <v>5202</v>
      </c>
      <c r="J2306" s="3" t="str">
        <f>HYPERLINK("https://www.boe.es/gazeta/dias/1827/06/26/pdfs/GMD-1827-76.pdf#page=4","Abrir facsímil")</f>
        <v>Abrir facsímil</v>
      </c>
      <c r="K2306" s="3" t="s">
        <v>23</v>
      </c>
    </row>
    <row r="2307" spans="1:11" ht="42" customHeight="1">
      <c r="A2307" s="2" t="s">
        <v>5203</v>
      </c>
      <c r="B2307" s="2" t="s">
        <v>5204</v>
      </c>
      <c r="C2307" s="2" t="s">
        <v>46</v>
      </c>
      <c r="D2307" s="2" t="s">
        <v>27</v>
      </c>
      <c r="E2307" s="5">
        <v>-26390</v>
      </c>
      <c r="F2307" s="3" t="s">
        <v>1596</v>
      </c>
      <c r="G2307" s="3" t="s">
        <v>42</v>
      </c>
      <c r="H2307" s="2" t="s">
        <v>21</v>
      </c>
      <c r="I2307" s="2" t="s">
        <v>5205</v>
      </c>
      <c r="J2307" s="3" t="str">
        <f>HYPERLINK("https://www.boe.es/gazeta/dias/1827/09/29/pdfs/GMD-1827-118.pdf#page=1","Abrir facsímil")</f>
        <v>Abrir facsímil</v>
      </c>
      <c r="K2307" s="3" t="s">
        <v>23</v>
      </c>
    </row>
    <row r="2308" spans="1:11" ht="42" customHeight="1">
      <c r="A2308" s="2" t="s">
        <v>5206</v>
      </c>
      <c r="B2308" s="2" t="s">
        <v>5207</v>
      </c>
      <c r="C2308" s="2" t="s">
        <v>26</v>
      </c>
      <c r="D2308" s="2" t="s">
        <v>27</v>
      </c>
      <c r="E2308" s="5">
        <v>-26362</v>
      </c>
      <c r="F2308" s="3" t="s">
        <v>158</v>
      </c>
      <c r="G2308" s="3" t="s">
        <v>29</v>
      </c>
      <c r="H2308" s="2" t="s">
        <v>30</v>
      </c>
      <c r="I2308" s="2" t="s">
        <v>5208</v>
      </c>
      <c r="J2308" s="3" t="str">
        <f>HYPERLINK("https://www.boe.es/gazeta/dias/1827/10/27/pdfs/GMD-1827-132.pdf#page=4","Abrir facsímil")</f>
        <v>Abrir facsímil</v>
      </c>
      <c r="K2308" s="3" t="s">
        <v>32</v>
      </c>
    </row>
    <row r="2309" spans="1:11" ht="42" customHeight="1">
      <c r="A2309" s="2" t="s">
        <v>5209</v>
      </c>
      <c r="B2309" s="2" t="s">
        <v>5210</v>
      </c>
      <c r="C2309" s="2" t="s">
        <v>94</v>
      </c>
      <c r="D2309" s="2" t="s">
        <v>36</v>
      </c>
      <c r="E2309" s="5">
        <v>-26504</v>
      </c>
      <c r="F2309" s="3" t="s">
        <v>566</v>
      </c>
      <c r="G2309" s="3" t="s">
        <v>20</v>
      </c>
      <c r="H2309" s="2" t="s">
        <v>21</v>
      </c>
      <c r="I2309" s="2" t="s">
        <v>5211</v>
      </c>
      <c r="J2309" s="3" t="str">
        <f>HYPERLINK("https://www.boe.es/gazeta/dias/1827/06/07/pdfs/GMD-1827-68.pdf#page=3","Abrir facsímil")</f>
        <v>Abrir facsímil</v>
      </c>
      <c r="K2309" s="3" t="s">
        <v>23</v>
      </c>
    </row>
    <row r="2310" spans="1:11" ht="42" customHeight="1">
      <c r="A2310" s="2" t="s">
        <v>5212</v>
      </c>
      <c r="B2310" s="2" t="s">
        <v>5213</v>
      </c>
      <c r="C2310" s="2" t="s">
        <v>94</v>
      </c>
      <c r="D2310" s="2" t="s">
        <v>36</v>
      </c>
      <c r="E2310" s="5">
        <v>-26625</v>
      </c>
      <c r="F2310" s="3" t="s">
        <v>132</v>
      </c>
      <c r="G2310" s="3" t="s">
        <v>29</v>
      </c>
      <c r="H2310" s="2" t="s">
        <v>21</v>
      </c>
      <c r="I2310" s="2" t="s">
        <v>5214</v>
      </c>
      <c r="J2310" s="3" t="str">
        <f>HYPERLINK("https://www.boe.es/gazeta/dias/1827/02/06/pdfs/GMD-1827-16.pdf#page=4","Abrir facsímil")</f>
        <v>Abrir facsímil</v>
      </c>
      <c r="K2310" s="3" t="s">
        <v>23</v>
      </c>
    </row>
    <row r="2311" spans="1:11" ht="42" customHeight="1">
      <c r="A2311" s="2" t="s">
        <v>5215</v>
      </c>
      <c r="B2311" s="2" t="s">
        <v>5216</v>
      </c>
      <c r="C2311" s="2" t="s">
        <v>17</v>
      </c>
      <c r="D2311" s="2" t="s">
        <v>18</v>
      </c>
      <c r="E2311" s="5">
        <v>-26518</v>
      </c>
      <c r="F2311" s="3" t="s">
        <v>79</v>
      </c>
      <c r="G2311" s="3" t="s">
        <v>20</v>
      </c>
      <c r="H2311" s="2" t="s">
        <v>21</v>
      </c>
      <c r="I2311" s="2" t="s">
        <v>5217</v>
      </c>
      <c r="J2311" s="3" t="str">
        <f>HYPERLINK("https://www.boe.es/gazeta/dias/1827/05/24/pdfs/GMD-1827-62.pdf#page=3","Abrir facsímil")</f>
        <v>Abrir facsímil</v>
      </c>
      <c r="K2311" s="3" t="s">
        <v>23</v>
      </c>
    </row>
    <row r="2312" spans="1:11" ht="42" customHeight="1">
      <c r="A2312" s="2" t="s">
        <v>5218</v>
      </c>
      <c r="B2312" s="2" t="s">
        <v>5219</v>
      </c>
      <c r="C2312" s="2" t="s">
        <v>284</v>
      </c>
      <c r="D2312" s="2" t="s">
        <v>36</v>
      </c>
      <c r="E2312" s="5">
        <v>-26600</v>
      </c>
      <c r="F2312" s="3" t="s">
        <v>205</v>
      </c>
      <c r="G2312" s="3" t="s">
        <v>59</v>
      </c>
      <c r="H2312" s="2" t="s">
        <v>21</v>
      </c>
      <c r="I2312" s="2" t="s">
        <v>5220</v>
      </c>
      <c r="J2312" s="3" t="str">
        <f>HYPERLINK("https://www.boe.es/gazeta/dias/1827/03/03/pdfs/GMD-1827-27.pdf#page=2","Abrir facsímil")</f>
        <v>Abrir facsímil</v>
      </c>
      <c r="K2312" s="3" t="s">
        <v>23</v>
      </c>
    </row>
    <row r="2313" spans="1:11" ht="42" customHeight="1">
      <c r="A2313" s="2" t="s">
        <v>5221</v>
      </c>
      <c r="B2313" s="2" t="s">
        <v>5222</v>
      </c>
      <c r="C2313" s="2" t="s">
        <v>17</v>
      </c>
      <c r="D2313" s="2" t="s">
        <v>18</v>
      </c>
      <c r="E2313" s="5">
        <v>-26644</v>
      </c>
      <c r="F2313" s="3" t="s">
        <v>319</v>
      </c>
      <c r="G2313" s="3" t="s">
        <v>42</v>
      </c>
      <c r="H2313" s="2" t="s">
        <v>21</v>
      </c>
      <c r="I2313" s="2" t="s">
        <v>5223</v>
      </c>
      <c r="J2313" s="3" t="str">
        <f>HYPERLINK("https://www.boe.es/gazeta/dias/1827/01/18/pdfs/GMD-1827-8.pdf#page=1","Abrir facsímil")</f>
        <v>Abrir facsímil</v>
      </c>
      <c r="K2313" s="3" t="s">
        <v>23</v>
      </c>
    </row>
    <row r="2314" spans="1:11" ht="42" customHeight="1">
      <c r="A2314" s="2" t="s">
        <v>5224</v>
      </c>
      <c r="B2314" s="2" t="s">
        <v>5225</v>
      </c>
      <c r="C2314" s="2" t="s">
        <v>17</v>
      </c>
      <c r="D2314" s="2" t="s">
        <v>18</v>
      </c>
      <c r="E2314" s="5">
        <v>-26642</v>
      </c>
      <c r="F2314" s="3" t="s">
        <v>289</v>
      </c>
      <c r="G2314" s="3" t="s">
        <v>29</v>
      </c>
      <c r="H2314" s="2" t="s">
        <v>21</v>
      </c>
      <c r="I2314" s="2" t="s">
        <v>5226</v>
      </c>
      <c r="J2314" s="3" t="str">
        <f>HYPERLINK("https://www.boe.es/gazeta/dias/1827/01/20/pdfs/GMD-1827-9.pdf#page=4","Abrir facsímil")</f>
        <v>Abrir facsímil</v>
      </c>
      <c r="K2314" s="3" t="s">
        <v>23</v>
      </c>
    </row>
    <row r="2315" spans="1:11" ht="42" customHeight="1">
      <c r="A2315" s="2" t="s">
        <v>5227</v>
      </c>
      <c r="B2315" s="2" t="s">
        <v>5227</v>
      </c>
      <c r="C2315" s="2" t="s">
        <v>17</v>
      </c>
      <c r="D2315" s="2" t="s">
        <v>18</v>
      </c>
      <c r="E2315" s="5">
        <v>-26637</v>
      </c>
      <c r="F2315" s="3" t="s">
        <v>559</v>
      </c>
      <c r="G2315" s="3" t="s">
        <v>59</v>
      </c>
      <c r="H2315" s="2" t="s">
        <v>21</v>
      </c>
      <c r="I2315" s="2" t="s">
        <v>5228</v>
      </c>
      <c r="J2315" s="3" t="str">
        <f>HYPERLINK("https://www.boe.es/gazeta/dias/1827/01/25/pdfs/GMD-1827-11.pdf#page=2","Abrir facsímil")</f>
        <v>Abrir facsímil</v>
      </c>
      <c r="K2315" s="3" t="s">
        <v>23</v>
      </c>
    </row>
    <row r="2316" spans="1:11" ht="42" customHeight="1">
      <c r="A2316" s="2" t="s">
        <v>5229</v>
      </c>
      <c r="B2316" s="2" t="s">
        <v>5229</v>
      </c>
      <c r="C2316" s="2" t="s">
        <v>17</v>
      </c>
      <c r="D2316" s="2" t="s">
        <v>18</v>
      </c>
      <c r="E2316" s="5">
        <v>-26313</v>
      </c>
      <c r="F2316" s="3" t="s">
        <v>712</v>
      </c>
      <c r="G2316" s="3" t="s">
        <v>59</v>
      </c>
      <c r="H2316" s="2" t="s">
        <v>21</v>
      </c>
      <c r="I2316" s="2" t="s">
        <v>5230</v>
      </c>
      <c r="J2316" s="3" t="str">
        <f>HYPERLINK("https://www.boe.es/gazeta/dias/1827/12/15/pdfs/GMD-1827-153.pdf#page=2","Abrir facsímil")</f>
        <v>Abrir facsímil</v>
      </c>
      <c r="K2316" s="3" t="s">
        <v>23</v>
      </c>
    </row>
    <row r="2317" spans="1:11" ht="42" customHeight="1">
      <c r="A2317" s="2" t="s">
        <v>5231</v>
      </c>
      <c r="B2317" s="2" t="s">
        <v>5231</v>
      </c>
      <c r="C2317" s="2" t="s">
        <v>17</v>
      </c>
      <c r="D2317" s="2" t="s">
        <v>18</v>
      </c>
      <c r="E2317" s="5">
        <v>-26420</v>
      </c>
      <c r="F2317" s="3" t="s">
        <v>221</v>
      </c>
      <c r="G2317" s="3" t="s">
        <v>42</v>
      </c>
      <c r="H2317" s="2" t="s">
        <v>21</v>
      </c>
      <c r="I2317" s="2" t="s">
        <v>5232</v>
      </c>
      <c r="J2317" s="3" t="str">
        <f>HYPERLINK("https://www.boe.es/gazeta/dias/1827/08/30/pdfs/GMD-1827-104.pdf#page=1","Abrir facsímil")</f>
        <v>Abrir facsímil</v>
      </c>
      <c r="K2317" s="3" t="s">
        <v>23</v>
      </c>
    </row>
    <row r="2318" spans="1:11" ht="42" customHeight="1">
      <c r="A2318" s="2" t="s">
        <v>5233</v>
      </c>
      <c r="B2318" s="2" t="s">
        <v>5233</v>
      </c>
      <c r="C2318" s="2" t="s">
        <v>17</v>
      </c>
      <c r="D2318" s="2" t="s">
        <v>18</v>
      </c>
      <c r="E2318" s="5">
        <v>-26551</v>
      </c>
      <c r="F2318" s="3" t="s">
        <v>19</v>
      </c>
      <c r="G2318" s="3" t="s">
        <v>42</v>
      </c>
      <c r="H2318" s="2" t="s">
        <v>21</v>
      </c>
      <c r="I2318" s="2" t="s">
        <v>5234</v>
      </c>
      <c r="J2318" s="3" t="str">
        <f>HYPERLINK("https://www.boe.es/gazeta/dias/1827/04/21/pdfs/GMD-1827-48.pdf#page=1","Abrir facsímil")</f>
        <v>Abrir facsímil</v>
      </c>
      <c r="K2318" s="3" t="s">
        <v>23</v>
      </c>
    </row>
    <row r="2319" spans="1:11" ht="42" customHeight="1">
      <c r="A2319" s="2" t="s">
        <v>5235</v>
      </c>
      <c r="B2319" s="2" t="s">
        <v>5235</v>
      </c>
      <c r="C2319" s="2" t="s">
        <v>17</v>
      </c>
      <c r="D2319" s="2" t="s">
        <v>18</v>
      </c>
      <c r="E2319" s="5">
        <v>-26425</v>
      </c>
      <c r="F2319" s="3" t="s">
        <v>546</v>
      </c>
      <c r="G2319" s="3" t="s">
        <v>42</v>
      </c>
      <c r="H2319" s="2" t="s">
        <v>21</v>
      </c>
      <c r="I2319" s="2" t="s">
        <v>5236</v>
      </c>
      <c r="J2319" s="3" t="str">
        <f>HYPERLINK("https://www.boe.es/gazeta/dias/1827/08/25/pdfs/GMD-1827-102.pdf#page=1","Abrir facsímil")</f>
        <v>Abrir facsímil</v>
      </c>
      <c r="K2319" s="3" t="s">
        <v>23</v>
      </c>
    </row>
    <row r="2320" spans="1:11" ht="42" customHeight="1">
      <c r="A2320" s="2" t="s">
        <v>5237</v>
      </c>
      <c r="B2320" s="2" t="s">
        <v>5238</v>
      </c>
      <c r="C2320" s="2" t="s">
        <v>17</v>
      </c>
      <c r="D2320" s="2" t="s">
        <v>18</v>
      </c>
      <c r="E2320" s="5">
        <v>-26436</v>
      </c>
      <c r="F2320" s="3" t="s">
        <v>869</v>
      </c>
      <c r="G2320" s="3" t="s">
        <v>20</v>
      </c>
      <c r="H2320" s="2" t="s">
        <v>21</v>
      </c>
      <c r="I2320" s="2" t="s">
        <v>5239</v>
      </c>
      <c r="J2320" s="3" t="str">
        <f>HYPERLINK("https://www.boe.es/gazeta/dias/1827/08/14/pdfs/GMD-1827-97.pdf#page=3","Abrir facsímil")</f>
        <v>Abrir facsímil</v>
      </c>
      <c r="K2320" s="3" t="s">
        <v>23</v>
      </c>
    </row>
    <row r="2321" spans="1:11" ht="42" customHeight="1">
      <c r="A2321" s="2" t="s">
        <v>5240</v>
      </c>
      <c r="B2321" s="2" t="s">
        <v>5241</v>
      </c>
      <c r="C2321" s="2" t="s">
        <v>350</v>
      </c>
      <c r="D2321" s="2" t="s">
        <v>36</v>
      </c>
      <c r="E2321" s="5">
        <v>-26397</v>
      </c>
      <c r="F2321" s="3" t="s">
        <v>498</v>
      </c>
      <c r="G2321" s="3" t="s">
        <v>29</v>
      </c>
      <c r="H2321" s="2" t="s">
        <v>30</v>
      </c>
      <c r="I2321" s="2" t="s">
        <v>5242</v>
      </c>
      <c r="J2321" s="3" t="str">
        <f>HYPERLINK("https://www.boe.es/gazeta/dias/1827/09/22/pdfs/GMD-1827-115.pdf#page=4","Abrir facsímil")</f>
        <v>Abrir facsímil</v>
      </c>
      <c r="K2321" s="3" t="s">
        <v>32</v>
      </c>
    </row>
    <row r="2322" spans="1:11" ht="42" customHeight="1">
      <c r="A2322" s="2" t="s">
        <v>5243</v>
      </c>
      <c r="B2322" s="2" t="s">
        <v>5244</v>
      </c>
      <c r="C2322" s="2" t="s">
        <v>35</v>
      </c>
      <c r="D2322" s="2" t="s">
        <v>36</v>
      </c>
      <c r="E2322" s="5">
        <v>-26315</v>
      </c>
      <c r="F2322" s="3" t="s">
        <v>346</v>
      </c>
      <c r="G2322" s="3" t="s">
        <v>29</v>
      </c>
      <c r="H2322" s="2" t="s">
        <v>30</v>
      </c>
      <c r="I2322" s="2" t="s">
        <v>5245</v>
      </c>
      <c r="J2322" s="3" t="str">
        <f>HYPERLINK("https://www.boe.es/gazeta/dias/1827/12/13/pdfs/GMD-1827-152.pdf#page=4","Abrir facsímil")</f>
        <v>Abrir facsímil</v>
      </c>
      <c r="K2322" s="3" t="s">
        <v>32</v>
      </c>
    </row>
    <row r="2323" spans="1:11" ht="42" customHeight="1">
      <c r="A2323" s="2" t="s">
        <v>5246</v>
      </c>
      <c r="B2323" s="2" t="s">
        <v>5247</v>
      </c>
      <c r="C2323" s="2" t="s">
        <v>66</v>
      </c>
      <c r="D2323" s="2" t="s">
        <v>36</v>
      </c>
      <c r="E2323" s="5">
        <v>-26425</v>
      </c>
      <c r="F2323" s="3" t="s">
        <v>546</v>
      </c>
      <c r="G2323" s="3" t="s">
        <v>29</v>
      </c>
      <c r="H2323" s="2" t="s">
        <v>21</v>
      </c>
      <c r="I2323" s="2" t="s">
        <v>5248</v>
      </c>
      <c r="J2323" s="3" t="str">
        <f>HYPERLINK("https://www.boe.es/gazeta/dias/1827/08/25/pdfs/GMD-1827-102.pdf#page=4","Abrir facsímil")</f>
        <v>Abrir facsímil</v>
      </c>
      <c r="K2323" s="3" t="s">
        <v>23</v>
      </c>
    </row>
    <row r="2324" spans="1:11" ht="42" customHeight="1">
      <c r="A2324" s="2" t="s">
        <v>5249</v>
      </c>
      <c r="B2324" s="2" t="s">
        <v>5250</v>
      </c>
      <c r="C2324" s="2" t="s">
        <v>66</v>
      </c>
      <c r="D2324" s="2" t="s">
        <v>36</v>
      </c>
      <c r="E2324" s="5">
        <v>-26590</v>
      </c>
      <c r="F2324" s="3" t="s">
        <v>119</v>
      </c>
      <c r="G2324" s="3" t="s">
        <v>29</v>
      </c>
      <c r="H2324" s="2" t="s">
        <v>30</v>
      </c>
      <c r="I2324" s="2" t="s">
        <v>5251</v>
      </c>
      <c r="J2324" s="3" t="str">
        <f>HYPERLINK("https://www.boe.es/gazeta/dias/1827/03/13/pdfs/GMD-1827-31.pdf#page=4","Abrir facsímil")</f>
        <v>Abrir facsímil</v>
      </c>
      <c r="K2324" s="3" t="s">
        <v>32</v>
      </c>
    </row>
    <row r="2325" spans="1:11" ht="42" customHeight="1">
      <c r="A2325" s="2" t="s">
        <v>5252</v>
      </c>
      <c r="B2325" s="2" t="s">
        <v>5252</v>
      </c>
      <c r="C2325" s="2" t="s">
        <v>17</v>
      </c>
      <c r="D2325" s="2" t="s">
        <v>18</v>
      </c>
      <c r="E2325" s="5">
        <v>-26597</v>
      </c>
      <c r="F2325" s="3" t="s">
        <v>891</v>
      </c>
      <c r="G2325" s="3" t="s">
        <v>42</v>
      </c>
      <c r="H2325" s="2" t="s">
        <v>21</v>
      </c>
      <c r="I2325" s="2" t="s">
        <v>5253</v>
      </c>
      <c r="J2325" s="3" t="str">
        <f>HYPERLINK("https://www.boe.es/gazeta/dias/1827/03/06/pdfs/GMD-1827-28.pdf#page=1","Abrir facsímil")</f>
        <v>Abrir facsímil</v>
      </c>
      <c r="K2325" s="3" t="s">
        <v>23</v>
      </c>
    </row>
    <row r="2326" spans="1:11" ht="42" customHeight="1">
      <c r="A2326" s="2" t="s">
        <v>5254</v>
      </c>
      <c r="B2326" s="2" t="s">
        <v>5254</v>
      </c>
      <c r="C2326" s="2" t="s">
        <v>17</v>
      </c>
      <c r="D2326" s="2" t="s">
        <v>18</v>
      </c>
      <c r="E2326" s="5">
        <v>-26639</v>
      </c>
      <c r="F2326" s="3" t="s">
        <v>58</v>
      </c>
      <c r="G2326" s="3" t="s">
        <v>59</v>
      </c>
      <c r="H2326" s="2" t="s">
        <v>21</v>
      </c>
      <c r="I2326" s="2" t="s">
        <v>5255</v>
      </c>
      <c r="J2326" s="3" t="str">
        <f>HYPERLINK("https://www.boe.es/gazeta/dias/1827/01/23/pdfs/GMD-1827-10.pdf#page=2","Abrir facsímil")</f>
        <v>Abrir facsímil</v>
      </c>
      <c r="K2326" s="3" t="s">
        <v>23</v>
      </c>
    </row>
    <row r="2327" spans="1:11" ht="42" customHeight="1">
      <c r="A2327" s="2" t="s">
        <v>5254</v>
      </c>
      <c r="B2327" s="2" t="s">
        <v>5254</v>
      </c>
      <c r="C2327" s="2" t="s">
        <v>17</v>
      </c>
      <c r="D2327" s="2" t="s">
        <v>18</v>
      </c>
      <c r="E2327" s="5">
        <v>-26576</v>
      </c>
      <c r="F2327" s="3" t="s">
        <v>251</v>
      </c>
      <c r="G2327" s="3" t="s">
        <v>29</v>
      </c>
      <c r="H2327" s="2" t="s">
        <v>21</v>
      </c>
      <c r="I2327" s="2" t="s">
        <v>5256</v>
      </c>
      <c r="J2327" s="3" t="str">
        <f>HYPERLINK("https://www.boe.es/gazeta/dias/1827/03/27/pdfs/GMD-1827-37.pdf#page=4","Abrir facsímil")</f>
        <v>Abrir facsímil</v>
      </c>
      <c r="K2327" s="3" t="s">
        <v>23</v>
      </c>
    </row>
    <row r="2328" spans="1:11" ht="42" customHeight="1">
      <c r="A2328" s="2" t="s">
        <v>5254</v>
      </c>
      <c r="B2328" s="2" t="s">
        <v>5254</v>
      </c>
      <c r="C2328" s="2" t="s">
        <v>17</v>
      </c>
      <c r="D2328" s="2" t="s">
        <v>18</v>
      </c>
      <c r="E2328" s="5">
        <v>-26553</v>
      </c>
      <c r="F2328" s="3" t="s">
        <v>165</v>
      </c>
      <c r="G2328" s="3" t="s">
        <v>5257</v>
      </c>
      <c r="H2328" s="2" t="s">
        <v>21</v>
      </c>
      <c r="I2328" s="2" t="s">
        <v>5258</v>
      </c>
      <c r="J2328" s="3" t="str">
        <f>HYPERLINK("https://www.boe.es/gazeta/dias/1827/04/19/pdfs/GMD-1827-47.pdf#page=3","Abrir facsímil")</f>
        <v>Abrir facsímil</v>
      </c>
      <c r="K2328" s="3" t="s">
        <v>23</v>
      </c>
    </row>
    <row r="2329" spans="1:11" ht="42" customHeight="1">
      <c r="A2329" s="2" t="s">
        <v>5254</v>
      </c>
      <c r="B2329" s="2" t="s">
        <v>5254</v>
      </c>
      <c r="C2329" s="2" t="s">
        <v>55</v>
      </c>
      <c r="D2329" s="2" t="s">
        <v>36</v>
      </c>
      <c r="E2329" s="5">
        <v>-26313</v>
      </c>
      <c r="F2329" s="3" t="s">
        <v>712</v>
      </c>
      <c r="G2329" s="3" t="s">
        <v>29</v>
      </c>
      <c r="H2329" s="2" t="s">
        <v>21</v>
      </c>
      <c r="I2329" s="2" t="s">
        <v>5259</v>
      </c>
      <c r="J2329" s="3" t="str">
        <f>HYPERLINK("https://www.boe.es/gazeta/dias/1827/12/15/pdfs/GMD-1827-153.pdf#page=4","Abrir facsímil")</f>
        <v>Abrir facsímil</v>
      </c>
      <c r="K2329" s="3" t="s">
        <v>23</v>
      </c>
    </row>
    <row r="2330" spans="1:11" ht="42" customHeight="1">
      <c r="A2330" s="2" t="s">
        <v>5260</v>
      </c>
      <c r="B2330" s="2" t="s">
        <v>5260</v>
      </c>
      <c r="C2330" s="2" t="s">
        <v>17</v>
      </c>
      <c r="D2330" s="2" t="s">
        <v>18</v>
      </c>
      <c r="E2330" s="5">
        <v>-26630</v>
      </c>
      <c r="F2330" s="3" t="s">
        <v>363</v>
      </c>
      <c r="G2330" s="3" t="s">
        <v>42</v>
      </c>
      <c r="H2330" s="2" t="s">
        <v>21</v>
      </c>
      <c r="I2330" s="2" t="s">
        <v>5261</v>
      </c>
      <c r="J2330" s="3" t="str">
        <f>HYPERLINK("https://www.boe.es/gazeta/dias/1827/02/01/pdfs/GMD-1827-14.pdf#page=1","Abrir facsímil")</f>
        <v>Abrir facsímil</v>
      </c>
      <c r="K2330" s="3" t="s">
        <v>23</v>
      </c>
    </row>
    <row r="2331" spans="1:11" ht="42" customHeight="1">
      <c r="A2331" s="2" t="s">
        <v>5260</v>
      </c>
      <c r="B2331" s="2" t="s">
        <v>5260</v>
      </c>
      <c r="C2331" s="2" t="s">
        <v>17</v>
      </c>
      <c r="D2331" s="2" t="s">
        <v>18</v>
      </c>
      <c r="E2331" s="5">
        <v>-26413</v>
      </c>
      <c r="F2331" s="3" t="s">
        <v>1105</v>
      </c>
      <c r="G2331" s="3" t="s">
        <v>42</v>
      </c>
      <c r="H2331" s="2" t="s">
        <v>21</v>
      </c>
      <c r="I2331" s="2" t="s">
        <v>5262</v>
      </c>
      <c r="J2331" s="3" t="str">
        <f>HYPERLINK("https://www.boe.es/gazeta/dias/1827/09/06/pdfs/GMD-1827-107.pdf#page=1","Abrir facsímil")</f>
        <v>Abrir facsímil</v>
      </c>
      <c r="K2331" s="3" t="s">
        <v>23</v>
      </c>
    </row>
    <row r="2332" spans="1:11" ht="42" customHeight="1">
      <c r="A2332" s="2" t="s">
        <v>5260</v>
      </c>
      <c r="B2332" s="2" t="s">
        <v>5260</v>
      </c>
      <c r="C2332" s="2" t="s">
        <v>17</v>
      </c>
      <c r="D2332" s="2" t="s">
        <v>18</v>
      </c>
      <c r="E2332" s="5">
        <v>-26369</v>
      </c>
      <c r="F2332" s="3" t="s">
        <v>239</v>
      </c>
      <c r="G2332" s="3" t="s">
        <v>59</v>
      </c>
      <c r="H2332" s="2" t="s">
        <v>21</v>
      </c>
      <c r="I2332" s="2" t="s">
        <v>5263</v>
      </c>
      <c r="J2332" s="3" t="str">
        <f>HYPERLINK("https://www.boe.es/gazeta/dias/1827/10/20/pdfs/GMD-1827-129.pdf#page=2","Abrir facsímil")</f>
        <v>Abrir facsímil</v>
      </c>
      <c r="K2332" s="3" t="s">
        <v>23</v>
      </c>
    </row>
    <row r="2333" spans="1:11" ht="42" customHeight="1">
      <c r="A2333" s="2" t="s">
        <v>5260</v>
      </c>
      <c r="B2333" s="2" t="s">
        <v>5260</v>
      </c>
      <c r="C2333" s="2" t="s">
        <v>46</v>
      </c>
      <c r="D2333" s="2" t="s">
        <v>27</v>
      </c>
      <c r="E2333" s="5">
        <v>-26359</v>
      </c>
      <c r="F2333" s="3" t="s">
        <v>342</v>
      </c>
      <c r="G2333" s="3" t="s">
        <v>20</v>
      </c>
      <c r="H2333" s="2" t="s">
        <v>21</v>
      </c>
      <c r="I2333" s="2" t="s">
        <v>5264</v>
      </c>
      <c r="J2333" s="3" t="str">
        <f>HYPERLINK("https://www.boe.es/gazeta/dias/1827/10/30/pdfs/GMD-1827-133.pdf#page=3","Abrir facsímil")</f>
        <v>Abrir facsímil</v>
      </c>
      <c r="K2333" s="3" t="s">
        <v>23</v>
      </c>
    </row>
    <row r="2334" spans="1:11" ht="42" customHeight="1">
      <c r="A2334" s="2" t="s">
        <v>5260</v>
      </c>
      <c r="B2334" s="2" t="s">
        <v>5260</v>
      </c>
      <c r="C2334" s="2" t="s">
        <v>17</v>
      </c>
      <c r="D2334" s="2" t="s">
        <v>18</v>
      </c>
      <c r="E2334" s="5">
        <v>-26315</v>
      </c>
      <c r="F2334" s="3" t="s">
        <v>346</v>
      </c>
      <c r="G2334" s="3" t="s">
        <v>42</v>
      </c>
      <c r="H2334" s="2" t="s">
        <v>21</v>
      </c>
      <c r="I2334" s="2" t="s">
        <v>5265</v>
      </c>
      <c r="J2334" s="3" t="str">
        <f>HYPERLINK("https://www.boe.es/gazeta/dias/1827/12/13/pdfs/GMD-1827-152.pdf#page=1","Abrir facsímil")</f>
        <v>Abrir facsímil</v>
      </c>
      <c r="K2334" s="3" t="s">
        <v>23</v>
      </c>
    </row>
    <row r="2335" spans="1:11" ht="42" customHeight="1">
      <c r="A2335" s="2" t="s">
        <v>5260</v>
      </c>
      <c r="B2335" s="2" t="s">
        <v>5260</v>
      </c>
      <c r="C2335" s="2" t="s">
        <v>17</v>
      </c>
      <c r="D2335" s="2" t="s">
        <v>18</v>
      </c>
      <c r="E2335" s="5">
        <v>-26310</v>
      </c>
      <c r="F2335" s="3" t="s">
        <v>263</v>
      </c>
      <c r="G2335" s="3" t="s">
        <v>42</v>
      </c>
      <c r="H2335" s="2" t="s">
        <v>21</v>
      </c>
      <c r="I2335" s="2" t="s">
        <v>5266</v>
      </c>
      <c r="J2335" s="3" t="str">
        <f>HYPERLINK("https://www.boe.es/gazeta/dias/1827/12/18/pdfs/GMD-1827-154.pdf#page=1","Abrir facsímil")</f>
        <v>Abrir facsímil</v>
      </c>
      <c r="K2335" s="3" t="s">
        <v>23</v>
      </c>
    </row>
    <row r="2336" spans="1:11" ht="42" customHeight="1">
      <c r="A2336" s="2" t="s">
        <v>5267</v>
      </c>
      <c r="B2336" s="2" t="s">
        <v>5267</v>
      </c>
      <c r="C2336" s="2" t="s">
        <v>46</v>
      </c>
      <c r="D2336" s="2" t="s">
        <v>27</v>
      </c>
      <c r="E2336" s="5">
        <v>-26504</v>
      </c>
      <c r="F2336" s="3" t="s">
        <v>566</v>
      </c>
      <c r="G2336" s="3" t="s">
        <v>29</v>
      </c>
      <c r="H2336" s="2" t="s">
        <v>21</v>
      </c>
      <c r="I2336" s="2" t="s">
        <v>5268</v>
      </c>
      <c r="J2336" s="3" t="str">
        <f>HYPERLINK("https://www.boe.es/gazeta/dias/1827/06/07/pdfs/GMD-1827-68.pdf#page=4","Abrir facsímil")</f>
        <v>Abrir facsímil</v>
      </c>
      <c r="K2336" s="3" t="s">
        <v>23</v>
      </c>
    </row>
    <row r="2337" spans="1:11" ht="42" customHeight="1">
      <c r="A2337" s="2" t="s">
        <v>5269</v>
      </c>
      <c r="B2337" s="2" t="s">
        <v>5269</v>
      </c>
      <c r="C2337" s="2" t="s">
        <v>66</v>
      </c>
      <c r="D2337" s="2" t="s">
        <v>36</v>
      </c>
      <c r="E2337" s="5">
        <v>-26548</v>
      </c>
      <c r="F2337" s="3" t="s">
        <v>507</v>
      </c>
      <c r="G2337" s="3" t="s">
        <v>29</v>
      </c>
      <c r="H2337" s="2" t="s">
        <v>21</v>
      </c>
      <c r="I2337" s="2" t="s">
        <v>5270</v>
      </c>
      <c r="J2337" s="3" t="str">
        <f>HYPERLINK("https://www.boe.es/gazeta/dias/1827/04/24/pdfs/GMD-1827-49.pdf#page=4","Abrir facsímil")</f>
        <v>Abrir facsímil</v>
      </c>
      <c r="K2337" s="3" t="s">
        <v>23</v>
      </c>
    </row>
    <row r="2338" spans="1:11" ht="42" customHeight="1">
      <c r="A2338" s="2" t="s">
        <v>5271</v>
      </c>
      <c r="B2338" s="2" t="s">
        <v>5271</v>
      </c>
      <c r="C2338" s="2" t="s">
        <v>35</v>
      </c>
      <c r="D2338" s="2" t="s">
        <v>36</v>
      </c>
      <c r="E2338" s="5">
        <v>-26476</v>
      </c>
      <c r="F2338" s="3" t="s">
        <v>95</v>
      </c>
      <c r="G2338" s="3" t="s">
        <v>42</v>
      </c>
      <c r="H2338" s="2" t="s">
        <v>21</v>
      </c>
      <c r="I2338" s="2" t="s">
        <v>5272</v>
      </c>
      <c r="J2338" s="3" t="str">
        <f>HYPERLINK("https://www.boe.es/gazeta/dias/1827/07/05/pdfs/GMD-1827-80.pdf#page=1","Abrir facsímil")</f>
        <v>Abrir facsímil</v>
      </c>
      <c r="K2338" s="3" t="s">
        <v>23</v>
      </c>
    </row>
    <row r="2339" spans="1:11" ht="42" customHeight="1">
      <c r="A2339" s="2" t="s">
        <v>5273</v>
      </c>
      <c r="B2339" s="2" t="s">
        <v>5273</v>
      </c>
      <c r="C2339" s="2" t="s">
        <v>66</v>
      </c>
      <c r="D2339" s="2" t="s">
        <v>36</v>
      </c>
      <c r="E2339" s="5">
        <v>-26464</v>
      </c>
      <c r="F2339" s="3" t="s">
        <v>1467</v>
      </c>
      <c r="G2339" s="3" t="s">
        <v>42</v>
      </c>
      <c r="H2339" s="2" t="s">
        <v>21</v>
      </c>
      <c r="I2339" s="2" t="s">
        <v>5274</v>
      </c>
      <c r="J2339" s="3" t="str">
        <f>HYPERLINK("https://www.boe.es/gazeta/dias/1827/07/17/pdfs/GMD-1827-85.pdf#page=1","Abrir facsímil")</f>
        <v>Abrir facsímil</v>
      </c>
      <c r="K2339" s="3" t="s">
        <v>23</v>
      </c>
    </row>
    <row r="2340" spans="1:11" ht="42" customHeight="1">
      <c r="A2340" s="2" t="s">
        <v>5275</v>
      </c>
      <c r="B2340" s="2" t="s">
        <v>5276</v>
      </c>
      <c r="C2340" s="2" t="s">
        <v>35</v>
      </c>
      <c r="D2340" s="2" t="s">
        <v>36</v>
      </c>
      <c r="E2340" s="5">
        <v>-26397</v>
      </c>
      <c r="F2340" s="3" t="s">
        <v>498</v>
      </c>
      <c r="G2340" s="3" t="s">
        <v>42</v>
      </c>
      <c r="H2340" s="2" t="s">
        <v>30</v>
      </c>
      <c r="I2340" s="2" t="s">
        <v>5277</v>
      </c>
      <c r="J2340" s="3" t="str">
        <f>HYPERLINK("https://www.boe.es/gazeta/dias/1827/09/22/pdfs/GMD-1827-115.pdf#page=1","Abrir facsímil")</f>
        <v>Abrir facsímil</v>
      </c>
      <c r="K2340" s="3" t="s">
        <v>32</v>
      </c>
    </row>
    <row r="2341" spans="1:11" ht="42" customHeight="1">
      <c r="A2341" s="2" t="s">
        <v>5278</v>
      </c>
      <c r="B2341" s="2" t="s">
        <v>5279</v>
      </c>
      <c r="C2341" s="2" t="s">
        <v>94</v>
      </c>
      <c r="D2341" s="2" t="s">
        <v>36</v>
      </c>
      <c r="E2341" s="5">
        <v>-26541</v>
      </c>
      <c r="F2341" s="3" t="s">
        <v>542</v>
      </c>
      <c r="G2341" s="3" t="s">
        <v>29</v>
      </c>
      <c r="H2341" s="2" t="s">
        <v>21</v>
      </c>
      <c r="I2341" s="2" t="s">
        <v>5280</v>
      </c>
      <c r="J2341" s="3" t="str">
        <f>HYPERLINK("https://www.boe.es/gazeta/dias/1827/05/01/pdfs/GMD-1827-52.pdf#page=4","Abrir facsímil")</f>
        <v>Abrir facsímil</v>
      </c>
      <c r="K2341" s="3" t="s">
        <v>23</v>
      </c>
    </row>
    <row r="2342" spans="1:11" ht="42" customHeight="1">
      <c r="A2342" s="2" t="s">
        <v>5281</v>
      </c>
      <c r="B2342" s="2" t="s">
        <v>5282</v>
      </c>
      <c r="C2342" s="2" t="s">
        <v>350</v>
      </c>
      <c r="D2342" s="2" t="s">
        <v>36</v>
      </c>
      <c r="E2342" s="5">
        <v>-26357</v>
      </c>
      <c r="F2342" s="3" t="s">
        <v>583</v>
      </c>
      <c r="G2342" s="3" t="s">
        <v>20</v>
      </c>
      <c r="H2342" s="2" t="s">
        <v>21</v>
      </c>
      <c r="I2342" s="2" t="s">
        <v>5283</v>
      </c>
      <c r="J2342" s="3" t="str">
        <f>HYPERLINK("https://www.boe.es/gazeta/dias/1827/11/01/pdfs/GMD-1827-134.pdf#page=3","Abrir facsímil")</f>
        <v>Abrir facsímil</v>
      </c>
      <c r="K2342" s="3" t="s">
        <v>23</v>
      </c>
    </row>
    <row r="2343" spans="1:11" ht="42" customHeight="1">
      <c r="A2343" s="2" t="s">
        <v>5284</v>
      </c>
      <c r="B2343" s="2" t="s">
        <v>5285</v>
      </c>
      <c r="C2343" s="2" t="s">
        <v>46</v>
      </c>
      <c r="D2343" s="2" t="s">
        <v>27</v>
      </c>
      <c r="E2343" s="5">
        <v>-26611</v>
      </c>
      <c r="F2343" s="3" t="s">
        <v>638</v>
      </c>
      <c r="G2343" s="3" t="s">
        <v>42</v>
      </c>
      <c r="H2343" s="2" t="s">
        <v>30</v>
      </c>
      <c r="I2343" s="2" t="s">
        <v>5286</v>
      </c>
      <c r="J2343" s="3" t="str">
        <f>HYPERLINK("https://www.boe.es/gazeta/dias/1827/02/20/pdfs/GMD-1827-22.pdf#page=1","Abrir facsímil")</f>
        <v>Abrir facsímil</v>
      </c>
      <c r="K2343" s="3" t="s">
        <v>32</v>
      </c>
    </row>
    <row r="2344" spans="1:11" ht="42" customHeight="1">
      <c r="A2344" s="2" t="s">
        <v>5287</v>
      </c>
      <c r="B2344" s="2" t="s">
        <v>5288</v>
      </c>
      <c r="C2344" s="2" t="s">
        <v>35</v>
      </c>
      <c r="D2344" s="2" t="s">
        <v>36</v>
      </c>
      <c r="E2344" s="5">
        <v>-26544</v>
      </c>
      <c r="F2344" s="3" t="s">
        <v>293</v>
      </c>
      <c r="G2344" s="3" t="s">
        <v>20</v>
      </c>
      <c r="H2344" s="2" t="s">
        <v>30</v>
      </c>
      <c r="I2344" s="2" t="s">
        <v>5289</v>
      </c>
      <c r="J2344" s="3" t="str">
        <f>HYPERLINK("https://www.boe.es/gazeta/dias/1827/04/28/pdfs/GMD-1827-51.pdf#page=3","Abrir facsímil")</f>
        <v>Abrir facsímil</v>
      </c>
      <c r="K2344" s="3" t="s">
        <v>32</v>
      </c>
    </row>
    <row r="2345" spans="1:11" ht="42" customHeight="1">
      <c r="A2345" s="2" t="s">
        <v>5290</v>
      </c>
      <c r="B2345" s="2" t="s">
        <v>5291</v>
      </c>
      <c r="C2345" s="2" t="s">
        <v>46</v>
      </c>
      <c r="D2345" s="2" t="s">
        <v>27</v>
      </c>
      <c r="E2345" s="5">
        <v>-26317</v>
      </c>
      <c r="F2345" s="3" t="s">
        <v>1415</v>
      </c>
      <c r="G2345" s="3" t="s">
        <v>20</v>
      </c>
      <c r="H2345" s="2" t="s">
        <v>30</v>
      </c>
      <c r="I2345" s="2" t="s">
        <v>5292</v>
      </c>
      <c r="J2345" s="3" t="str">
        <f>HYPERLINK("https://www.boe.es/gazeta/dias/1827/12/11/pdfs/GMD-1827-151.pdf#page=3","Abrir facsímil")</f>
        <v>Abrir facsímil</v>
      </c>
      <c r="K2345" s="3" t="s">
        <v>32</v>
      </c>
    </row>
    <row r="2346" spans="1:11" ht="42" customHeight="1">
      <c r="A2346" s="2" t="s">
        <v>5293</v>
      </c>
      <c r="B2346" s="2" t="s">
        <v>5294</v>
      </c>
      <c r="C2346" s="2" t="s">
        <v>17</v>
      </c>
      <c r="D2346" s="2" t="s">
        <v>18</v>
      </c>
      <c r="E2346" s="5">
        <v>-26569</v>
      </c>
      <c r="F2346" s="3" t="s">
        <v>1418</v>
      </c>
      <c r="G2346" s="3" t="s">
        <v>20</v>
      </c>
      <c r="H2346" s="2" t="s">
        <v>21</v>
      </c>
      <c r="I2346" s="2" t="s">
        <v>5295</v>
      </c>
      <c r="J2346" s="3" t="str">
        <f>HYPERLINK("https://www.boe.es/gazeta/dias/1827/04/03/pdfs/GMD-1827-40.pdf#page=3","Abrir facsímil")</f>
        <v>Abrir facsímil</v>
      </c>
      <c r="K2346" s="3" t="s">
        <v>23</v>
      </c>
    </row>
    <row r="2347" spans="1:11" ht="42" customHeight="1">
      <c r="A2347" s="2" t="s">
        <v>5296</v>
      </c>
      <c r="B2347" s="2" t="s">
        <v>5296</v>
      </c>
      <c r="C2347" s="2" t="s">
        <v>17</v>
      </c>
      <c r="D2347" s="2" t="s">
        <v>18</v>
      </c>
      <c r="E2347" s="5">
        <v>-26551</v>
      </c>
      <c r="F2347" s="3" t="s">
        <v>19</v>
      </c>
      <c r="G2347" s="3" t="s">
        <v>20</v>
      </c>
      <c r="H2347" s="2" t="s">
        <v>21</v>
      </c>
      <c r="I2347" s="2" t="s">
        <v>5297</v>
      </c>
      <c r="J2347" s="3" t="str">
        <f>HYPERLINK("https://www.boe.es/gazeta/dias/1827/04/21/pdfs/GMD-1827-48.pdf#page=3","Abrir facsímil")</f>
        <v>Abrir facsímil</v>
      </c>
      <c r="K2347" s="3" t="s">
        <v>23</v>
      </c>
    </row>
    <row r="2348" spans="1:11" ht="42" customHeight="1">
      <c r="A2348" s="2" t="s">
        <v>5298</v>
      </c>
      <c r="B2348" s="2" t="s">
        <v>5298</v>
      </c>
      <c r="C2348" s="2" t="s">
        <v>46</v>
      </c>
      <c r="D2348" s="2" t="s">
        <v>27</v>
      </c>
      <c r="E2348" s="5">
        <v>-26413</v>
      </c>
      <c r="F2348" s="3" t="s">
        <v>1105</v>
      </c>
      <c r="G2348" s="3" t="s">
        <v>42</v>
      </c>
      <c r="H2348" s="2" t="s">
        <v>21</v>
      </c>
      <c r="I2348" s="2" t="s">
        <v>5299</v>
      </c>
      <c r="J2348" s="3" t="str">
        <f>HYPERLINK("https://www.boe.es/gazeta/dias/1827/09/06/pdfs/GMD-1827-107.pdf#page=1","Abrir facsímil")</f>
        <v>Abrir facsímil</v>
      </c>
      <c r="K2348" s="3" t="s">
        <v>23</v>
      </c>
    </row>
    <row r="2349" spans="1:11" ht="42" customHeight="1">
      <c r="A2349" s="2" t="s">
        <v>5300</v>
      </c>
      <c r="B2349" s="2" t="s">
        <v>5301</v>
      </c>
      <c r="C2349" s="2" t="s">
        <v>17</v>
      </c>
      <c r="D2349" s="2" t="s">
        <v>18</v>
      </c>
      <c r="E2349" s="5">
        <v>-26539</v>
      </c>
      <c r="F2349" s="3" t="s">
        <v>83</v>
      </c>
      <c r="G2349" s="3" t="s">
        <v>42</v>
      </c>
      <c r="H2349" s="2" t="s">
        <v>21</v>
      </c>
      <c r="I2349" s="2" t="s">
        <v>5302</v>
      </c>
      <c r="J2349" s="3" t="str">
        <f>HYPERLINK("https://www.boe.es/gazeta/dias/1827/05/03/pdfs/GMD-1827-53.pdf#page=1","Abrir facsímil")</f>
        <v>Abrir facsímil</v>
      </c>
      <c r="K2349" s="3" t="s">
        <v>23</v>
      </c>
    </row>
    <row r="2350" spans="1:11" ht="42" customHeight="1">
      <c r="A2350" s="2" t="s">
        <v>5303</v>
      </c>
      <c r="B2350" s="2" t="s">
        <v>5304</v>
      </c>
      <c r="C2350" s="2" t="s">
        <v>17</v>
      </c>
      <c r="D2350" s="2" t="s">
        <v>18</v>
      </c>
      <c r="E2350" s="5">
        <v>-26383</v>
      </c>
      <c r="F2350" s="3" t="s">
        <v>357</v>
      </c>
      <c r="G2350" s="3" t="s">
        <v>59</v>
      </c>
      <c r="H2350" s="2" t="s">
        <v>21</v>
      </c>
      <c r="I2350" s="2" t="s">
        <v>5305</v>
      </c>
      <c r="J2350" s="3" t="str">
        <f>HYPERLINK("https://www.boe.es/gazeta/dias/1827/10/06/pdfs/GMD-1827-122.pdf#page=2","Abrir facsímil")</f>
        <v>Abrir facsímil</v>
      </c>
      <c r="K2350" s="3" t="s">
        <v>23</v>
      </c>
    </row>
    <row r="2351" spans="1:11" ht="42" customHeight="1">
      <c r="A2351" s="2" t="s">
        <v>5306</v>
      </c>
      <c r="B2351" s="2" t="s">
        <v>5306</v>
      </c>
      <c r="C2351" s="2" t="s">
        <v>17</v>
      </c>
      <c r="D2351" s="2" t="s">
        <v>18</v>
      </c>
      <c r="E2351" s="5">
        <v>-26544</v>
      </c>
      <c r="F2351" s="3" t="s">
        <v>293</v>
      </c>
      <c r="G2351" s="3" t="s">
        <v>42</v>
      </c>
      <c r="H2351" s="2" t="s">
        <v>21</v>
      </c>
      <c r="I2351" s="2" t="s">
        <v>5307</v>
      </c>
      <c r="J2351" s="3" t="str">
        <f>HYPERLINK("https://www.boe.es/gazeta/dias/1827/04/28/pdfs/GMD-1827-51.pdf#page=1","Abrir facsímil")</f>
        <v>Abrir facsímil</v>
      </c>
      <c r="K2351" s="3" t="s">
        <v>23</v>
      </c>
    </row>
    <row r="2352" spans="1:11" ht="42" customHeight="1">
      <c r="A2352" s="2" t="s">
        <v>5306</v>
      </c>
      <c r="B2352" s="2" t="s">
        <v>5306</v>
      </c>
      <c r="C2352" s="2" t="s">
        <v>35</v>
      </c>
      <c r="D2352" s="2" t="s">
        <v>36</v>
      </c>
      <c r="E2352" s="5">
        <v>-26317</v>
      </c>
      <c r="F2352" s="3" t="s">
        <v>1415</v>
      </c>
      <c r="G2352" s="3" t="s">
        <v>59</v>
      </c>
      <c r="H2352" s="2" t="s">
        <v>21</v>
      </c>
      <c r="I2352" s="2" t="s">
        <v>5308</v>
      </c>
      <c r="J2352" s="3" t="str">
        <f>HYPERLINK("https://www.boe.es/gazeta/dias/1827/12/11/pdfs/GMD-1827-151.pdf#page=2","Abrir facsímil")</f>
        <v>Abrir facsímil</v>
      </c>
      <c r="K2352" s="3" t="s">
        <v>23</v>
      </c>
    </row>
    <row r="2353" spans="1:11" ht="42" customHeight="1">
      <c r="A2353" s="2" t="s">
        <v>5309</v>
      </c>
      <c r="B2353" s="2" t="s">
        <v>5310</v>
      </c>
      <c r="C2353" s="2" t="s">
        <v>35</v>
      </c>
      <c r="D2353" s="2" t="s">
        <v>36</v>
      </c>
      <c r="E2353" s="5">
        <v>-26411</v>
      </c>
      <c r="F2353" s="3" t="s">
        <v>496</v>
      </c>
      <c r="G2353" s="3" t="s">
        <v>42</v>
      </c>
      <c r="H2353" s="2" t="s">
        <v>21</v>
      </c>
      <c r="I2353" s="2" t="s">
        <v>5311</v>
      </c>
      <c r="J2353" s="3" t="str">
        <f>HYPERLINK("https://www.boe.es/gazeta/dias/1827/09/08/pdfs/GMD-1827-108.pdf#page=1","Abrir facsímil")</f>
        <v>Abrir facsímil</v>
      </c>
      <c r="K2353" s="3" t="s">
        <v>23</v>
      </c>
    </row>
    <row r="2354" spans="1:11" ht="42" customHeight="1">
      <c r="A2354" s="2" t="s">
        <v>5312</v>
      </c>
      <c r="B2354" s="2" t="s">
        <v>5313</v>
      </c>
      <c r="C2354" s="2" t="s">
        <v>55</v>
      </c>
      <c r="D2354" s="2" t="s">
        <v>36</v>
      </c>
      <c r="E2354" s="5">
        <v>-26478</v>
      </c>
      <c r="F2354" s="3" t="s">
        <v>311</v>
      </c>
      <c r="G2354" s="3" t="s">
        <v>42</v>
      </c>
      <c r="H2354" s="2" t="s">
        <v>21</v>
      </c>
      <c r="I2354" s="2" t="s">
        <v>5314</v>
      </c>
      <c r="J2354" s="3" t="str">
        <f>HYPERLINK("https://www.boe.es/gazeta/dias/1827/07/03/pdfs/GMD-1827-79.pdf#page=1","Abrir facsímil")</f>
        <v>Abrir facsímil</v>
      </c>
      <c r="K2354" s="3" t="s">
        <v>23</v>
      </c>
    </row>
    <row r="2355" spans="1:11" ht="42" customHeight="1">
      <c r="A2355" s="2" t="s">
        <v>5315</v>
      </c>
      <c r="B2355" s="2" t="s">
        <v>5316</v>
      </c>
      <c r="C2355" s="2" t="s">
        <v>17</v>
      </c>
      <c r="D2355" s="2" t="s">
        <v>18</v>
      </c>
      <c r="E2355" s="5">
        <v>-26639</v>
      </c>
      <c r="F2355" s="3" t="s">
        <v>58</v>
      </c>
      <c r="G2355" s="3" t="s">
        <v>20</v>
      </c>
      <c r="H2355" s="2" t="s">
        <v>21</v>
      </c>
      <c r="I2355" s="2" t="s">
        <v>5317</v>
      </c>
      <c r="J2355" s="3" t="str">
        <f>HYPERLINK("https://www.boe.es/gazeta/dias/1827/01/23/pdfs/GMD-1827-10.pdf#page=3","Abrir facsímil")</f>
        <v>Abrir facsímil</v>
      </c>
      <c r="K2355" s="3" t="s">
        <v>23</v>
      </c>
    </row>
    <row r="2356" spans="1:11" ht="42" customHeight="1">
      <c r="A2356" s="2" t="s">
        <v>5318</v>
      </c>
      <c r="B2356" s="2" t="s">
        <v>5319</v>
      </c>
      <c r="C2356" s="2" t="s">
        <v>94</v>
      </c>
      <c r="D2356" s="2" t="s">
        <v>36</v>
      </c>
      <c r="E2356" s="5">
        <v>-26460</v>
      </c>
      <c r="F2356" s="3" t="s">
        <v>920</v>
      </c>
      <c r="G2356" s="3" t="s">
        <v>29</v>
      </c>
      <c r="H2356" s="2" t="s">
        <v>21</v>
      </c>
      <c r="I2356" s="2" t="s">
        <v>5320</v>
      </c>
      <c r="J2356" s="3" t="str">
        <f>HYPERLINK("https://www.boe.es/gazeta/dias/1827/07/21/pdfs/GMD-1827-87.pdf#page=4","Abrir facsímil")</f>
        <v>Abrir facsímil</v>
      </c>
      <c r="K2356" s="3" t="s">
        <v>23</v>
      </c>
    </row>
    <row r="2357" spans="1:11" ht="42" customHeight="1">
      <c r="A2357" s="2" t="s">
        <v>5321</v>
      </c>
      <c r="B2357" s="2" t="s">
        <v>5321</v>
      </c>
      <c r="C2357" s="2" t="s">
        <v>17</v>
      </c>
      <c r="D2357" s="2" t="s">
        <v>18</v>
      </c>
      <c r="E2357" s="5">
        <v>-26541</v>
      </c>
      <c r="F2357" s="3" t="s">
        <v>542</v>
      </c>
      <c r="G2357" s="3" t="s">
        <v>59</v>
      </c>
      <c r="H2357" s="2" t="s">
        <v>21</v>
      </c>
      <c r="I2357" s="2" t="s">
        <v>5322</v>
      </c>
      <c r="J2357" s="3" t="str">
        <f>HYPERLINK("https://www.boe.es/gazeta/dias/1827/05/01/pdfs/GMD-1827-52.pdf#page=2","Abrir facsímil")</f>
        <v>Abrir facsímil</v>
      </c>
      <c r="K2357" s="3" t="s">
        <v>23</v>
      </c>
    </row>
    <row r="2358" spans="1:11" ht="42" customHeight="1">
      <c r="A2358" s="2" t="s">
        <v>5323</v>
      </c>
      <c r="B2358" s="2" t="s">
        <v>5323</v>
      </c>
      <c r="C2358" s="2" t="s">
        <v>66</v>
      </c>
      <c r="D2358" s="2" t="s">
        <v>36</v>
      </c>
      <c r="E2358" s="5">
        <v>-26376</v>
      </c>
      <c r="F2358" s="3" t="s">
        <v>1333</v>
      </c>
      <c r="G2358" s="3" t="s">
        <v>59</v>
      </c>
      <c r="H2358" s="2" t="s">
        <v>21</v>
      </c>
      <c r="I2358" s="2" t="s">
        <v>5324</v>
      </c>
      <c r="J2358" s="3" t="str">
        <f>HYPERLINK("https://www.boe.es/gazeta/dias/1827/10/13/pdfs/GMD-1827-126.pdf#page=2","Abrir facsímil")</f>
        <v>Abrir facsímil</v>
      </c>
      <c r="K2358" s="3" t="s">
        <v>23</v>
      </c>
    </row>
    <row r="2359" spans="1:11" ht="42" customHeight="1">
      <c r="A2359" s="2" t="s">
        <v>5325</v>
      </c>
      <c r="B2359" s="2" t="s">
        <v>5325</v>
      </c>
      <c r="C2359" s="2" t="s">
        <v>66</v>
      </c>
      <c r="D2359" s="2" t="s">
        <v>36</v>
      </c>
      <c r="E2359" s="5">
        <v>-26443</v>
      </c>
      <c r="F2359" s="3" t="s">
        <v>435</v>
      </c>
      <c r="G2359" s="3" t="s">
        <v>59</v>
      </c>
      <c r="H2359" s="2" t="s">
        <v>21</v>
      </c>
      <c r="I2359" s="2" t="s">
        <v>5326</v>
      </c>
      <c r="J2359" s="3" t="str">
        <f>HYPERLINK("https://www.boe.es/gazeta/dias/1827/08/07/pdfs/GMD-1827-94.pdf#page=2","Abrir facsímil")</f>
        <v>Abrir facsímil</v>
      </c>
      <c r="K2359" s="3" t="s">
        <v>23</v>
      </c>
    </row>
    <row r="2360" spans="1:11" ht="42" customHeight="1">
      <c r="A2360" s="2" t="s">
        <v>5327</v>
      </c>
      <c r="B2360" s="2" t="s">
        <v>5327</v>
      </c>
      <c r="C2360" s="2" t="s">
        <v>66</v>
      </c>
      <c r="D2360" s="2" t="s">
        <v>36</v>
      </c>
      <c r="E2360" s="5">
        <v>-26345</v>
      </c>
      <c r="F2360" s="3" t="s">
        <v>1213</v>
      </c>
      <c r="G2360" s="3" t="s">
        <v>42</v>
      </c>
      <c r="H2360" s="2" t="s">
        <v>21</v>
      </c>
      <c r="I2360" s="2" t="s">
        <v>5328</v>
      </c>
      <c r="J2360" s="3" t="str">
        <f>HYPERLINK("https://www.boe.es/gazeta/dias/1827/11/13/pdfs/GMD-1827-139.pdf#page=1","Abrir facsímil")</f>
        <v>Abrir facsímil</v>
      </c>
      <c r="K2360" s="3" t="s">
        <v>23</v>
      </c>
    </row>
    <row r="2361" spans="1:11" ht="42" customHeight="1">
      <c r="A2361" s="2" t="s">
        <v>5329</v>
      </c>
      <c r="B2361" s="2" t="s">
        <v>5329</v>
      </c>
      <c r="C2361" s="2" t="s">
        <v>17</v>
      </c>
      <c r="D2361" s="2" t="s">
        <v>18</v>
      </c>
      <c r="E2361" s="5">
        <v>-26373</v>
      </c>
      <c r="F2361" s="3" t="s">
        <v>136</v>
      </c>
      <c r="G2361" s="3" t="s">
        <v>59</v>
      </c>
      <c r="H2361" s="2" t="s">
        <v>21</v>
      </c>
      <c r="I2361" s="2" t="s">
        <v>5330</v>
      </c>
      <c r="J2361" s="3" t="str">
        <f>HYPERLINK("https://www.boe.es/gazeta/dias/1827/10/16/pdfs/GMD-1827-127.pdf#page=2","Abrir facsímil")</f>
        <v>Abrir facsímil</v>
      </c>
      <c r="K2361" s="3" t="s">
        <v>23</v>
      </c>
    </row>
    <row r="2362" spans="1:11" ht="42" customHeight="1">
      <c r="A2362" s="2" t="s">
        <v>5331</v>
      </c>
      <c r="B2362" s="2" t="s">
        <v>5331</v>
      </c>
      <c r="C2362" s="2" t="s">
        <v>35</v>
      </c>
      <c r="D2362" s="2" t="s">
        <v>36</v>
      </c>
      <c r="E2362" s="5">
        <v>-26432</v>
      </c>
      <c r="F2362" s="3" t="s">
        <v>1029</v>
      </c>
      <c r="G2362" s="3" t="s">
        <v>59</v>
      </c>
      <c r="H2362" s="2" t="s">
        <v>21</v>
      </c>
      <c r="I2362" s="2" t="s">
        <v>5332</v>
      </c>
      <c r="J2362" s="3" t="str">
        <f>HYPERLINK("https://www.boe.es/gazeta/dias/1827/08/18/pdfs/GMD-1827-99.pdf#page=2","Abrir facsímil")</f>
        <v>Abrir facsímil</v>
      </c>
      <c r="K2362" s="3" t="s">
        <v>23</v>
      </c>
    </row>
    <row r="2363" spans="1:11" ht="42" customHeight="1">
      <c r="A2363" s="2" t="s">
        <v>5333</v>
      </c>
      <c r="B2363" s="2" t="s">
        <v>5333</v>
      </c>
      <c r="C2363" s="2" t="s">
        <v>17</v>
      </c>
      <c r="D2363" s="2" t="s">
        <v>18</v>
      </c>
      <c r="E2363" s="5">
        <v>-26364</v>
      </c>
      <c r="F2363" s="3" t="s">
        <v>90</v>
      </c>
      <c r="G2363" s="3" t="s">
        <v>42</v>
      </c>
      <c r="H2363" s="2" t="s">
        <v>21</v>
      </c>
      <c r="I2363" s="2" t="s">
        <v>5334</v>
      </c>
      <c r="J2363" s="3" t="str">
        <f>HYPERLINK("https://www.boe.es/gazeta/dias/1827/10/25/pdfs/GMD-1827-131.pdf#page=1","Abrir facsímil")</f>
        <v>Abrir facsímil</v>
      </c>
      <c r="K2363" s="3" t="s">
        <v>23</v>
      </c>
    </row>
    <row r="2364" spans="1:11" ht="42" customHeight="1">
      <c r="A2364" s="2" t="s">
        <v>5335</v>
      </c>
      <c r="B2364" s="2" t="s">
        <v>5335</v>
      </c>
      <c r="C2364" s="2" t="s">
        <v>17</v>
      </c>
      <c r="D2364" s="2" t="s">
        <v>18</v>
      </c>
      <c r="E2364" s="5">
        <v>-26525</v>
      </c>
      <c r="F2364" s="3" t="s">
        <v>622</v>
      </c>
      <c r="G2364" s="3" t="s">
        <v>42</v>
      </c>
      <c r="H2364" s="2" t="s">
        <v>21</v>
      </c>
      <c r="I2364" s="2" t="s">
        <v>5336</v>
      </c>
      <c r="J2364" s="3" t="str">
        <f>HYPERLINK("https://www.boe.es/gazeta/dias/1827/05/17/pdfs/GMD-1827-59.pdf#page=1","Abrir facsímil")</f>
        <v>Abrir facsímil</v>
      </c>
      <c r="K2364" s="3" t="s">
        <v>23</v>
      </c>
    </row>
    <row r="2365" spans="1:11" ht="42" customHeight="1">
      <c r="A2365" s="2" t="s">
        <v>5337</v>
      </c>
      <c r="B2365" s="2" t="s">
        <v>5337</v>
      </c>
      <c r="C2365" s="2" t="s">
        <v>17</v>
      </c>
      <c r="D2365" s="2" t="s">
        <v>18</v>
      </c>
      <c r="E2365" s="5">
        <v>-26369</v>
      </c>
      <c r="F2365" s="3" t="s">
        <v>239</v>
      </c>
      <c r="G2365" s="3" t="s">
        <v>42</v>
      </c>
      <c r="H2365" s="2" t="s">
        <v>21</v>
      </c>
      <c r="I2365" s="2" t="s">
        <v>5338</v>
      </c>
      <c r="J2365" s="3" t="str">
        <f>HYPERLINK("https://www.boe.es/gazeta/dias/1827/10/20/pdfs/GMD-1827-129.pdf#page=1","Abrir facsímil")</f>
        <v>Abrir facsímil</v>
      </c>
      <c r="K2365" s="3" t="s">
        <v>23</v>
      </c>
    </row>
    <row r="2366" spans="1:11" ht="42" customHeight="1">
      <c r="A2366" s="2" t="s">
        <v>5339</v>
      </c>
      <c r="B2366" s="2" t="s">
        <v>5339</v>
      </c>
      <c r="C2366" s="2" t="s">
        <v>17</v>
      </c>
      <c r="D2366" s="2" t="s">
        <v>18</v>
      </c>
      <c r="E2366" s="5">
        <v>-26509</v>
      </c>
      <c r="F2366" s="3" t="s">
        <v>698</v>
      </c>
      <c r="G2366" s="3" t="s">
        <v>59</v>
      </c>
      <c r="H2366" s="2" t="s">
        <v>21</v>
      </c>
      <c r="I2366" s="2" t="s">
        <v>5340</v>
      </c>
      <c r="J2366" s="3" t="str">
        <f>HYPERLINK("https://www.boe.es/gazeta/dias/1827/06/02/pdfs/GMD-1827-66.pdf#page=2","Abrir facsímil")</f>
        <v>Abrir facsímil</v>
      </c>
      <c r="K2366" s="3" t="s">
        <v>23</v>
      </c>
    </row>
    <row r="2367" spans="1:11" ht="42" customHeight="1">
      <c r="A2367" s="2" t="s">
        <v>5341</v>
      </c>
      <c r="B2367" s="2" t="s">
        <v>5342</v>
      </c>
      <c r="C2367" s="2" t="s">
        <v>46</v>
      </c>
      <c r="D2367" s="2" t="s">
        <v>27</v>
      </c>
      <c r="E2367" s="5">
        <v>-26492</v>
      </c>
      <c r="F2367" s="3" t="s">
        <v>140</v>
      </c>
      <c r="G2367" s="3" t="s">
        <v>20</v>
      </c>
      <c r="H2367" s="2" t="s">
        <v>21</v>
      </c>
      <c r="I2367" s="2" t="s">
        <v>5343</v>
      </c>
      <c r="J2367" s="3" t="str">
        <f>HYPERLINK("https://www.boe.es/gazeta/dias/1827/06/19/pdfs/GMD-1827-73.pdf#page=3","Abrir facsímil")</f>
        <v>Abrir facsímil</v>
      </c>
      <c r="K2367" s="3" t="s">
        <v>23</v>
      </c>
    </row>
    <row r="2368" spans="1:11" ht="42" customHeight="1">
      <c r="A2368" s="2" t="s">
        <v>5344</v>
      </c>
      <c r="B2368" s="2" t="s">
        <v>5344</v>
      </c>
      <c r="C2368" s="2" t="s">
        <v>284</v>
      </c>
      <c r="D2368" s="2" t="s">
        <v>36</v>
      </c>
      <c r="E2368" s="5">
        <v>-26637</v>
      </c>
      <c r="F2368" s="3" t="s">
        <v>559</v>
      </c>
      <c r="G2368" s="3" t="s">
        <v>29</v>
      </c>
      <c r="H2368" s="2" t="s">
        <v>21</v>
      </c>
      <c r="I2368" s="2" t="s">
        <v>5345</v>
      </c>
      <c r="J2368" s="3" t="str">
        <f>HYPERLINK("https://www.boe.es/gazeta/dias/1827/01/25/pdfs/GMD-1827-11.pdf#page=4","Abrir facsímil")</f>
        <v>Abrir facsímil</v>
      </c>
      <c r="K2368" s="3" t="s">
        <v>23</v>
      </c>
    </row>
    <row r="2369" spans="1:11" ht="42" customHeight="1">
      <c r="A2369" s="2" t="s">
        <v>5346</v>
      </c>
      <c r="B2369" s="2" t="s">
        <v>5347</v>
      </c>
      <c r="C2369" s="2" t="s">
        <v>55</v>
      </c>
      <c r="D2369" s="2" t="s">
        <v>36</v>
      </c>
      <c r="E2369" s="5">
        <v>-26497</v>
      </c>
      <c r="F2369" s="3" t="s">
        <v>338</v>
      </c>
      <c r="G2369" s="3" t="s">
        <v>29</v>
      </c>
      <c r="H2369" s="2" t="s">
        <v>21</v>
      </c>
      <c r="I2369" s="2" t="s">
        <v>5348</v>
      </c>
      <c r="J2369" s="3" t="str">
        <f>HYPERLINK("https://www.boe.es/gazeta/dias/1827/06/14/pdfs/GMD-1827-71.pdf#page=4","Abrir facsímil")</f>
        <v>Abrir facsímil</v>
      </c>
      <c r="K2369" s="3" t="s">
        <v>23</v>
      </c>
    </row>
    <row r="2370" spans="1:11" ht="42" customHeight="1">
      <c r="A2370" s="2" t="s">
        <v>5349</v>
      </c>
      <c r="B2370" s="2" t="s">
        <v>5349</v>
      </c>
      <c r="C2370" s="2" t="s">
        <v>17</v>
      </c>
      <c r="D2370" s="2" t="s">
        <v>18</v>
      </c>
      <c r="E2370" s="5">
        <v>-26453</v>
      </c>
      <c r="F2370" s="3" t="s">
        <v>148</v>
      </c>
      <c r="G2370" s="3" t="s">
        <v>20</v>
      </c>
      <c r="H2370" s="2" t="s">
        <v>21</v>
      </c>
      <c r="I2370" s="2" t="s">
        <v>5350</v>
      </c>
      <c r="J2370" s="3" t="str">
        <f>HYPERLINK("https://www.boe.es/gazeta/dias/1827/07/28/pdfs/GMD-1827-90.pdf#page=3","Abrir facsímil")</f>
        <v>Abrir facsímil</v>
      </c>
      <c r="K2370" s="3" t="s">
        <v>23</v>
      </c>
    </row>
    <row r="2371" spans="1:11" ht="42" customHeight="1">
      <c r="A2371" s="2" t="s">
        <v>5351</v>
      </c>
      <c r="B2371" s="2" t="s">
        <v>5352</v>
      </c>
      <c r="C2371" s="2" t="s">
        <v>17</v>
      </c>
      <c r="D2371" s="2" t="s">
        <v>18</v>
      </c>
      <c r="E2371" s="5">
        <v>-26513</v>
      </c>
      <c r="F2371" s="3" t="s">
        <v>972</v>
      </c>
      <c r="G2371" s="3" t="s">
        <v>20</v>
      </c>
      <c r="H2371" s="2" t="s">
        <v>21</v>
      </c>
      <c r="I2371" s="2" t="s">
        <v>5353</v>
      </c>
      <c r="J2371" s="3" t="str">
        <f>HYPERLINK("https://www.boe.es/gazeta/dias/1827/05/29/pdfs/GMD-1827-64.pdf#page=3","Abrir facsímil")</f>
        <v>Abrir facsímil</v>
      </c>
      <c r="K2371" s="3" t="s">
        <v>23</v>
      </c>
    </row>
    <row r="2372" spans="1:11" ht="42" customHeight="1">
      <c r="A2372" s="2" t="s">
        <v>5354</v>
      </c>
      <c r="B2372" s="2" t="s">
        <v>5355</v>
      </c>
      <c r="C2372" s="2" t="s">
        <v>66</v>
      </c>
      <c r="D2372" s="2" t="s">
        <v>36</v>
      </c>
      <c r="E2372" s="5">
        <v>-26329</v>
      </c>
      <c r="F2372" s="3" t="s">
        <v>67</v>
      </c>
      <c r="G2372" s="3" t="s">
        <v>20</v>
      </c>
      <c r="H2372" s="2" t="s">
        <v>21</v>
      </c>
      <c r="I2372" s="2" t="s">
        <v>5356</v>
      </c>
      <c r="J2372" s="3" t="str">
        <f>HYPERLINK("https://www.boe.es/gazeta/dias/1827/11/29/pdfs/GMD-1827-146.pdf#page=3","Abrir facsímil")</f>
        <v>Abrir facsímil</v>
      </c>
      <c r="K2372" s="3" t="s">
        <v>23</v>
      </c>
    </row>
    <row r="2373" spans="1:11" ht="42" customHeight="1">
      <c r="A2373" s="2" t="s">
        <v>5357</v>
      </c>
      <c r="B2373" s="2" t="s">
        <v>5357</v>
      </c>
      <c r="C2373" s="2" t="s">
        <v>17</v>
      </c>
      <c r="D2373" s="2" t="s">
        <v>18</v>
      </c>
      <c r="E2373" s="5">
        <v>-26432</v>
      </c>
      <c r="F2373" s="3" t="s">
        <v>1029</v>
      </c>
      <c r="G2373" s="3" t="s">
        <v>59</v>
      </c>
      <c r="H2373" s="2" t="s">
        <v>21</v>
      </c>
      <c r="I2373" s="2" t="s">
        <v>5358</v>
      </c>
      <c r="J2373" s="3" t="str">
        <f>HYPERLINK("https://www.boe.es/gazeta/dias/1827/08/18/pdfs/GMD-1827-99.pdf#page=2","Abrir facsímil")</f>
        <v>Abrir facsímil</v>
      </c>
      <c r="K2373" s="3" t="s">
        <v>23</v>
      </c>
    </row>
    <row r="2374" spans="1:11" ht="42" customHeight="1">
      <c r="A2374" s="2" t="s">
        <v>5359</v>
      </c>
      <c r="B2374" s="2" t="s">
        <v>5360</v>
      </c>
      <c r="C2374" s="2" t="s">
        <v>17</v>
      </c>
      <c r="D2374" s="2" t="s">
        <v>18</v>
      </c>
      <c r="E2374" s="5">
        <v>-26611</v>
      </c>
      <c r="F2374" s="3" t="s">
        <v>638</v>
      </c>
      <c r="G2374" s="3" t="s">
        <v>42</v>
      </c>
      <c r="H2374" s="2" t="s">
        <v>21</v>
      </c>
      <c r="I2374" s="2" t="s">
        <v>5361</v>
      </c>
      <c r="J2374" s="3" t="str">
        <f>HYPERLINK("https://www.boe.es/gazeta/dias/1827/02/20/pdfs/GMD-1827-22.pdf#page=1","Abrir facsímil")</f>
        <v>Abrir facsímil</v>
      </c>
      <c r="K2374" s="3" t="s">
        <v>23</v>
      </c>
    </row>
    <row r="2375" spans="1:11" ht="42" customHeight="1">
      <c r="A2375" s="2" t="s">
        <v>5362</v>
      </c>
      <c r="B2375" s="2" t="s">
        <v>5363</v>
      </c>
      <c r="C2375" s="2" t="s">
        <v>55</v>
      </c>
      <c r="D2375" s="2" t="s">
        <v>36</v>
      </c>
      <c r="E2375" s="5">
        <v>-26544</v>
      </c>
      <c r="F2375" s="3" t="s">
        <v>293</v>
      </c>
      <c r="G2375" s="3" t="s">
        <v>294</v>
      </c>
      <c r="H2375" s="2" t="s">
        <v>21</v>
      </c>
      <c r="I2375" s="2" t="s">
        <v>5364</v>
      </c>
      <c r="J2375" s="3" t="str">
        <f>HYPERLINK("https://www.boe.es/gazeta/dias/1827/04/28/pdfs/GMD-1827-51.pdf#page=4","Abrir facsímil")</f>
        <v>Abrir facsímil</v>
      </c>
      <c r="K2375" s="3" t="s">
        <v>23</v>
      </c>
    </row>
    <row r="2376" spans="1:11" ht="42" customHeight="1">
      <c r="A2376" s="2" t="s">
        <v>5365</v>
      </c>
      <c r="B2376" s="2" t="s">
        <v>5366</v>
      </c>
      <c r="C2376" s="2" t="s">
        <v>35</v>
      </c>
      <c r="D2376" s="2" t="s">
        <v>36</v>
      </c>
      <c r="E2376" s="5">
        <v>-26474</v>
      </c>
      <c r="F2376" s="3" t="s">
        <v>152</v>
      </c>
      <c r="G2376" s="3" t="s">
        <v>29</v>
      </c>
      <c r="H2376" s="2" t="s">
        <v>21</v>
      </c>
      <c r="I2376" s="2" t="s">
        <v>5367</v>
      </c>
      <c r="J2376" s="3" t="str">
        <f>HYPERLINK("https://www.boe.es/gazeta/dias/1827/07/07/pdfs/GMD-1827-81.pdf#page=4","Abrir facsímil")</f>
        <v>Abrir facsímil</v>
      </c>
      <c r="K2376" s="3" t="s">
        <v>23</v>
      </c>
    </row>
    <row r="2377" spans="1:11" ht="42" customHeight="1">
      <c r="A2377" s="2" t="s">
        <v>5368</v>
      </c>
      <c r="B2377" s="2" t="s">
        <v>5369</v>
      </c>
      <c r="C2377" s="2" t="s">
        <v>94</v>
      </c>
      <c r="D2377" s="2" t="s">
        <v>36</v>
      </c>
      <c r="E2377" s="5">
        <v>-26373</v>
      </c>
      <c r="F2377" s="3" t="s">
        <v>136</v>
      </c>
      <c r="G2377" s="3" t="s">
        <v>29</v>
      </c>
      <c r="H2377" s="2" t="s">
        <v>30</v>
      </c>
      <c r="I2377" s="2" t="s">
        <v>5370</v>
      </c>
      <c r="J2377" s="3" t="str">
        <f>HYPERLINK("https://www.boe.es/gazeta/dias/1827/10/16/pdfs/GMD-1827-127.pdf#page=4","Abrir facsímil")</f>
        <v>Abrir facsímil</v>
      </c>
      <c r="K2377" s="3" t="s">
        <v>32</v>
      </c>
    </row>
    <row r="2378" spans="1:11" ht="42" customHeight="1">
      <c r="A2378" s="2" t="s">
        <v>5371</v>
      </c>
      <c r="B2378" s="2" t="s">
        <v>5371</v>
      </c>
      <c r="C2378" s="2" t="s">
        <v>284</v>
      </c>
      <c r="D2378" s="2" t="s">
        <v>36</v>
      </c>
      <c r="E2378" s="5">
        <v>-26432</v>
      </c>
      <c r="F2378" s="3" t="s">
        <v>1029</v>
      </c>
      <c r="G2378" s="3" t="s">
        <v>59</v>
      </c>
      <c r="H2378" s="2" t="s">
        <v>21</v>
      </c>
      <c r="I2378" s="2" t="s">
        <v>5372</v>
      </c>
      <c r="J2378" s="3" t="str">
        <f>HYPERLINK("https://www.boe.es/gazeta/dias/1827/08/18/pdfs/GMD-1827-99.pdf#page=2","Abrir facsímil")</f>
        <v>Abrir facsímil</v>
      </c>
      <c r="K2378" s="3" t="s">
        <v>23</v>
      </c>
    </row>
    <row r="2379" spans="1:11" ht="42" customHeight="1">
      <c r="A2379" s="2" t="s">
        <v>5373</v>
      </c>
      <c r="B2379" s="2" t="s">
        <v>5374</v>
      </c>
      <c r="C2379" s="2" t="s">
        <v>17</v>
      </c>
      <c r="D2379" s="2" t="s">
        <v>18</v>
      </c>
      <c r="E2379" s="5">
        <v>-26443</v>
      </c>
      <c r="F2379" s="3" t="s">
        <v>435</v>
      </c>
      <c r="G2379" s="3" t="s">
        <v>42</v>
      </c>
      <c r="H2379" s="2" t="s">
        <v>30</v>
      </c>
      <c r="I2379" s="2" t="s">
        <v>5375</v>
      </c>
      <c r="J2379" s="3" t="str">
        <f>HYPERLINK("https://www.boe.es/gazeta/dias/1827/08/07/pdfs/GMD-1827-94.pdf#page=1","Abrir facsímil")</f>
        <v>Abrir facsímil</v>
      </c>
      <c r="K2379" s="3" t="s">
        <v>32</v>
      </c>
    </row>
    <row r="2380" spans="1:11" ht="42" customHeight="1">
      <c r="A2380" s="2" t="s">
        <v>5376</v>
      </c>
      <c r="B2380" s="2" t="s">
        <v>5377</v>
      </c>
      <c r="C2380" s="2" t="s">
        <v>46</v>
      </c>
      <c r="D2380" s="2" t="s">
        <v>27</v>
      </c>
      <c r="E2380" s="5">
        <v>-26443</v>
      </c>
      <c r="F2380" s="3" t="s">
        <v>435</v>
      </c>
      <c r="G2380" s="3" t="s">
        <v>42</v>
      </c>
      <c r="H2380" s="2" t="s">
        <v>21</v>
      </c>
      <c r="I2380" s="2" t="s">
        <v>5378</v>
      </c>
      <c r="J2380" s="3" t="str">
        <f>HYPERLINK("https://www.boe.es/gazeta/dias/1827/08/07/pdfs/GMD-1827-94.pdf#page=1","Abrir facsímil")</f>
        <v>Abrir facsímil</v>
      </c>
      <c r="K2380" s="3" t="s">
        <v>23</v>
      </c>
    </row>
    <row r="2381" spans="1:11" ht="42" customHeight="1">
      <c r="A2381" s="2" t="s">
        <v>5379</v>
      </c>
      <c r="B2381" s="2" t="s">
        <v>5380</v>
      </c>
      <c r="C2381" s="2" t="s">
        <v>55</v>
      </c>
      <c r="D2381" s="2" t="s">
        <v>36</v>
      </c>
      <c r="E2381" s="5">
        <v>-26649</v>
      </c>
      <c r="F2381" s="3" t="s">
        <v>1180</v>
      </c>
      <c r="G2381" s="3" t="s">
        <v>29</v>
      </c>
      <c r="H2381" s="2" t="s">
        <v>21</v>
      </c>
      <c r="I2381" s="2" t="s">
        <v>5381</v>
      </c>
      <c r="J2381" s="3" t="str">
        <f>HYPERLINK("https://www.boe.es/gazeta/dias/1827/01/13/pdfs/GMD-1827-6.pdf#page=4","Abrir facsímil")</f>
        <v>Abrir facsímil</v>
      </c>
      <c r="K2381" s="3" t="s">
        <v>23</v>
      </c>
    </row>
    <row r="2382" spans="1:11" ht="42" customHeight="1">
      <c r="A2382" s="2" t="s">
        <v>5382</v>
      </c>
      <c r="B2382" s="2" t="s">
        <v>5383</v>
      </c>
      <c r="C2382" s="2" t="s">
        <v>17</v>
      </c>
      <c r="D2382" s="2" t="s">
        <v>18</v>
      </c>
      <c r="E2382" s="5">
        <v>-26530</v>
      </c>
      <c r="F2382" s="3" t="s">
        <v>817</v>
      </c>
      <c r="G2382" s="3" t="s">
        <v>59</v>
      </c>
      <c r="H2382" s="2" t="s">
        <v>30</v>
      </c>
      <c r="I2382" s="2" t="s">
        <v>5384</v>
      </c>
      <c r="J2382" s="3" t="str">
        <f>HYPERLINK("https://www.boe.es/gazeta/dias/1827/05/12/pdfs/GMD-1827-57.pdf#page=2","Abrir facsímil")</f>
        <v>Abrir facsímil</v>
      </c>
      <c r="K2382" s="3" t="s">
        <v>32</v>
      </c>
    </row>
    <row r="2383" spans="1:11" ht="42" customHeight="1">
      <c r="A2383" s="2" t="s">
        <v>5385</v>
      </c>
      <c r="B2383" s="2" t="s">
        <v>5385</v>
      </c>
      <c r="C2383" s="2" t="s">
        <v>350</v>
      </c>
      <c r="D2383" s="2" t="s">
        <v>36</v>
      </c>
      <c r="E2383" s="5">
        <v>-26539</v>
      </c>
      <c r="F2383" s="3" t="s">
        <v>83</v>
      </c>
      <c r="G2383" s="3" t="s">
        <v>59</v>
      </c>
      <c r="H2383" s="2" t="s">
        <v>21</v>
      </c>
      <c r="I2383" s="2" t="s">
        <v>5386</v>
      </c>
      <c r="J2383" s="3" t="str">
        <f>HYPERLINK("https://www.boe.es/gazeta/dias/1827/05/03/pdfs/GMD-1827-53.pdf#page=2","Abrir facsímil")</f>
        <v>Abrir facsímil</v>
      </c>
      <c r="K2383" s="3" t="s">
        <v>23</v>
      </c>
    </row>
    <row r="2384" spans="1:11" ht="42" customHeight="1">
      <c r="A2384" s="2" t="s">
        <v>5387</v>
      </c>
      <c r="B2384" s="2" t="s">
        <v>5388</v>
      </c>
      <c r="C2384" s="2" t="s">
        <v>35</v>
      </c>
      <c r="D2384" s="2" t="s">
        <v>36</v>
      </c>
      <c r="E2384" s="5">
        <v>-26581</v>
      </c>
      <c r="F2384" s="3" t="s">
        <v>510</v>
      </c>
      <c r="G2384" s="3" t="s">
        <v>29</v>
      </c>
      <c r="H2384" s="2" t="s">
        <v>21</v>
      </c>
      <c r="I2384" s="2" t="s">
        <v>5389</v>
      </c>
      <c r="J2384" s="3" t="str">
        <f>HYPERLINK("https://www.boe.es/gazeta/dias/1827/03/22/pdfs/GMD-1827-35.pdf#page=4","Abrir facsímil")</f>
        <v>Abrir facsímil</v>
      </c>
      <c r="K2384" s="3" t="s">
        <v>23</v>
      </c>
    </row>
    <row r="2385" spans="1:11" ht="42" customHeight="1">
      <c r="A2385" s="2" t="s">
        <v>5390</v>
      </c>
      <c r="B2385" s="2" t="s">
        <v>5390</v>
      </c>
      <c r="C2385" s="2" t="s">
        <v>17</v>
      </c>
      <c r="D2385" s="2" t="s">
        <v>18</v>
      </c>
      <c r="E2385" s="5">
        <v>-26504</v>
      </c>
      <c r="F2385" s="3" t="s">
        <v>566</v>
      </c>
      <c r="G2385" s="3" t="s">
        <v>29</v>
      </c>
      <c r="H2385" s="2" t="s">
        <v>21</v>
      </c>
      <c r="I2385" s="2" t="s">
        <v>5391</v>
      </c>
      <c r="J2385" s="3" t="str">
        <f>HYPERLINK("https://www.boe.es/gazeta/dias/1827/06/07/pdfs/GMD-1827-68.pdf#page=4","Abrir facsímil")</f>
        <v>Abrir facsímil</v>
      </c>
      <c r="K2385" s="3" t="s">
        <v>23</v>
      </c>
    </row>
    <row r="2386" spans="1:11" ht="42" customHeight="1">
      <c r="A2386" s="2" t="s">
        <v>5392</v>
      </c>
      <c r="B2386" s="2" t="s">
        <v>5393</v>
      </c>
      <c r="C2386" s="2" t="s">
        <v>350</v>
      </c>
      <c r="D2386" s="2" t="s">
        <v>36</v>
      </c>
      <c r="E2386" s="5">
        <v>-26471</v>
      </c>
      <c r="F2386" s="3" t="s">
        <v>169</v>
      </c>
      <c r="G2386" s="3" t="s">
        <v>29</v>
      </c>
      <c r="H2386" s="2" t="s">
        <v>21</v>
      </c>
      <c r="I2386" s="2" t="s">
        <v>5394</v>
      </c>
      <c r="J2386" s="3" t="str">
        <f>HYPERLINK("https://www.boe.es/gazeta/dias/1827/07/10/pdfs/GMD-1827-82.pdf#page=4","Abrir facsímil")</f>
        <v>Abrir facsímil</v>
      </c>
      <c r="K2386" s="3" t="s">
        <v>23</v>
      </c>
    </row>
    <row r="2387" spans="1:11" ht="42" customHeight="1">
      <c r="A2387" s="2" t="s">
        <v>5395</v>
      </c>
      <c r="B2387" s="2" t="s">
        <v>5396</v>
      </c>
      <c r="C2387" s="2" t="s">
        <v>46</v>
      </c>
      <c r="D2387" s="2" t="s">
        <v>27</v>
      </c>
      <c r="E2387" s="5">
        <v>-26471</v>
      </c>
      <c r="F2387" s="3" t="s">
        <v>169</v>
      </c>
      <c r="G2387" s="3" t="s">
        <v>29</v>
      </c>
      <c r="H2387" s="2" t="s">
        <v>21</v>
      </c>
      <c r="I2387" s="2" t="s">
        <v>5397</v>
      </c>
      <c r="J2387" s="3" t="str">
        <f>HYPERLINK("https://www.boe.es/gazeta/dias/1827/07/10/pdfs/GMD-1827-82.pdf#page=4","Abrir facsímil")</f>
        <v>Abrir facsímil</v>
      </c>
      <c r="K2387" s="3" t="s">
        <v>23</v>
      </c>
    </row>
    <row r="2388" spans="1:11" ht="42" customHeight="1">
      <c r="A2388" s="2" t="s">
        <v>5398</v>
      </c>
      <c r="B2388" s="2" t="s">
        <v>5399</v>
      </c>
      <c r="C2388" s="2" t="s">
        <v>35</v>
      </c>
      <c r="D2388" s="2" t="s">
        <v>36</v>
      </c>
      <c r="E2388" s="5">
        <v>-26471</v>
      </c>
      <c r="F2388" s="3" t="s">
        <v>169</v>
      </c>
      <c r="G2388" s="3" t="s">
        <v>29</v>
      </c>
      <c r="H2388" s="2" t="s">
        <v>21</v>
      </c>
      <c r="I2388" s="2" t="s">
        <v>5400</v>
      </c>
      <c r="J2388" s="3" t="str">
        <f>HYPERLINK("https://www.boe.es/gazeta/dias/1827/07/10/pdfs/GMD-1827-82.pdf#page=4","Abrir facsímil")</f>
        <v>Abrir facsímil</v>
      </c>
      <c r="K2388" s="3" t="s">
        <v>23</v>
      </c>
    </row>
    <row r="2389" spans="1:11" ht="42" customHeight="1">
      <c r="A2389" s="2" t="s">
        <v>5401</v>
      </c>
      <c r="B2389" s="2" t="s">
        <v>5401</v>
      </c>
      <c r="C2389" s="2" t="s">
        <v>94</v>
      </c>
      <c r="D2389" s="2" t="s">
        <v>36</v>
      </c>
      <c r="E2389" s="5">
        <v>-26338</v>
      </c>
      <c r="F2389" s="3" t="s">
        <v>525</v>
      </c>
      <c r="G2389" s="3" t="s">
        <v>59</v>
      </c>
      <c r="H2389" s="2" t="s">
        <v>21</v>
      </c>
      <c r="I2389" s="2" t="s">
        <v>5402</v>
      </c>
      <c r="J2389" s="3" t="str">
        <f>HYPERLINK("https://www.boe.es/gazeta/dias/1827/11/20/pdfs/GMD-1827-142.pdf#page=2","Abrir facsímil")</f>
        <v>Abrir facsímil</v>
      </c>
      <c r="K2389" s="3" t="s">
        <v>23</v>
      </c>
    </row>
    <row r="2390" spans="1:11" ht="42" customHeight="1">
      <c r="A2390" s="2" t="s">
        <v>5403</v>
      </c>
      <c r="B2390" s="2" t="s">
        <v>5403</v>
      </c>
      <c r="C2390" s="2" t="s">
        <v>46</v>
      </c>
      <c r="D2390" s="2" t="s">
        <v>27</v>
      </c>
      <c r="E2390" s="5">
        <v>-26527</v>
      </c>
      <c r="F2390" s="3" t="s">
        <v>1554</v>
      </c>
      <c r="G2390" s="3" t="s">
        <v>42</v>
      </c>
      <c r="H2390" s="2" t="s">
        <v>21</v>
      </c>
      <c r="I2390" s="2" t="s">
        <v>5404</v>
      </c>
      <c r="J2390" s="3" t="str">
        <f>HYPERLINK("https://www.boe.es/gazeta/dias/1827/05/15/pdfs/GMD-1827-58.pdf#page=1","Abrir facsímil")</f>
        <v>Abrir facsímil</v>
      </c>
      <c r="K2390" s="3" t="s">
        <v>23</v>
      </c>
    </row>
    <row r="2391" spans="1:11" ht="42" customHeight="1">
      <c r="A2391" s="2" t="s">
        <v>5405</v>
      </c>
      <c r="B2391" s="2" t="s">
        <v>5405</v>
      </c>
      <c r="C2391" s="2" t="s">
        <v>17</v>
      </c>
      <c r="D2391" s="2" t="s">
        <v>18</v>
      </c>
      <c r="E2391" s="5">
        <v>-26392</v>
      </c>
      <c r="F2391" s="3" t="s">
        <v>1748</v>
      </c>
      <c r="G2391" s="3" t="s">
        <v>2137</v>
      </c>
      <c r="H2391" s="2" t="s">
        <v>21</v>
      </c>
      <c r="I2391" s="2" t="s">
        <v>5406</v>
      </c>
      <c r="J2391" s="3" t="str">
        <f>HYPERLINK("https://www.boe.es/gazeta/dias/1827/09/27/pdfs/GMD-1827-117.pdf#page=2","Abrir facsímil")</f>
        <v>Abrir facsímil</v>
      </c>
      <c r="K2391" s="3" t="s">
        <v>23</v>
      </c>
    </row>
    <row r="2392" spans="1:11" ht="42" customHeight="1">
      <c r="A2392" s="2" t="s">
        <v>5407</v>
      </c>
      <c r="B2392" s="2" t="s">
        <v>5408</v>
      </c>
      <c r="C2392" s="2" t="s">
        <v>17</v>
      </c>
      <c r="D2392" s="2" t="s">
        <v>18</v>
      </c>
      <c r="E2392" s="5">
        <v>-26453</v>
      </c>
      <c r="F2392" s="3" t="s">
        <v>148</v>
      </c>
      <c r="G2392" s="3" t="s">
        <v>29</v>
      </c>
      <c r="H2392" s="2" t="s">
        <v>21</v>
      </c>
      <c r="I2392" s="2" t="s">
        <v>5409</v>
      </c>
      <c r="J2392" s="3" t="str">
        <f>HYPERLINK("https://www.boe.es/gazeta/dias/1827/07/28/pdfs/GMD-1827-90.pdf#page=4","Abrir facsímil")</f>
        <v>Abrir facsímil</v>
      </c>
      <c r="K2392" s="3" t="s">
        <v>23</v>
      </c>
    </row>
    <row r="2393" spans="1:11" ht="42" customHeight="1">
      <c r="A2393" s="2" t="s">
        <v>5410</v>
      </c>
      <c r="B2393" s="2" t="s">
        <v>5411</v>
      </c>
      <c r="C2393" s="2" t="s">
        <v>17</v>
      </c>
      <c r="D2393" s="2" t="s">
        <v>18</v>
      </c>
      <c r="E2393" s="5">
        <v>-26460</v>
      </c>
      <c r="F2393" s="3" t="s">
        <v>920</v>
      </c>
      <c r="G2393" s="3" t="s">
        <v>29</v>
      </c>
      <c r="H2393" s="2" t="s">
        <v>21</v>
      </c>
      <c r="I2393" s="2" t="s">
        <v>5412</v>
      </c>
      <c r="J2393" s="3" t="str">
        <f>HYPERLINK("https://www.boe.es/gazeta/dias/1827/07/21/pdfs/GMD-1827-87.pdf#page=4","Abrir facsímil")</f>
        <v>Abrir facsímil</v>
      </c>
      <c r="K2393" s="3" t="s">
        <v>23</v>
      </c>
    </row>
    <row r="2394" spans="1:11" ht="42" customHeight="1">
      <c r="A2394" s="2" t="s">
        <v>5413</v>
      </c>
      <c r="B2394" s="2" t="s">
        <v>5414</v>
      </c>
      <c r="C2394" s="2" t="s">
        <v>35</v>
      </c>
      <c r="D2394" s="2" t="s">
        <v>36</v>
      </c>
      <c r="E2394" s="5">
        <v>-26401</v>
      </c>
      <c r="F2394" s="3" t="s">
        <v>1251</v>
      </c>
      <c r="G2394" s="3" t="s">
        <v>29</v>
      </c>
      <c r="H2394" s="2" t="s">
        <v>21</v>
      </c>
      <c r="I2394" s="2" t="s">
        <v>5415</v>
      </c>
      <c r="J2394" s="3" t="str">
        <f>HYPERLINK("https://www.boe.es/gazeta/dias/1827/09/18/pdfs/GMD-1827-112.pdf#page=4","Abrir facsímil")</f>
        <v>Abrir facsímil</v>
      </c>
      <c r="K2394" s="3" t="s">
        <v>23</v>
      </c>
    </row>
    <row r="2395" spans="1:11" ht="42" customHeight="1">
      <c r="A2395" s="2" t="s">
        <v>5416</v>
      </c>
      <c r="B2395" s="2" t="s">
        <v>5416</v>
      </c>
      <c r="C2395" s="2" t="s">
        <v>350</v>
      </c>
      <c r="D2395" s="2" t="s">
        <v>36</v>
      </c>
      <c r="E2395" s="5">
        <v>-26313</v>
      </c>
      <c r="F2395" s="3" t="s">
        <v>712</v>
      </c>
      <c r="G2395" s="3" t="s">
        <v>29</v>
      </c>
      <c r="H2395" s="2" t="s">
        <v>21</v>
      </c>
      <c r="I2395" s="2" t="s">
        <v>5417</v>
      </c>
      <c r="J2395" s="3" t="str">
        <f>HYPERLINK("https://www.boe.es/gazeta/dias/1827/12/15/pdfs/GMD-1827-153.pdf#page=4","Abrir facsímil")</f>
        <v>Abrir facsímil</v>
      </c>
      <c r="K2395" s="3" t="s">
        <v>23</v>
      </c>
    </row>
    <row r="2396" spans="1:11" ht="42" customHeight="1">
      <c r="A2396" s="2" t="s">
        <v>5418</v>
      </c>
      <c r="B2396" s="2" t="s">
        <v>5419</v>
      </c>
      <c r="C2396" s="2" t="s">
        <v>17</v>
      </c>
      <c r="D2396" s="2" t="s">
        <v>18</v>
      </c>
      <c r="E2396" s="5">
        <v>-26618</v>
      </c>
      <c r="F2396" s="3" t="s">
        <v>439</v>
      </c>
      <c r="G2396" s="3" t="s">
        <v>29</v>
      </c>
      <c r="H2396" s="2" t="s">
        <v>21</v>
      </c>
      <c r="I2396" s="2" t="s">
        <v>5420</v>
      </c>
      <c r="J2396" s="3" t="str">
        <f>HYPERLINK("https://www.boe.es/gazeta/dias/1827/02/13/pdfs/GMD-1827-19.pdf#page=4","Abrir facsímil")</f>
        <v>Abrir facsímil</v>
      </c>
      <c r="K2396" s="3" t="s">
        <v>23</v>
      </c>
    </row>
    <row r="2397" spans="1:11" ht="42" customHeight="1">
      <c r="A2397" s="2" t="s">
        <v>5421</v>
      </c>
      <c r="B2397" s="2" t="s">
        <v>5422</v>
      </c>
      <c r="C2397" s="2" t="s">
        <v>35</v>
      </c>
      <c r="D2397" s="2" t="s">
        <v>36</v>
      </c>
      <c r="E2397" s="5">
        <v>-26611</v>
      </c>
      <c r="F2397" s="3" t="s">
        <v>638</v>
      </c>
      <c r="G2397" s="3" t="s">
        <v>42</v>
      </c>
      <c r="H2397" s="2" t="s">
        <v>21</v>
      </c>
      <c r="I2397" s="2" t="s">
        <v>5423</v>
      </c>
      <c r="J2397" s="3" t="str">
        <f>HYPERLINK("https://www.boe.es/gazeta/dias/1827/02/20/pdfs/GMD-1827-22.pdf#page=1","Abrir facsímil")</f>
        <v>Abrir facsímil</v>
      </c>
      <c r="K2397" s="3" t="s">
        <v>23</v>
      </c>
    </row>
    <row r="2398" spans="1:11" ht="42" customHeight="1">
      <c r="A2398" s="2" t="s">
        <v>5424</v>
      </c>
      <c r="B2398" s="2" t="s">
        <v>5424</v>
      </c>
      <c r="C2398" s="2" t="s">
        <v>17</v>
      </c>
      <c r="D2398" s="2" t="s">
        <v>18</v>
      </c>
      <c r="E2398" s="5">
        <v>-26660</v>
      </c>
      <c r="F2398" s="3" t="s">
        <v>661</v>
      </c>
      <c r="G2398" s="3" t="s">
        <v>29</v>
      </c>
      <c r="H2398" s="2" t="s">
        <v>21</v>
      </c>
      <c r="I2398" s="2" t="s">
        <v>5425</v>
      </c>
      <c r="J2398" s="3" t="str">
        <f>HYPERLINK("https://www.boe.es/gazeta/dias/1827/01/02/pdfs/GMD-1827-1.pdf#page=4","Abrir facsímil")</f>
        <v>Abrir facsímil</v>
      </c>
      <c r="K2398" s="3" t="s">
        <v>23</v>
      </c>
    </row>
    <row r="2399" spans="1:11" ht="42" customHeight="1">
      <c r="A2399" s="2" t="s">
        <v>5426</v>
      </c>
      <c r="B2399" s="2" t="s">
        <v>5426</v>
      </c>
      <c r="C2399" s="2" t="s">
        <v>17</v>
      </c>
      <c r="D2399" s="2" t="s">
        <v>18</v>
      </c>
      <c r="E2399" s="5">
        <v>-26660</v>
      </c>
      <c r="F2399" s="3" t="s">
        <v>661</v>
      </c>
      <c r="G2399" s="3" t="s">
        <v>29</v>
      </c>
      <c r="H2399" s="2" t="s">
        <v>21</v>
      </c>
      <c r="I2399" s="2" t="s">
        <v>5427</v>
      </c>
      <c r="J2399" s="3" t="str">
        <f>HYPERLINK("https://www.boe.es/gazeta/dias/1827/01/02/pdfs/GMD-1827-1.pdf#page=4","Abrir facsímil")</f>
        <v>Abrir facsímil</v>
      </c>
      <c r="K2399" s="3" t="s">
        <v>23</v>
      </c>
    </row>
    <row r="2400" spans="1:11" ht="42" customHeight="1">
      <c r="A2400" s="2" t="s">
        <v>5428</v>
      </c>
      <c r="B2400" s="2" t="s">
        <v>5428</v>
      </c>
      <c r="C2400" s="2" t="s">
        <v>17</v>
      </c>
      <c r="D2400" s="2" t="s">
        <v>18</v>
      </c>
      <c r="E2400" s="5">
        <v>-26660</v>
      </c>
      <c r="F2400" s="3" t="s">
        <v>661</v>
      </c>
      <c r="G2400" s="3" t="s">
        <v>20</v>
      </c>
      <c r="H2400" s="2" t="s">
        <v>21</v>
      </c>
      <c r="I2400" s="2" t="s">
        <v>5429</v>
      </c>
      <c r="J2400" s="3" t="str">
        <f>HYPERLINK("https://www.boe.es/gazeta/dias/1827/01/02/pdfs/GMD-1827-1.pdf#page=3","Abrir facsímil")</f>
        <v>Abrir facsímil</v>
      </c>
      <c r="K2400" s="3" t="s">
        <v>23</v>
      </c>
    </row>
    <row r="2401" spans="1:11" ht="42" customHeight="1">
      <c r="A2401" s="2" t="s">
        <v>5428</v>
      </c>
      <c r="B2401" s="2" t="s">
        <v>5428</v>
      </c>
      <c r="C2401" s="2" t="s">
        <v>17</v>
      </c>
      <c r="D2401" s="2" t="s">
        <v>18</v>
      </c>
      <c r="E2401" s="5">
        <v>-26660</v>
      </c>
      <c r="F2401" s="3" t="s">
        <v>661</v>
      </c>
      <c r="G2401" s="3" t="s">
        <v>29</v>
      </c>
      <c r="H2401" s="2" t="s">
        <v>21</v>
      </c>
      <c r="I2401" s="2" t="s">
        <v>5430</v>
      </c>
      <c r="J2401" s="3" t="str">
        <f>HYPERLINK("https://www.boe.es/gazeta/dias/1827/01/02/pdfs/GMD-1827-1.pdf#page=4","Abrir facsímil")</f>
        <v>Abrir facsímil</v>
      </c>
      <c r="K2401" s="3" t="s">
        <v>23</v>
      </c>
    </row>
    <row r="2402" spans="1:11" ht="42" customHeight="1">
      <c r="A2402" s="2" t="s">
        <v>5431</v>
      </c>
      <c r="B2402" s="2" t="s">
        <v>5432</v>
      </c>
      <c r="C2402" s="2" t="s">
        <v>35</v>
      </c>
      <c r="D2402" s="2" t="s">
        <v>36</v>
      </c>
      <c r="E2402" s="5">
        <v>-26401</v>
      </c>
      <c r="F2402" s="3" t="s">
        <v>1251</v>
      </c>
      <c r="G2402" s="3" t="s">
        <v>29</v>
      </c>
      <c r="H2402" s="2" t="s">
        <v>21</v>
      </c>
      <c r="I2402" s="2" t="s">
        <v>5433</v>
      </c>
      <c r="J2402" s="3" t="str">
        <f>HYPERLINK("https://www.boe.es/gazeta/dias/1827/09/18/pdfs/GMD-1827-112.pdf#page=4","Abrir facsímil")</f>
        <v>Abrir facsímil</v>
      </c>
      <c r="K2402" s="3" t="s">
        <v>23</v>
      </c>
    </row>
    <row r="2403" spans="1:11" ht="42" customHeight="1">
      <c r="A2403" s="2" t="s">
        <v>5434</v>
      </c>
      <c r="B2403" s="2" t="s">
        <v>5434</v>
      </c>
      <c r="C2403" s="2" t="s">
        <v>17</v>
      </c>
      <c r="D2403" s="2" t="s">
        <v>18</v>
      </c>
      <c r="E2403" s="5">
        <v>-26385</v>
      </c>
      <c r="F2403" s="3" t="s">
        <v>374</v>
      </c>
      <c r="G2403" s="3" t="s">
        <v>20</v>
      </c>
      <c r="H2403" s="2" t="s">
        <v>21</v>
      </c>
      <c r="I2403" s="2" t="s">
        <v>5435</v>
      </c>
      <c r="J2403" s="3" t="str">
        <f>HYPERLINK("https://www.boe.es/gazeta/dias/1827/10/04/pdfs/GMD-1827-120.pdf#page=3","Abrir facsímil")</f>
        <v>Abrir facsímil</v>
      </c>
      <c r="K2403" s="3" t="s">
        <v>23</v>
      </c>
    </row>
    <row r="2404" spans="1:11" ht="42" customHeight="1">
      <c r="A2404" s="2" t="s">
        <v>5436</v>
      </c>
      <c r="B2404" s="2" t="s">
        <v>5436</v>
      </c>
      <c r="C2404" s="2" t="s">
        <v>17</v>
      </c>
      <c r="D2404" s="2" t="s">
        <v>18</v>
      </c>
      <c r="E2404" s="5">
        <v>-26660</v>
      </c>
      <c r="F2404" s="3" t="s">
        <v>661</v>
      </c>
      <c r="G2404" s="3" t="s">
        <v>29</v>
      </c>
      <c r="H2404" s="2" t="s">
        <v>21</v>
      </c>
      <c r="I2404" s="2" t="s">
        <v>5437</v>
      </c>
      <c r="J2404" s="3" t="str">
        <f>HYPERLINK("https://www.boe.es/gazeta/dias/1827/01/02/pdfs/GMD-1827-1.pdf#page=4","Abrir facsímil")</f>
        <v>Abrir facsímil</v>
      </c>
      <c r="K2404" s="3" t="s">
        <v>23</v>
      </c>
    </row>
    <row r="2405" spans="1:11" ht="42" customHeight="1">
      <c r="A2405" s="2" t="s">
        <v>5438</v>
      </c>
      <c r="B2405" s="2" t="s">
        <v>5438</v>
      </c>
      <c r="C2405" s="2" t="s">
        <v>35</v>
      </c>
      <c r="D2405" s="2" t="s">
        <v>36</v>
      </c>
      <c r="E2405" s="5">
        <v>-26448</v>
      </c>
      <c r="F2405" s="3" t="s">
        <v>679</v>
      </c>
      <c r="G2405" s="3" t="s">
        <v>59</v>
      </c>
      <c r="H2405" s="2" t="s">
        <v>21</v>
      </c>
      <c r="I2405" s="2" t="s">
        <v>5439</v>
      </c>
      <c r="J2405" s="3" t="str">
        <f>HYPERLINK("https://www.boe.es/gazeta/dias/1827/08/02/pdfs/GMD-1827-92.pdf#page=2","Abrir facsímil")</f>
        <v>Abrir facsímil</v>
      </c>
      <c r="K2405" s="3" t="s">
        <v>23</v>
      </c>
    </row>
    <row r="2406" spans="1:11" ht="42" customHeight="1">
      <c r="A2406" s="2" t="s">
        <v>5440</v>
      </c>
      <c r="B2406" s="2" t="s">
        <v>5440</v>
      </c>
      <c r="C2406" s="2" t="s">
        <v>17</v>
      </c>
      <c r="D2406" s="2" t="s">
        <v>18</v>
      </c>
      <c r="E2406" s="5">
        <v>-26404</v>
      </c>
      <c r="F2406" s="3" t="s">
        <v>197</v>
      </c>
      <c r="G2406" s="3" t="s">
        <v>42</v>
      </c>
      <c r="H2406" s="2" t="s">
        <v>21</v>
      </c>
      <c r="I2406" s="2" t="s">
        <v>5441</v>
      </c>
      <c r="J2406" s="3" t="str">
        <f>HYPERLINK("https://www.boe.es/gazeta/dias/1827/09/15/pdfs/GMD-1827-111.pdf#page=1","Abrir facsímil")</f>
        <v>Abrir facsímil</v>
      </c>
      <c r="K2406" s="3" t="s">
        <v>23</v>
      </c>
    </row>
    <row r="2407" spans="1:11" ht="42" customHeight="1">
      <c r="A2407" s="2" t="s">
        <v>5442</v>
      </c>
      <c r="B2407" s="2" t="s">
        <v>5442</v>
      </c>
      <c r="C2407" s="2" t="s">
        <v>17</v>
      </c>
      <c r="D2407" s="2" t="s">
        <v>18</v>
      </c>
      <c r="E2407" s="5">
        <v>-26637</v>
      </c>
      <c r="F2407" s="3" t="s">
        <v>559</v>
      </c>
      <c r="G2407" s="3" t="s">
        <v>20</v>
      </c>
      <c r="H2407" s="2" t="s">
        <v>21</v>
      </c>
      <c r="I2407" s="2" t="s">
        <v>5443</v>
      </c>
      <c r="J2407" s="3" t="str">
        <f>HYPERLINK("https://www.boe.es/gazeta/dias/1827/01/25/pdfs/GMD-1827-11.pdf#page=3","Abrir facsímil")</f>
        <v>Abrir facsímil</v>
      </c>
      <c r="K2407" s="3" t="s">
        <v>23</v>
      </c>
    </row>
    <row r="2408" spans="1:11" ht="42" customHeight="1">
      <c r="A2408" s="2" t="s">
        <v>5444</v>
      </c>
      <c r="B2408" s="2" t="s">
        <v>5445</v>
      </c>
      <c r="C2408" s="2" t="s">
        <v>17</v>
      </c>
      <c r="D2408" s="2" t="s">
        <v>18</v>
      </c>
      <c r="E2408" s="5">
        <v>-26639</v>
      </c>
      <c r="F2408" s="3" t="s">
        <v>58</v>
      </c>
      <c r="G2408" s="3" t="s">
        <v>20</v>
      </c>
      <c r="H2408" s="2" t="s">
        <v>21</v>
      </c>
      <c r="I2408" s="2" t="s">
        <v>5446</v>
      </c>
      <c r="J2408" s="3" t="str">
        <f>HYPERLINK("https://www.boe.es/gazeta/dias/1827/01/23/pdfs/GMD-1827-10.pdf#page=3","Abrir facsímil")</f>
        <v>Abrir facsímil</v>
      </c>
      <c r="K2408" s="3" t="s">
        <v>23</v>
      </c>
    </row>
    <row r="2409" spans="1:11" ht="42" customHeight="1">
      <c r="A2409" s="2" t="s">
        <v>5447</v>
      </c>
      <c r="B2409" s="2" t="s">
        <v>5448</v>
      </c>
      <c r="C2409" s="2" t="s">
        <v>46</v>
      </c>
      <c r="D2409" s="2" t="s">
        <v>27</v>
      </c>
      <c r="E2409" s="5">
        <v>-26574</v>
      </c>
      <c r="F2409" s="3" t="s">
        <v>106</v>
      </c>
      <c r="G2409" s="3" t="s">
        <v>29</v>
      </c>
      <c r="H2409" s="2" t="s">
        <v>21</v>
      </c>
      <c r="I2409" s="2" t="s">
        <v>5449</v>
      </c>
      <c r="J2409" s="3" t="str">
        <f>HYPERLINK("https://www.boe.es/gazeta/dias/1827/03/29/pdfs/GMD-1827-38.pdf#page=4","Abrir facsímil")</f>
        <v>Abrir facsímil</v>
      </c>
      <c r="K2409" s="3" t="s">
        <v>23</v>
      </c>
    </row>
    <row r="2410" spans="1:11" ht="42" customHeight="1">
      <c r="A2410" s="2" t="s">
        <v>5450</v>
      </c>
      <c r="B2410" s="2" t="s">
        <v>5450</v>
      </c>
      <c r="C2410" s="2" t="s">
        <v>46</v>
      </c>
      <c r="D2410" s="2" t="s">
        <v>27</v>
      </c>
      <c r="E2410" s="5">
        <v>-26490</v>
      </c>
      <c r="F2410" s="3" t="s">
        <v>1154</v>
      </c>
      <c r="G2410" s="3" t="s">
        <v>29</v>
      </c>
      <c r="H2410" s="2" t="s">
        <v>21</v>
      </c>
      <c r="I2410" s="2" t="s">
        <v>5451</v>
      </c>
      <c r="J2410" s="3" t="str">
        <f>HYPERLINK("https://www.boe.es/gazeta/dias/1827/06/21/pdfs/GMD-1827-74.pdf#page=4","Abrir facsímil")</f>
        <v>Abrir facsímil</v>
      </c>
      <c r="K2410" s="3" t="s">
        <v>23</v>
      </c>
    </row>
    <row r="2411" spans="1:11" ht="42" customHeight="1">
      <c r="A2411" s="2" t="s">
        <v>5452</v>
      </c>
      <c r="B2411" s="2" t="s">
        <v>5453</v>
      </c>
      <c r="C2411" s="2" t="s">
        <v>17</v>
      </c>
      <c r="D2411" s="2" t="s">
        <v>18</v>
      </c>
      <c r="E2411" s="5">
        <v>-26467</v>
      </c>
      <c r="F2411" s="3" t="s">
        <v>930</v>
      </c>
      <c r="G2411" s="3" t="s">
        <v>29</v>
      </c>
      <c r="H2411" s="2" t="s">
        <v>21</v>
      </c>
      <c r="I2411" s="2" t="s">
        <v>5454</v>
      </c>
      <c r="J2411" s="3" t="str">
        <f>HYPERLINK("https://www.boe.es/gazeta/dias/1827/07/14/pdfs/GMD-1827-84.pdf#page=4","Abrir facsímil")</f>
        <v>Abrir facsímil</v>
      </c>
      <c r="K2411" s="3" t="s">
        <v>23</v>
      </c>
    </row>
    <row r="2412" spans="1:11" ht="42" customHeight="1">
      <c r="A2412" s="2" t="s">
        <v>5455</v>
      </c>
      <c r="B2412" s="2" t="s">
        <v>5455</v>
      </c>
      <c r="C2412" s="2" t="s">
        <v>17</v>
      </c>
      <c r="D2412" s="2" t="s">
        <v>18</v>
      </c>
      <c r="E2412" s="5">
        <v>-26639</v>
      </c>
      <c r="F2412" s="3" t="s">
        <v>58</v>
      </c>
      <c r="G2412" s="3" t="s">
        <v>42</v>
      </c>
      <c r="H2412" s="2" t="s">
        <v>21</v>
      </c>
      <c r="I2412" s="2" t="s">
        <v>5456</v>
      </c>
      <c r="J2412" s="3" t="str">
        <f>HYPERLINK("https://www.boe.es/gazeta/dias/1827/01/23/pdfs/GMD-1827-10.pdf#page=1","Abrir facsímil")</f>
        <v>Abrir facsímil</v>
      </c>
      <c r="K2412" s="3" t="s">
        <v>23</v>
      </c>
    </row>
    <row r="2413" spans="1:11" ht="42" customHeight="1">
      <c r="A2413" s="2" t="s">
        <v>5457</v>
      </c>
      <c r="B2413" s="2" t="s">
        <v>5458</v>
      </c>
      <c r="C2413" s="2" t="s">
        <v>17</v>
      </c>
      <c r="D2413" s="2" t="s">
        <v>18</v>
      </c>
      <c r="E2413" s="5">
        <v>-26422</v>
      </c>
      <c r="F2413" s="3" t="s">
        <v>862</v>
      </c>
      <c r="G2413" s="3" t="s">
        <v>20</v>
      </c>
      <c r="H2413" s="2" t="s">
        <v>21</v>
      </c>
      <c r="I2413" s="2" t="s">
        <v>5459</v>
      </c>
      <c r="J2413" s="3" t="str">
        <f>HYPERLINK("https://www.boe.es/gazeta/dias/1827/08/28/pdfs/GMD-1827-103.pdf#page=3","Abrir facsímil")</f>
        <v>Abrir facsímil</v>
      </c>
      <c r="K2413" s="3" t="s">
        <v>23</v>
      </c>
    </row>
    <row r="2414" spans="1:11" ht="42" customHeight="1">
      <c r="A2414" s="2" t="s">
        <v>5460</v>
      </c>
      <c r="B2414" s="2" t="s">
        <v>5461</v>
      </c>
      <c r="C2414" s="2" t="s">
        <v>35</v>
      </c>
      <c r="D2414" s="2" t="s">
        <v>36</v>
      </c>
      <c r="E2414" s="5">
        <v>-26329</v>
      </c>
      <c r="F2414" s="3" t="s">
        <v>67</v>
      </c>
      <c r="G2414" s="3" t="s">
        <v>241</v>
      </c>
      <c r="H2414" s="2" t="s">
        <v>21</v>
      </c>
      <c r="I2414" s="2" t="s">
        <v>5462</v>
      </c>
      <c r="J2414" s="3" t="str">
        <f>HYPERLINK("https://www.boe.es/gazeta/dias/1827/11/29/pdfs/GMD-1827-146.pdf#page=4","Abrir facsímil")</f>
        <v>Abrir facsímil</v>
      </c>
      <c r="K2414" s="3" t="s">
        <v>23</v>
      </c>
    </row>
    <row r="2415" spans="1:11" ht="42" customHeight="1">
      <c r="A2415" s="2" t="s">
        <v>5463</v>
      </c>
      <c r="B2415" s="2" t="s">
        <v>5464</v>
      </c>
      <c r="C2415" s="2" t="s">
        <v>17</v>
      </c>
      <c r="D2415" s="2" t="s">
        <v>18</v>
      </c>
      <c r="E2415" s="5">
        <v>-26457</v>
      </c>
      <c r="F2415" s="3" t="s">
        <v>178</v>
      </c>
      <c r="G2415" s="3" t="s">
        <v>20</v>
      </c>
      <c r="H2415" s="2" t="s">
        <v>21</v>
      </c>
      <c r="I2415" s="2" t="s">
        <v>5465</v>
      </c>
      <c r="J2415" s="3" t="str">
        <f>HYPERLINK("https://www.boe.es/gazeta/dias/1827/07/24/pdfs/GMD-1827-88.pdf#page=3","Abrir facsímil")</f>
        <v>Abrir facsímil</v>
      </c>
      <c r="K2415" s="3" t="s">
        <v>23</v>
      </c>
    </row>
    <row r="2416" spans="1:11" ht="42" customHeight="1">
      <c r="A2416" s="2" t="s">
        <v>5466</v>
      </c>
      <c r="B2416" s="2" t="s">
        <v>5467</v>
      </c>
      <c r="C2416" s="2" t="s">
        <v>284</v>
      </c>
      <c r="D2416" s="2" t="s">
        <v>36</v>
      </c>
      <c r="E2416" s="5">
        <v>-26625</v>
      </c>
      <c r="F2416" s="3" t="s">
        <v>132</v>
      </c>
      <c r="G2416" s="3" t="s">
        <v>29</v>
      </c>
      <c r="H2416" s="2" t="s">
        <v>21</v>
      </c>
      <c r="I2416" s="2" t="s">
        <v>5468</v>
      </c>
      <c r="J2416" s="3" t="str">
        <f>HYPERLINK("https://www.boe.es/gazeta/dias/1827/02/06/pdfs/GMD-1827-16.pdf#page=4","Abrir facsímil")</f>
        <v>Abrir facsímil</v>
      </c>
      <c r="K2416" s="3" t="s">
        <v>23</v>
      </c>
    </row>
    <row r="2417" spans="1:11" ht="42" customHeight="1">
      <c r="A2417" s="2" t="s">
        <v>5469</v>
      </c>
      <c r="B2417" s="2" t="s">
        <v>5470</v>
      </c>
      <c r="C2417" s="2" t="s">
        <v>17</v>
      </c>
      <c r="D2417" s="2" t="s">
        <v>18</v>
      </c>
      <c r="E2417" s="5">
        <v>-26392</v>
      </c>
      <c r="F2417" s="3" t="s">
        <v>1748</v>
      </c>
      <c r="G2417" s="3" t="s">
        <v>20</v>
      </c>
      <c r="H2417" s="2" t="s">
        <v>21</v>
      </c>
      <c r="I2417" s="2" t="s">
        <v>5471</v>
      </c>
      <c r="J2417" s="3" t="str">
        <f>HYPERLINK("https://www.boe.es/gazeta/dias/1827/09/27/pdfs/GMD-1827-117.pdf#page=3","Abrir facsímil")</f>
        <v>Abrir facsímil</v>
      </c>
      <c r="K2417" s="3" t="s">
        <v>23</v>
      </c>
    </row>
    <row r="2418" spans="1:11" ht="42" customHeight="1">
      <c r="A2418" s="2" t="s">
        <v>5472</v>
      </c>
      <c r="B2418" s="2" t="s">
        <v>5472</v>
      </c>
      <c r="C2418" s="2" t="s">
        <v>35</v>
      </c>
      <c r="D2418" s="2" t="s">
        <v>36</v>
      </c>
      <c r="E2418" s="5">
        <v>-26457</v>
      </c>
      <c r="F2418" s="3" t="s">
        <v>178</v>
      </c>
      <c r="G2418" s="3" t="s">
        <v>20</v>
      </c>
      <c r="H2418" s="2" t="s">
        <v>21</v>
      </c>
      <c r="I2418" s="2" t="s">
        <v>5473</v>
      </c>
      <c r="J2418" s="3" t="str">
        <f>HYPERLINK("https://www.boe.es/gazeta/dias/1827/07/24/pdfs/GMD-1827-88.pdf#page=3","Abrir facsímil")</f>
        <v>Abrir facsímil</v>
      </c>
      <c r="K2418" s="3" t="s">
        <v>23</v>
      </c>
    </row>
    <row r="2419" spans="1:11" ht="42" customHeight="1">
      <c r="A2419" s="2" t="s">
        <v>5474</v>
      </c>
      <c r="B2419" s="2" t="s">
        <v>5474</v>
      </c>
      <c r="C2419" s="2" t="s">
        <v>17</v>
      </c>
      <c r="D2419" s="2" t="s">
        <v>18</v>
      </c>
      <c r="E2419" s="5">
        <v>-26434</v>
      </c>
      <c r="F2419" s="3" t="s">
        <v>267</v>
      </c>
      <c r="G2419" s="3" t="s">
        <v>42</v>
      </c>
      <c r="H2419" s="2" t="s">
        <v>21</v>
      </c>
      <c r="I2419" s="2" t="s">
        <v>5475</v>
      </c>
      <c r="J2419" s="3" t="str">
        <f>HYPERLINK("https://www.boe.es/gazeta/dias/1827/08/16/pdfs/GMD-1827-98.pdf#page=1","Abrir facsímil")</f>
        <v>Abrir facsímil</v>
      </c>
      <c r="K2419" s="3" t="s">
        <v>23</v>
      </c>
    </row>
    <row r="2420" spans="1:11" ht="42" customHeight="1">
      <c r="A2420" s="2" t="s">
        <v>5476</v>
      </c>
      <c r="B2420" s="2" t="s">
        <v>5477</v>
      </c>
      <c r="C2420" s="2" t="s">
        <v>94</v>
      </c>
      <c r="D2420" s="2" t="s">
        <v>36</v>
      </c>
      <c r="E2420" s="5">
        <v>-26401</v>
      </c>
      <c r="F2420" s="3" t="s">
        <v>1251</v>
      </c>
      <c r="G2420" s="3" t="s">
        <v>20</v>
      </c>
      <c r="H2420" s="2" t="s">
        <v>30</v>
      </c>
      <c r="I2420" s="2" t="s">
        <v>5478</v>
      </c>
      <c r="J2420" s="3" t="str">
        <f>HYPERLINK("https://www.boe.es/gazeta/dias/1827/09/18/pdfs/GMD-1827-112.pdf#page=3","Abrir facsímil")</f>
        <v>Abrir facsímil</v>
      </c>
      <c r="K2420" s="3" t="s">
        <v>32</v>
      </c>
    </row>
    <row r="2421" spans="1:11" ht="42" customHeight="1">
      <c r="A2421" s="2" t="s">
        <v>5479</v>
      </c>
      <c r="B2421" s="2" t="s">
        <v>5480</v>
      </c>
      <c r="C2421" s="2" t="s">
        <v>46</v>
      </c>
      <c r="D2421" s="2" t="s">
        <v>27</v>
      </c>
      <c r="E2421" s="5">
        <v>-26604</v>
      </c>
      <c r="F2421" s="3" t="s">
        <v>1072</v>
      </c>
      <c r="G2421" s="3" t="s">
        <v>59</v>
      </c>
      <c r="H2421" s="2" t="s">
        <v>30</v>
      </c>
      <c r="I2421" s="2" t="s">
        <v>5481</v>
      </c>
      <c r="J2421" s="3" t="str">
        <f>HYPERLINK("https://www.boe.es/gazeta/dias/1827/02/27/pdfs/GMD-1827-25.pdf#page=2","Abrir facsímil")</f>
        <v>Abrir facsímil</v>
      </c>
      <c r="K2421" s="3" t="s">
        <v>32</v>
      </c>
    </row>
    <row r="2422" spans="1:11" ht="42" customHeight="1">
      <c r="A2422" s="2" t="s">
        <v>5482</v>
      </c>
      <c r="B2422" s="2" t="s">
        <v>5483</v>
      </c>
      <c r="C2422" s="2" t="s">
        <v>46</v>
      </c>
      <c r="D2422" s="2" t="s">
        <v>27</v>
      </c>
      <c r="E2422" s="5">
        <v>-26362</v>
      </c>
      <c r="F2422" s="3" t="s">
        <v>158</v>
      </c>
      <c r="G2422" s="3" t="s">
        <v>29</v>
      </c>
      <c r="H2422" s="2" t="s">
        <v>21</v>
      </c>
      <c r="I2422" s="2" t="s">
        <v>5484</v>
      </c>
      <c r="J2422" s="3" t="str">
        <f>HYPERLINK("https://www.boe.es/gazeta/dias/1827/10/27/pdfs/GMD-1827-132.pdf#page=4","Abrir facsímil")</f>
        <v>Abrir facsímil</v>
      </c>
      <c r="K2422" s="3" t="s">
        <v>23</v>
      </c>
    </row>
    <row r="2423" spans="1:11" ht="42" customHeight="1">
      <c r="A2423" s="2" t="s">
        <v>5485</v>
      </c>
      <c r="B2423" s="2" t="s">
        <v>5486</v>
      </c>
      <c r="C2423" s="2" t="s">
        <v>17</v>
      </c>
      <c r="D2423" s="2" t="s">
        <v>18</v>
      </c>
      <c r="E2423" s="5">
        <v>-26628</v>
      </c>
      <c r="F2423" s="3" t="s">
        <v>970</v>
      </c>
      <c r="G2423" s="3" t="s">
        <v>20</v>
      </c>
      <c r="H2423" s="2" t="s">
        <v>21</v>
      </c>
      <c r="I2423" s="2" t="s">
        <v>5487</v>
      </c>
      <c r="J2423" s="3" t="str">
        <f>HYPERLINK("https://www.boe.es/gazeta/dias/1827/02/03/pdfs/GMD-1827-15.pdf#page=3","Abrir facsímil")</f>
        <v>Abrir facsímil</v>
      </c>
      <c r="K2423" s="3" t="s">
        <v>23</v>
      </c>
    </row>
    <row r="2424" spans="1:11" ht="42" customHeight="1">
      <c r="A2424" s="2" t="s">
        <v>5488</v>
      </c>
      <c r="B2424" s="2" t="s">
        <v>5489</v>
      </c>
      <c r="C2424" s="2" t="s">
        <v>284</v>
      </c>
      <c r="D2424" s="2" t="s">
        <v>36</v>
      </c>
      <c r="E2424" s="5">
        <v>-26469</v>
      </c>
      <c r="F2424" s="3" t="s">
        <v>327</v>
      </c>
      <c r="G2424" s="3" t="s">
        <v>29</v>
      </c>
      <c r="H2424" s="2" t="s">
        <v>21</v>
      </c>
      <c r="I2424" s="2" t="s">
        <v>5490</v>
      </c>
      <c r="J2424" s="3" t="str">
        <f>HYPERLINK("https://www.boe.es/gazeta/dias/1827/07/12/pdfs/GMD-1827-83.pdf#page=4","Abrir facsímil")</f>
        <v>Abrir facsímil</v>
      </c>
      <c r="K2424" s="3" t="s">
        <v>23</v>
      </c>
    </row>
    <row r="2425" spans="1:11" ht="42" customHeight="1">
      <c r="A2425" s="2" t="s">
        <v>5491</v>
      </c>
      <c r="B2425" s="2" t="s">
        <v>5492</v>
      </c>
      <c r="C2425" s="2" t="s">
        <v>55</v>
      </c>
      <c r="D2425" s="2" t="s">
        <v>36</v>
      </c>
      <c r="E2425" s="5">
        <v>-26651</v>
      </c>
      <c r="F2425" s="3" t="s">
        <v>1734</v>
      </c>
      <c r="G2425" s="3" t="s">
        <v>29</v>
      </c>
      <c r="H2425" s="2" t="s">
        <v>21</v>
      </c>
      <c r="I2425" s="2" t="s">
        <v>5493</v>
      </c>
      <c r="J2425" s="3" t="str">
        <f>HYPERLINK("https://www.boe.es/gazeta/dias/1827/01/11/pdfs/GMD-1827-5.pdf#page=4","Abrir facsímil")</f>
        <v>Abrir facsímil</v>
      </c>
      <c r="K2425" s="3" t="s">
        <v>23</v>
      </c>
    </row>
    <row r="2426" spans="1:11" ht="42" customHeight="1">
      <c r="A2426" s="2" t="s">
        <v>5494</v>
      </c>
      <c r="B2426" s="2" t="s">
        <v>5494</v>
      </c>
      <c r="C2426" s="2" t="s">
        <v>17</v>
      </c>
      <c r="D2426" s="2" t="s">
        <v>18</v>
      </c>
      <c r="E2426" s="5">
        <v>-26308</v>
      </c>
      <c r="F2426" s="3" t="s">
        <v>474</v>
      </c>
      <c r="G2426" s="3" t="s">
        <v>20</v>
      </c>
      <c r="H2426" s="2" t="s">
        <v>21</v>
      </c>
      <c r="I2426" s="2" t="s">
        <v>5495</v>
      </c>
      <c r="J2426" s="3" t="str">
        <f>HYPERLINK("https://www.boe.es/gazeta/dias/1827/12/20/pdfs/GMD-1827-155.pdf#page=3","Abrir facsímil")</f>
        <v>Abrir facsímil</v>
      </c>
      <c r="K2426" s="3" t="s">
        <v>23</v>
      </c>
    </row>
    <row r="2427" spans="1:11" ht="42" customHeight="1">
      <c r="A2427" s="2" t="s">
        <v>5496</v>
      </c>
      <c r="B2427" s="2" t="s">
        <v>5496</v>
      </c>
      <c r="C2427" s="2" t="s">
        <v>17</v>
      </c>
      <c r="D2427" s="2" t="s">
        <v>18</v>
      </c>
      <c r="E2427" s="5">
        <v>-26453</v>
      </c>
      <c r="F2427" s="3" t="s">
        <v>148</v>
      </c>
      <c r="G2427" s="3" t="s">
        <v>59</v>
      </c>
      <c r="H2427" s="2" t="s">
        <v>21</v>
      </c>
      <c r="I2427" s="2" t="s">
        <v>5497</v>
      </c>
      <c r="J2427" s="3" t="str">
        <f>HYPERLINK("https://www.boe.es/gazeta/dias/1827/07/28/pdfs/GMD-1827-90.pdf#page=2","Abrir facsímil")</f>
        <v>Abrir facsímil</v>
      </c>
      <c r="K2427" s="3" t="s">
        <v>23</v>
      </c>
    </row>
    <row r="2428" spans="1:11" ht="42" customHeight="1">
      <c r="A2428" s="2" t="s">
        <v>5498</v>
      </c>
      <c r="B2428" s="2" t="s">
        <v>5498</v>
      </c>
      <c r="C2428" s="2" t="s">
        <v>66</v>
      </c>
      <c r="D2428" s="2" t="s">
        <v>36</v>
      </c>
      <c r="E2428" s="5">
        <v>-26336</v>
      </c>
      <c r="F2428" s="3" t="s">
        <v>1277</v>
      </c>
      <c r="G2428" s="3" t="s">
        <v>29</v>
      </c>
      <c r="H2428" s="2" t="s">
        <v>21</v>
      </c>
      <c r="I2428" s="2" t="s">
        <v>5499</v>
      </c>
      <c r="J2428" s="3" t="str">
        <f>HYPERLINK("https://www.boe.es/gazeta/dias/1827/11/22/pdfs/GMD-1827-143.pdf#page=4","Abrir facsímil")</f>
        <v>Abrir facsímil</v>
      </c>
      <c r="K2428" s="3" t="s">
        <v>23</v>
      </c>
    </row>
    <row r="2429" spans="1:11" ht="42" customHeight="1">
      <c r="A2429" s="2" t="s">
        <v>5500</v>
      </c>
      <c r="B2429" s="2" t="s">
        <v>5501</v>
      </c>
      <c r="C2429" s="2" t="s">
        <v>350</v>
      </c>
      <c r="D2429" s="2" t="s">
        <v>36</v>
      </c>
      <c r="E2429" s="5">
        <v>-26359</v>
      </c>
      <c r="F2429" s="3" t="s">
        <v>342</v>
      </c>
      <c r="G2429" s="3" t="s">
        <v>59</v>
      </c>
      <c r="H2429" s="2" t="s">
        <v>21</v>
      </c>
      <c r="I2429" s="2" t="s">
        <v>5502</v>
      </c>
      <c r="J2429" s="3" t="str">
        <f>HYPERLINK("https://www.boe.es/gazeta/dias/1827/10/30/pdfs/GMD-1827-133.pdf#page=2","Abrir facsímil")</f>
        <v>Abrir facsímil</v>
      </c>
      <c r="K2429" s="3" t="s">
        <v>23</v>
      </c>
    </row>
    <row r="2430" spans="1:11" ht="42" customHeight="1">
      <c r="A2430" s="2" t="s">
        <v>5503</v>
      </c>
      <c r="B2430" s="2" t="s">
        <v>5503</v>
      </c>
      <c r="C2430" s="2" t="s">
        <v>17</v>
      </c>
      <c r="D2430" s="2" t="s">
        <v>18</v>
      </c>
      <c r="E2430" s="5">
        <v>-26313</v>
      </c>
      <c r="F2430" s="3" t="s">
        <v>712</v>
      </c>
      <c r="G2430" s="3" t="s">
        <v>59</v>
      </c>
      <c r="H2430" s="2" t="s">
        <v>21</v>
      </c>
      <c r="I2430" s="2" t="s">
        <v>5504</v>
      </c>
      <c r="J2430" s="3" t="str">
        <f>HYPERLINK("https://www.boe.es/gazeta/dias/1827/12/15/pdfs/GMD-1827-153.pdf#page=2","Abrir facsímil")</f>
        <v>Abrir facsímil</v>
      </c>
      <c r="K2430" s="3" t="s">
        <v>23</v>
      </c>
    </row>
    <row r="2431" spans="1:11" ht="42" customHeight="1">
      <c r="A2431" s="2" t="s">
        <v>5505</v>
      </c>
      <c r="B2431" s="2" t="s">
        <v>5505</v>
      </c>
      <c r="C2431" s="2" t="s">
        <v>284</v>
      </c>
      <c r="D2431" s="2" t="s">
        <v>36</v>
      </c>
      <c r="E2431" s="5">
        <v>-26390</v>
      </c>
      <c r="F2431" s="3" t="s">
        <v>1596</v>
      </c>
      <c r="G2431" s="3" t="s">
        <v>20</v>
      </c>
      <c r="H2431" s="2" t="s">
        <v>21</v>
      </c>
      <c r="I2431" s="2" t="s">
        <v>5506</v>
      </c>
      <c r="J2431" s="3" t="str">
        <f>HYPERLINK("https://www.boe.es/gazeta/dias/1827/09/29/pdfs/GMD-1827-118.pdf#page=3","Abrir facsímil")</f>
        <v>Abrir facsímil</v>
      </c>
      <c r="K2431" s="3" t="s">
        <v>23</v>
      </c>
    </row>
    <row r="2432" spans="1:11" ht="42" customHeight="1">
      <c r="A2432" s="2" t="s">
        <v>5507</v>
      </c>
      <c r="B2432" s="2" t="s">
        <v>5508</v>
      </c>
      <c r="C2432" s="2" t="s">
        <v>284</v>
      </c>
      <c r="D2432" s="2" t="s">
        <v>36</v>
      </c>
      <c r="E2432" s="5">
        <v>-26527</v>
      </c>
      <c r="F2432" s="3" t="s">
        <v>1554</v>
      </c>
      <c r="G2432" s="3" t="s">
        <v>29</v>
      </c>
      <c r="H2432" s="2" t="s">
        <v>21</v>
      </c>
      <c r="I2432" s="2" t="s">
        <v>5509</v>
      </c>
      <c r="J2432" s="3" t="str">
        <f>HYPERLINK("https://www.boe.es/gazeta/dias/1827/05/15/pdfs/GMD-1827-58.pdf#page=4","Abrir facsímil")</f>
        <v>Abrir facsímil</v>
      </c>
      <c r="K2432" s="3" t="s">
        <v>23</v>
      </c>
    </row>
    <row r="2433" spans="1:11" ht="42" customHeight="1">
      <c r="A2433" s="2" t="s">
        <v>5510</v>
      </c>
      <c r="B2433" s="2" t="s">
        <v>5511</v>
      </c>
      <c r="C2433" s="2" t="s">
        <v>55</v>
      </c>
      <c r="D2433" s="2" t="s">
        <v>36</v>
      </c>
      <c r="E2433" s="5">
        <v>-26324</v>
      </c>
      <c r="F2433" s="3" t="s">
        <v>344</v>
      </c>
      <c r="G2433" s="3" t="s">
        <v>29</v>
      </c>
      <c r="H2433" s="2" t="s">
        <v>21</v>
      </c>
      <c r="I2433" s="2" t="s">
        <v>5512</v>
      </c>
      <c r="J2433" s="3" t="str">
        <f>HYPERLINK("https://www.boe.es/gazeta/dias/1827/12/04/pdfs/GMD-1827-148.pdf#page=4","Abrir facsímil")</f>
        <v>Abrir facsímil</v>
      </c>
      <c r="K2433" s="3" t="s">
        <v>23</v>
      </c>
    </row>
    <row r="2434" spans="1:11" ht="42" customHeight="1">
      <c r="A2434" s="2" t="s">
        <v>5513</v>
      </c>
      <c r="B2434" s="2" t="s">
        <v>5513</v>
      </c>
      <c r="C2434" s="2" t="s">
        <v>35</v>
      </c>
      <c r="D2434" s="2" t="s">
        <v>36</v>
      </c>
      <c r="E2434" s="5">
        <v>-26483</v>
      </c>
      <c r="F2434" s="3" t="s">
        <v>938</v>
      </c>
      <c r="G2434" s="3" t="s">
        <v>29</v>
      </c>
      <c r="H2434" s="2" t="s">
        <v>21</v>
      </c>
      <c r="I2434" s="2" t="s">
        <v>5514</v>
      </c>
      <c r="J2434" s="3" t="str">
        <f>HYPERLINK("https://www.boe.es/gazeta/dias/1827/06/28/pdfs/GMD-1827-77.pdf#page=4","Abrir facsímil")</f>
        <v>Abrir facsímil</v>
      </c>
      <c r="K2434" s="3" t="s">
        <v>23</v>
      </c>
    </row>
    <row r="2435" spans="1:11" ht="42" customHeight="1">
      <c r="A2435" s="2" t="s">
        <v>5515</v>
      </c>
      <c r="B2435" s="2" t="s">
        <v>5515</v>
      </c>
      <c r="C2435" s="2" t="s">
        <v>35</v>
      </c>
      <c r="D2435" s="2" t="s">
        <v>36</v>
      </c>
      <c r="E2435" s="5">
        <v>-26562</v>
      </c>
      <c r="F2435" s="3" t="s">
        <v>28</v>
      </c>
      <c r="G2435" s="3" t="s">
        <v>59</v>
      </c>
      <c r="H2435" s="2" t="s">
        <v>21</v>
      </c>
      <c r="I2435" s="2" t="s">
        <v>5516</v>
      </c>
      <c r="J2435" s="3" t="str">
        <f>HYPERLINK("https://www.boe.es/gazeta/dias/1827/04/10/pdfs/GMD-1827-43.pdf#page=2","Abrir facsímil")</f>
        <v>Abrir facsímil</v>
      </c>
      <c r="K2435" s="3" t="s">
        <v>23</v>
      </c>
    </row>
    <row r="2436" spans="1:11" ht="42" customHeight="1">
      <c r="A2436" s="2" t="s">
        <v>5517</v>
      </c>
      <c r="B2436" s="2" t="s">
        <v>5517</v>
      </c>
      <c r="C2436" s="2" t="s">
        <v>17</v>
      </c>
      <c r="D2436" s="2" t="s">
        <v>18</v>
      </c>
      <c r="E2436" s="5">
        <v>-26656</v>
      </c>
      <c r="F2436" s="3" t="s">
        <v>840</v>
      </c>
      <c r="G2436" s="3" t="s">
        <v>59</v>
      </c>
      <c r="H2436" s="2" t="s">
        <v>21</v>
      </c>
      <c r="I2436" s="2" t="s">
        <v>5518</v>
      </c>
      <c r="J2436" s="3" t="str">
        <f>HYPERLINK("https://www.boe.es/gazeta/dias/1827/01/06/pdfs/GMD-1827-3.pdf#page=2","Abrir facsímil")</f>
        <v>Abrir facsímil</v>
      </c>
      <c r="K2436" s="3" t="s">
        <v>23</v>
      </c>
    </row>
    <row r="2437" spans="1:11" ht="42" customHeight="1">
      <c r="A2437" s="2" t="s">
        <v>5519</v>
      </c>
      <c r="B2437" s="2" t="s">
        <v>5520</v>
      </c>
      <c r="C2437" s="2" t="s">
        <v>94</v>
      </c>
      <c r="D2437" s="2" t="s">
        <v>36</v>
      </c>
      <c r="E2437" s="5">
        <v>-26576</v>
      </c>
      <c r="F2437" s="3" t="s">
        <v>251</v>
      </c>
      <c r="G2437" s="3" t="s">
        <v>29</v>
      </c>
      <c r="H2437" s="2" t="s">
        <v>21</v>
      </c>
      <c r="I2437" s="2" t="s">
        <v>5521</v>
      </c>
      <c r="J2437" s="3" t="str">
        <f>HYPERLINK("https://www.boe.es/gazeta/dias/1827/03/27/pdfs/GMD-1827-37.pdf#page=4","Abrir facsímil")</f>
        <v>Abrir facsímil</v>
      </c>
      <c r="K2437" s="3" t="s">
        <v>23</v>
      </c>
    </row>
    <row r="2438" spans="1:11" ht="42" customHeight="1">
      <c r="A2438" s="2" t="s">
        <v>5522</v>
      </c>
      <c r="B2438" s="2" t="s">
        <v>5523</v>
      </c>
      <c r="C2438" s="2" t="s">
        <v>17</v>
      </c>
      <c r="D2438" s="2" t="s">
        <v>18</v>
      </c>
      <c r="E2438" s="5">
        <v>-26455</v>
      </c>
      <c r="F2438" s="3" t="s">
        <v>75</v>
      </c>
      <c r="G2438" s="3" t="s">
        <v>20</v>
      </c>
      <c r="H2438" s="2" t="s">
        <v>21</v>
      </c>
      <c r="I2438" s="2" t="s">
        <v>5524</v>
      </c>
      <c r="J2438" s="3" t="str">
        <f>HYPERLINK("https://www.boe.es/gazeta/dias/1827/07/26/pdfs/GMD-1827-89.pdf#page=3","Abrir facsímil")</f>
        <v>Abrir facsímil</v>
      </c>
      <c r="K2438" s="3" t="s">
        <v>23</v>
      </c>
    </row>
    <row r="2439" spans="1:11" ht="42" customHeight="1">
      <c r="A2439" s="2" t="s">
        <v>5525</v>
      </c>
      <c r="B2439" s="2" t="s">
        <v>5526</v>
      </c>
      <c r="C2439" s="2" t="s">
        <v>35</v>
      </c>
      <c r="D2439" s="2" t="s">
        <v>36</v>
      </c>
      <c r="E2439" s="5">
        <v>-26455</v>
      </c>
      <c r="F2439" s="3" t="s">
        <v>75</v>
      </c>
      <c r="G2439" s="3" t="s">
        <v>20</v>
      </c>
      <c r="H2439" s="2" t="s">
        <v>21</v>
      </c>
      <c r="I2439" s="2" t="s">
        <v>5527</v>
      </c>
      <c r="J2439" s="3" t="str">
        <f>HYPERLINK("https://www.boe.es/gazeta/dias/1827/07/26/pdfs/GMD-1827-89.pdf#page=3","Abrir facsímil")</f>
        <v>Abrir facsímil</v>
      </c>
      <c r="K2439" s="3" t="s">
        <v>23</v>
      </c>
    </row>
    <row r="2440" spans="1:11" ht="42" customHeight="1">
      <c r="A2440" s="2" t="s">
        <v>5528</v>
      </c>
      <c r="B2440" s="2" t="s">
        <v>5529</v>
      </c>
      <c r="C2440" s="2" t="s">
        <v>55</v>
      </c>
      <c r="D2440" s="2" t="s">
        <v>36</v>
      </c>
      <c r="E2440" s="5">
        <v>-26516</v>
      </c>
      <c r="F2440" s="3" t="s">
        <v>47</v>
      </c>
      <c r="G2440" s="3" t="s">
        <v>29</v>
      </c>
      <c r="H2440" s="2" t="s">
        <v>21</v>
      </c>
      <c r="I2440" s="2" t="s">
        <v>5530</v>
      </c>
      <c r="J2440" s="3" t="str">
        <f>HYPERLINK("https://www.boe.es/gazeta/dias/1827/05/26/pdfs/GMD-1827-63.pdf#page=4","Abrir facsímil")</f>
        <v>Abrir facsímil</v>
      </c>
      <c r="K2440" s="3" t="s">
        <v>23</v>
      </c>
    </row>
    <row r="2441" spans="1:11" ht="42" customHeight="1">
      <c r="A2441" s="2" t="s">
        <v>5531</v>
      </c>
      <c r="B2441" s="2" t="s">
        <v>5531</v>
      </c>
      <c r="C2441" s="2" t="s">
        <v>17</v>
      </c>
      <c r="D2441" s="2" t="s">
        <v>18</v>
      </c>
      <c r="E2441" s="5">
        <v>-26490</v>
      </c>
      <c r="F2441" s="3" t="s">
        <v>1154</v>
      </c>
      <c r="G2441" s="3" t="s">
        <v>42</v>
      </c>
      <c r="H2441" s="2" t="s">
        <v>21</v>
      </c>
      <c r="I2441" s="2" t="s">
        <v>5532</v>
      </c>
      <c r="J2441" s="3" t="str">
        <f>HYPERLINK("https://www.boe.es/gazeta/dias/1827/06/21/pdfs/GMD-1827-74.pdf#page=1","Abrir facsímil")</f>
        <v>Abrir facsímil</v>
      </c>
      <c r="K2441" s="3" t="s">
        <v>23</v>
      </c>
    </row>
    <row r="2442" spans="1:11" ht="42" customHeight="1">
      <c r="A2442" s="2" t="s">
        <v>5533</v>
      </c>
      <c r="B2442" s="2" t="s">
        <v>5533</v>
      </c>
      <c r="C2442" s="2" t="s">
        <v>17</v>
      </c>
      <c r="D2442" s="2" t="s">
        <v>18</v>
      </c>
      <c r="E2442" s="5">
        <v>-26581</v>
      </c>
      <c r="F2442" s="3" t="s">
        <v>510</v>
      </c>
      <c r="G2442" s="3" t="s">
        <v>20</v>
      </c>
      <c r="H2442" s="2" t="s">
        <v>21</v>
      </c>
      <c r="I2442" s="2" t="s">
        <v>5534</v>
      </c>
      <c r="J2442" s="3" t="str">
        <f>HYPERLINK("https://www.boe.es/gazeta/dias/1827/03/22/pdfs/GMD-1827-35.pdf#page=3","Abrir facsímil")</f>
        <v>Abrir facsímil</v>
      </c>
      <c r="K2442" s="3" t="s">
        <v>23</v>
      </c>
    </row>
    <row r="2443" spans="1:11" ht="42" customHeight="1">
      <c r="A2443" s="2" t="s">
        <v>5533</v>
      </c>
      <c r="B2443" s="2" t="s">
        <v>5533</v>
      </c>
      <c r="C2443" s="2" t="s">
        <v>46</v>
      </c>
      <c r="D2443" s="2" t="s">
        <v>27</v>
      </c>
      <c r="E2443" s="5">
        <v>-26299</v>
      </c>
      <c r="F2443" s="3" t="s">
        <v>1665</v>
      </c>
      <c r="G2443" s="3" t="s">
        <v>42</v>
      </c>
      <c r="H2443" s="2" t="s">
        <v>21</v>
      </c>
      <c r="I2443" s="2" t="s">
        <v>5535</v>
      </c>
      <c r="J2443" s="3" t="str">
        <f>HYPERLINK("https://www.boe.es/gazeta/dias/1827/12/29/pdfs/GMD-1827-159.pdf#page=1","Abrir facsímil")</f>
        <v>Abrir facsímil</v>
      </c>
      <c r="K2443" s="3" t="s">
        <v>23</v>
      </c>
    </row>
    <row r="2444" spans="1:11" ht="42" customHeight="1">
      <c r="A2444" s="2" t="s">
        <v>5536</v>
      </c>
      <c r="B2444" s="2" t="s">
        <v>5536</v>
      </c>
      <c r="C2444" s="2" t="s">
        <v>17</v>
      </c>
      <c r="D2444" s="2" t="s">
        <v>18</v>
      </c>
      <c r="E2444" s="5">
        <v>-26394</v>
      </c>
      <c r="F2444" s="3" t="s">
        <v>733</v>
      </c>
      <c r="G2444" s="3" t="s">
        <v>29</v>
      </c>
      <c r="H2444" s="2" t="s">
        <v>21</v>
      </c>
      <c r="I2444" s="2" t="s">
        <v>5537</v>
      </c>
      <c r="J2444" s="3" t="str">
        <f>HYPERLINK("https://www.boe.es/gazeta/dias/1827/09/25/pdfs/GMD-1827-116.pdf#page=4","Abrir facsímil")</f>
        <v>Abrir facsímil</v>
      </c>
      <c r="K2444" s="3" t="s">
        <v>23</v>
      </c>
    </row>
    <row r="2445" spans="1:11" ht="42" customHeight="1">
      <c r="A2445" s="2" t="s">
        <v>5536</v>
      </c>
      <c r="B2445" s="2" t="s">
        <v>5536</v>
      </c>
      <c r="C2445" s="2" t="s">
        <v>17</v>
      </c>
      <c r="D2445" s="2" t="s">
        <v>18</v>
      </c>
      <c r="E2445" s="5">
        <v>-26310</v>
      </c>
      <c r="F2445" s="3" t="s">
        <v>263</v>
      </c>
      <c r="G2445" s="3" t="s">
        <v>29</v>
      </c>
      <c r="H2445" s="2" t="s">
        <v>21</v>
      </c>
      <c r="I2445" s="2" t="s">
        <v>5538</v>
      </c>
      <c r="J2445" s="3" t="str">
        <f>HYPERLINK("https://www.boe.es/gazeta/dias/1827/12/18/pdfs/GMD-1827-154.pdf#page=4","Abrir facsímil")</f>
        <v>Abrir facsímil</v>
      </c>
      <c r="K2445" s="3" t="s">
        <v>23</v>
      </c>
    </row>
    <row r="2446" spans="1:11" ht="42" customHeight="1">
      <c r="A2446" s="2" t="s">
        <v>5539</v>
      </c>
      <c r="B2446" s="2" t="s">
        <v>5540</v>
      </c>
      <c r="C2446" s="2" t="s">
        <v>17</v>
      </c>
      <c r="D2446" s="2" t="s">
        <v>18</v>
      </c>
      <c r="E2446" s="5">
        <v>-26369</v>
      </c>
      <c r="F2446" s="3" t="s">
        <v>239</v>
      </c>
      <c r="G2446" s="3" t="s">
        <v>29</v>
      </c>
      <c r="H2446" s="2" t="s">
        <v>21</v>
      </c>
      <c r="I2446" s="2" t="s">
        <v>5541</v>
      </c>
      <c r="J2446" s="3" t="str">
        <f>HYPERLINK("https://www.boe.es/gazeta/dias/1827/10/20/pdfs/GMD-1827-129.pdf#page=4","Abrir facsímil")</f>
        <v>Abrir facsímil</v>
      </c>
      <c r="K2446" s="3" t="s">
        <v>23</v>
      </c>
    </row>
    <row r="2447" spans="1:11" ht="42" customHeight="1">
      <c r="A2447" s="2" t="s">
        <v>5542</v>
      </c>
      <c r="B2447" s="2" t="s">
        <v>5542</v>
      </c>
      <c r="C2447" s="2" t="s">
        <v>17</v>
      </c>
      <c r="D2447" s="2" t="s">
        <v>18</v>
      </c>
      <c r="E2447" s="5">
        <v>-26539</v>
      </c>
      <c r="F2447" s="3" t="s">
        <v>83</v>
      </c>
      <c r="G2447" s="3" t="s">
        <v>59</v>
      </c>
      <c r="H2447" s="2" t="s">
        <v>21</v>
      </c>
      <c r="I2447" s="2" t="s">
        <v>5543</v>
      </c>
      <c r="J2447" s="3" t="str">
        <f>HYPERLINK("https://www.boe.es/gazeta/dias/1827/05/03/pdfs/GMD-1827-53.pdf#page=2","Abrir facsímil")</f>
        <v>Abrir facsímil</v>
      </c>
      <c r="K2447" s="3" t="s">
        <v>23</v>
      </c>
    </row>
    <row r="2448" spans="1:11" ht="42" customHeight="1">
      <c r="A2448" s="2" t="s">
        <v>5544</v>
      </c>
      <c r="B2448" s="2" t="s">
        <v>5544</v>
      </c>
      <c r="C2448" s="2" t="s">
        <v>350</v>
      </c>
      <c r="D2448" s="2" t="s">
        <v>36</v>
      </c>
      <c r="E2448" s="5">
        <v>-26653</v>
      </c>
      <c r="F2448" s="3" t="s">
        <v>457</v>
      </c>
      <c r="G2448" s="3" t="s">
        <v>29</v>
      </c>
      <c r="H2448" s="2" t="s">
        <v>21</v>
      </c>
      <c r="I2448" s="2" t="s">
        <v>5545</v>
      </c>
      <c r="J2448" s="3" t="str">
        <f>HYPERLINK("https://www.boe.es/gazeta/dias/1827/01/09/pdfs/GMD-1827-4.pdf#page=4","Abrir facsímil")</f>
        <v>Abrir facsímil</v>
      </c>
      <c r="K2448" s="3" t="s">
        <v>23</v>
      </c>
    </row>
    <row r="2449" spans="1:11" ht="42" customHeight="1">
      <c r="A2449" s="2" t="s">
        <v>5546</v>
      </c>
      <c r="B2449" s="2" t="s">
        <v>5547</v>
      </c>
      <c r="C2449" s="2" t="s">
        <v>35</v>
      </c>
      <c r="D2449" s="2" t="s">
        <v>36</v>
      </c>
      <c r="E2449" s="5">
        <v>-26537</v>
      </c>
      <c r="F2449" s="3" t="s">
        <v>351</v>
      </c>
      <c r="G2449" s="3" t="s">
        <v>29</v>
      </c>
      <c r="H2449" s="2" t="s">
        <v>21</v>
      </c>
      <c r="I2449" s="2" t="s">
        <v>5548</v>
      </c>
      <c r="J2449" s="3" t="str">
        <f>HYPERLINK("https://www.boe.es/gazeta/dias/1827/05/05/pdfs/GMD-1827-54.pdf#page=4","Abrir facsímil")</f>
        <v>Abrir facsímil</v>
      </c>
      <c r="K2449" s="3" t="s">
        <v>23</v>
      </c>
    </row>
    <row r="2450" spans="1:11" ht="42" customHeight="1">
      <c r="A2450" s="2" t="s">
        <v>5549</v>
      </c>
      <c r="B2450" s="2" t="s">
        <v>5549</v>
      </c>
      <c r="C2450" s="2" t="s">
        <v>284</v>
      </c>
      <c r="D2450" s="2" t="s">
        <v>36</v>
      </c>
      <c r="E2450" s="5">
        <v>-26625</v>
      </c>
      <c r="F2450" s="3" t="s">
        <v>132</v>
      </c>
      <c r="G2450" s="3" t="s">
        <v>29</v>
      </c>
      <c r="H2450" s="2" t="s">
        <v>21</v>
      </c>
      <c r="I2450" s="2" t="s">
        <v>5550</v>
      </c>
      <c r="J2450" s="3" t="str">
        <f>HYPERLINK("https://www.boe.es/gazeta/dias/1827/02/06/pdfs/GMD-1827-16.pdf#page=4","Abrir facsímil")</f>
        <v>Abrir facsímil</v>
      </c>
      <c r="K2450" s="3" t="s">
        <v>23</v>
      </c>
    </row>
    <row r="2451" spans="1:11" ht="42" customHeight="1">
      <c r="A2451" s="2" t="s">
        <v>5551</v>
      </c>
      <c r="B2451" s="2" t="s">
        <v>5552</v>
      </c>
      <c r="C2451" s="2" t="s">
        <v>35</v>
      </c>
      <c r="D2451" s="2" t="s">
        <v>36</v>
      </c>
      <c r="E2451" s="5">
        <v>-26555</v>
      </c>
      <c r="F2451" s="3" t="s">
        <v>553</v>
      </c>
      <c r="G2451" s="3" t="s">
        <v>29</v>
      </c>
      <c r="H2451" s="2" t="s">
        <v>21</v>
      </c>
      <c r="I2451" s="2" t="s">
        <v>5553</v>
      </c>
      <c r="J2451" s="3" t="str">
        <f>HYPERLINK("https://www.boe.es/gazeta/dias/1827/04/17/pdfs/GMD-1827-46.pdf#page=4","Abrir facsímil")</f>
        <v>Abrir facsímil</v>
      </c>
      <c r="K2451" s="3" t="s">
        <v>23</v>
      </c>
    </row>
    <row r="2452" spans="1:11" ht="42" customHeight="1">
      <c r="A2452" s="2" t="s">
        <v>5554</v>
      </c>
      <c r="B2452" s="2" t="s">
        <v>5555</v>
      </c>
      <c r="C2452" s="2" t="s">
        <v>94</v>
      </c>
      <c r="D2452" s="2" t="s">
        <v>36</v>
      </c>
      <c r="E2452" s="5">
        <v>-26574</v>
      </c>
      <c r="F2452" s="3" t="s">
        <v>106</v>
      </c>
      <c r="G2452" s="3" t="s">
        <v>29</v>
      </c>
      <c r="H2452" s="2" t="s">
        <v>30</v>
      </c>
      <c r="I2452" s="2" t="s">
        <v>5556</v>
      </c>
      <c r="J2452" s="3" t="str">
        <f>HYPERLINK("https://www.boe.es/gazeta/dias/1827/03/29/pdfs/GMD-1827-38.pdf#page=4","Abrir facsímil")</f>
        <v>Abrir facsímil</v>
      </c>
      <c r="K2452" s="3" t="s">
        <v>32</v>
      </c>
    </row>
    <row r="2453" spans="1:11" ht="42" customHeight="1">
      <c r="A2453" s="2" t="s">
        <v>5557</v>
      </c>
      <c r="B2453" s="2" t="s">
        <v>5558</v>
      </c>
      <c r="C2453" s="2" t="s">
        <v>55</v>
      </c>
      <c r="D2453" s="2" t="s">
        <v>36</v>
      </c>
      <c r="E2453" s="5">
        <v>-26525</v>
      </c>
      <c r="F2453" s="3" t="s">
        <v>622</v>
      </c>
      <c r="G2453" s="3" t="s">
        <v>29</v>
      </c>
      <c r="H2453" s="2" t="s">
        <v>21</v>
      </c>
      <c r="I2453" s="2" t="s">
        <v>5559</v>
      </c>
      <c r="J2453" s="3" t="str">
        <f>HYPERLINK("https://www.boe.es/gazeta/dias/1827/05/17/pdfs/GMD-1827-59.pdf#page=4","Abrir facsímil")</f>
        <v>Abrir facsímil</v>
      </c>
      <c r="K2453" s="3" t="s">
        <v>23</v>
      </c>
    </row>
    <row r="2454" spans="1:11" ht="42" customHeight="1">
      <c r="A2454" s="2" t="s">
        <v>5560</v>
      </c>
      <c r="B2454" s="2" t="s">
        <v>5561</v>
      </c>
      <c r="C2454" s="2" t="s">
        <v>66</v>
      </c>
      <c r="D2454" s="2" t="s">
        <v>36</v>
      </c>
      <c r="E2454" s="5">
        <v>-26427</v>
      </c>
      <c r="F2454" s="3" t="s">
        <v>37</v>
      </c>
      <c r="G2454" s="3" t="s">
        <v>20</v>
      </c>
      <c r="H2454" s="2" t="s">
        <v>21</v>
      </c>
      <c r="I2454" s="2" t="s">
        <v>5562</v>
      </c>
      <c r="J2454" s="3" t="str">
        <f>HYPERLINK("https://www.boe.es/gazeta/dias/1827/08/23/pdfs/GMD-1827-101.pdf#page=3","Abrir facsímil")</f>
        <v>Abrir facsímil</v>
      </c>
      <c r="K2454" s="3" t="s">
        <v>23</v>
      </c>
    </row>
    <row r="2455" spans="1:11" ht="42" customHeight="1">
      <c r="A2455" s="2" t="s">
        <v>5563</v>
      </c>
      <c r="B2455" s="2" t="s">
        <v>5564</v>
      </c>
      <c r="C2455" s="2" t="s">
        <v>17</v>
      </c>
      <c r="D2455" s="2" t="s">
        <v>18</v>
      </c>
      <c r="E2455" s="5">
        <v>-26471</v>
      </c>
      <c r="F2455" s="3" t="s">
        <v>169</v>
      </c>
      <c r="G2455" s="3" t="s">
        <v>29</v>
      </c>
      <c r="H2455" s="2" t="s">
        <v>21</v>
      </c>
      <c r="I2455" s="2" t="s">
        <v>5565</v>
      </c>
      <c r="J2455" s="3" t="str">
        <f>HYPERLINK("https://www.boe.es/gazeta/dias/1827/07/10/pdfs/GMD-1827-82.pdf#page=4","Abrir facsímil")</f>
        <v>Abrir facsímil</v>
      </c>
      <c r="K2455" s="3" t="s">
        <v>23</v>
      </c>
    </row>
    <row r="2456" spans="1:11" ht="42" customHeight="1">
      <c r="A2456" s="2" t="s">
        <v>5566</v>
      </c>
      <c r="B2456" s="2" t="s">
        <v>5567</v>
      </c>
      <c r="C2456" s="2" t="s">
        <v>55</v>
      </c>
      <c r="D2456" s="2" t="s">
        <v>36</v>
      </c>
      <c r="E2456" s="5">
        <v>-26471</v>
      </c>
      <c r="F2456" s="3" t="s">
        <v>169</v>
      </c>
      <c r="G2456" s="3" t="s">
        <v>29</v>
      </c>
      <c r="H2456" s="2" t="s">
        <v>21</v>
      </c>
      <c r="I2456" s="2" t="s">
        <v>5568</v>
      </c>
      <c r="J2456" s="3" t="str">
        <f>HYPERLINK("https://www.boe.es/gazeta/dias/1827/07/10/pdfs/GMD-1827-82.pdf#page=4","Abrir facsímil")</f>
        <v>Abrir facsímil</v>
      </c>
      <c r="K2456" s="3" t="s">
        <v>23</v>
      </c>
    </row>
    <row r="2457" spans="1:11" ht="42" customHeight="1">
      <c r="A2457" s="2" t="s">
        <v>5569</v>
      </c>
      <c r="B2457" s="2" t="s">
        <v>5569</v>
      </c>
      <c r="C2457" s="2" t="s">
        <v>17</v>
      </c>
      <c r="D2457" s="2" t="s">
        <v>18</v>
      </c>
      <c r="E2457" s="5">
        <v>-26623</v>
      </c>
      <c r="F2457" s="3" t="s">
        <v>114</v>
      </c>
      <c r="G2457" s="3" t="s">
        <v>1440</v>
      </c>
      <c r="H2457" s="2" t="s">
        <v>21</v>
      </c>
      <c r="I2457" s="2" t="s">
        <v>5570</v>
      </c>
      <c r="J2457" s="3" t="str">
        <f>HYPERLINK("https://www.boe.es/gazeta/dias/1827/02/08/pdfs/GMD-1827-17.pdf#page=2","Abrir facsímil")</f>
        <v>Abrir facsímil</v>
      </c>
      <c r="K2457" s="3" t="s">
        <v>23</v>
      </c>
    </row>
    <row r="2458" spans="1:11" ht="42" customHeight="1">
      <c r="A2458" s="2" t="s">
        <v>5571</v>
      </c>
      <c r="B2458" s="2" t="s">
        <v>5572</v>
      </c>
      <c r="C2458" s="2" t="s">
        <v>55</v>
      </c>
      <c r="D2458" s="2" t="s">
        <v>36</v>
      </c>
      <c r="E2458" s="5">
        <v>-26607</v>
      </c>
      <c r="F2458" s="3" t="s">
        <v>280</v>
      </c>
      <c r="G2458" s="3" t="s">
        <v>59</v>
      </c>
      <c r="H2458" s="2" t="s">
        <v>21</v>
      </c>
      <c r="I2458" s="2" t="s">
        <v>5573</v>
      </c>
      <c r="J2458" s="3" t="str">
        <f>HYPERLINK("https://www.boe.es/gazeta/dias/1827/02/24/pdfs/GMD-1827-24.pdf#page=2","Abrir facsímil")</f>
        <v>Abrir facsímil</v>
      </c>
      <c r="K2458" s="3" t="s">
        <v>23</v>
      </c>
    </row>
    <row r="2459" spans="1:11" ht="42" customHeight="1">
      <c r="A2459" s="2" t="s">
        <v>5574</v>
      </c>
      <c r="B2459" s="2" t="s">
        <v>5575</v>
      </c>
      <c r="C2459" s="2" t="s">
        <v>35</v>
      </c>
      <c r="D2459" s="2" t="s">
        <v>36</v>
      </c>
      <c r="E2459" s="5">
        <v>-26455</v>
      </c>
      <c r="F2459" s="3" t="s">
        <v>75</v>
      </c>
      <c r="G2459" s="3" t="s">
        <v>20</v>
      </c>
      <c r="H2459" s="2" t="s">
        <v>21</v>
      </c>
      <c r="I2459" s="2" t="s">
        <v>5576</v>
      </c>
      <c r="J2459" s="3" t="str">
        <f>HYPERLINK("https://www.boe.es/gazeta/dias/1827/07/26/pdfs/GMD-1827-89.pdf#page=3","Abrir facsímil")</f>
        <v>Abrir facsímil</v>
      </c>
      <c r="K2459" s="3" t="s">
        <v>23</v>
      </c>
    </row>
    <row r="2460" spans="1:11" ht="42" customHeight="1">
      <c r="A2460" s="2" t="s">
        <v>5577</v>
      </c>
      <c r="B2460" s="2" t="s">
        <v>5577</v>
      </c>
      <c r="C2460" s="2" t="s">
        <v>17</v>
      </c>
      <c r="D2460" s="2" t="s">
        <v>18</v>
      </c>
      <c r="E2460" s="5">
        <v>-26546</v>
      </c>
      <c r="F2460" s="3" t="s">
        <v>214</v>
      </c>
      <c r="G2460" s="3" t="s">
        <v>59</v>
      </c>
      <c r="H2460" s="2" t="s">
        <v>21</v>
      </c>
      <c r="I2460" s="2" t="s">
        <v>5578</v>
      </c>
      <c r="J2460" s="3" t="str">
        <f>HYPERLINK("https://www.boe.es/gazeta/dias/1827/04/26/pdfs/GMD-1827-50.pdf#page=2","Abrir facsímil")</f>
        <v>Abrir facsímil</v>
      </c>
      <c r="K2460" s="3" t="s">
        <v>23</v>
      </c>
    </row>
    <row r="2461" spans="1:11" ht="42" customHeight="1">
      <c r="A2461" s="2" t="s">
        <v>5579</v>
      </c>
      <c r="B2461" s="2" t="s">
        <v>5579</v>
      </c>
      <c r="C2461" s="2" t="s">
        <v>35</v>
      </c>
      <c r="D2461" s="2" t="s">
        <v>36</v>
      </c>
      <c r="E2461" s="5">
        <v>-26446</v>
      </c>
      <c r="F2461" s="3" t="s">
        <v>577</v>
      </c>
      <c r="G2461" s="3" t="s">
        <v>59</v>
      </c>
      <c r="H2461" s="2" t="s">
        <v>21</v>
      </c>
      <c r="I2461" s="2" t="s">
        <v>5580</v>
      </c>
      <c r="J2461" s="3" t="str">
        <f>HYPERLINK("https://www.boe.es/gazeta/dias/1827/08/04/pdfs/GMD-1827-93.pdf#page=2","Abrir facsímil")</f>
        <v>Abrir facsímil</v>
      </c>
      <c r="K2461" s="3" t="s">
        <v>23</v>
      </c>
    </row>
    <row r="2462" spans="1:11" ht="42" customHeight="1">
      <c r="A2462" s="2" t="s">
        <v>5581</v>
      </c>
      <c r="B2462" s="2" t="s">
        <v>5581</v>
      </c>
      <c r="C2462" s="2" t="s">
        <v>17</v>
      </c>
      <c r="D2462" s="2" t="s">
        <v>18</v>
      </c>
      <c r="E2462" s="5">
        <v>-26415</v>
      </c>
      <c r="F2462" s="3" t="s">
        <v>694</v>
      </c>
      <c r="G2462" s="3" t="s">
        <v>42</v>
      </c>
      <c r="H2462" s="2" t="s">
        <v>21</v>
      </c>
      <c r="I2462" s="2" t="s">
        <v>5582</v>
      </c>
      <c r="J2462" s="3" t="str">
        <f>HYPERLINK("https://www.boe.es/gazeta/dias/1827/09/04/pdfs/GMD-1827-106.pdf#page=1","Abrir facsímil")</f>
        <v>Abrir facsímil</v>
      </c>
      <c r="K2462" s="3" t="s">
        <v>23</v>
      </c>
    </row>
    <row r="2463" spans="1:11" ht="42" customHeight="1">
      <c r="A2463" s="2" t="s">
        <v>5583</v>
      </c>
      <c r="B2463" s="2" t="s">
        <v>5584</v>
      </c>
      <c r="C2463" s="2" t="s">
        <v>55</v>
      </c>
      <c r="D2463" s="2" t="s">
        <v>36</v>
      </c>
      <c r="E2463" s="5">
        <v>-26429</v>
      </c>
      <c r="F2463" s="3" t="s">
        <v>422</v>
      </c>
      <c r="G2463" s="3" t="s">
        <v>29</v>
      </c>
      <c r="H2463" s="2" t="s">
        <v>30</v>
      </c>
      <c r="I2463" s="2" t="s">
        <v>5585</v>
      </c>
      <c r="J2463" s="3" t="str">
        <f>HYPERLINK("https://www.boe.es/gazeta/dias/1827/08/21/pdfs/GMD-1827-100.pdf#page=4","Abrir facsímil")</f>
        <v>Abrir facsímil</v>
      </c>
      <c r="K2463" s="3" t="s">
        <v>32</v>
      </c>
    </row>
    <row r="2464" spans="1:11" ht="42" customHeight="1">
      <c r="A2464" s="2" t="s">
        <v>5586</v>
      </c>
      <c r="B2464" s="2" t="s">
        <v>5587</v>
      </c>
      <c r="C2464" s="2" t="s">
        <v>17</v>
      </c>
      <c r="D2464" s="2" t="s">
        <v>18</v>
      </c>
      <c r="E2464" s="5">
        <v>-26455</v>
      </c>
      <c r="F2464" s="3" t="s">
        <v>75</v>
      </c>
      <c r="G2464" s="3" t="s">
        <v>20</v>
      </c>
      <c r="H2464" s="2" t="s">
        <v>21</v>
      </c>
      <c r="I2464" s="2" t="s">
        <v>5588</v>
      </c>
      <c r="J2464" s="3" t="str">
        <f>HYPERLINK("https://www.boe.es/gazeta/dias/1827/07/26/pdfs/GMD-1827-89.pdf#page=3","Abrir facsímil")</f>
        <v>Abrir facsímil</v>
      </c>
      <c r="K2464" s="3" t="s">
        <v>23</v>
      </c>
    </row>
    <row r="2465" spans="1:11" ht="42" customHeight="1">
      <c r="A2465" s="2" t="s">
        <v>5589</v>
      </c>
      <c r="B2465" s="2" t="s">
        <v>5590</v>
      </c>
      <c r="C2465" s="2" t="s">
        <v>66</v>
      </c>
      <c r="D2465" s="2" t="s">
        <v>36</v>
      </c>
      <c r="E2465" s="5">
        <v>-26537</v>
      </c>
      <c r="F2465" s="3" t="s">
        <v>351</v>
      </c>
      <c r="G2465" s="3" t="s">
        <v>29</v>
      </c>
      <c r="H2465" s="2" t="s">
        <v>21</v>
      </c>
      <c r="I2465" s="2" t="s">
        <v>5591</v>
      </c>
      <c r="J2465" s="3" t="str">
        <f>HYPERLINK("https://www.boe.es/gazeta/dias/1827/05/05/pdfs/GMD-1827-54.pdf#page=4","Abrir facsímil")</f>
        <v>Abrir facsímil</v>
      </c>
      <c r="K2465" s="3" t="s">
        <v>23</v>
      </c>
    </row>
    <row r="2466" spans="1:11" ht="42" customHeight="1">
      <c r="A2466" s="2" t="s">
        <v>5592</v>
      </c>
      <c r="B2466" s="2" t="s">
        <v>5592</v>
      </c>
      <c r="C2466" s="2" t="s">
        <v>17</v>
      </c>
      <c r="D2466" s="2" t="s">
        <v>18</v>
      </c>
      <c r="E2466" s="5">
        <v>-26350</v>
      </c>
      <c r="F2466" s="3" t="s">
        <v>586</v>
      </c>
      <c r="G2466" s="3" t="s">
        <v>42</v>
      </c>
      <c r="H2466" s="2" t="s">
        <v>21</v>
      </c>
      <c r="I2466" s="2" t="s">
        <v>5593</v>
      </c>
      <c r="J2466" s="3" t="str">
        <f>HYPERLINK("https://www.boe.es/gazeta/dias/1827/11/08/pdfs/GMD-1827-137.pdf#page=1","Abrir facsímil")</f>
        <v>Abrir facsímil</v>
      </c>
      <c r="K2466" s="3" t="s">
        <v>23</v>
      </c>
    </row>
    <row r="2467" spans="1:11" ht="42" customHeight="1">
      <c r="A2467" s="2" t="s">
        <v>5594</v>
      </c>
      <c r="B2467" s="2" t="s">
        <v>5594</v>
      </c>
      <c r="C2467" s="2" t="s">
        <v>17</v>
      </c>
      <c r="D2467" s="2" t="s">
        <v>18</v>
      </c>
      <c r="E2467" s="5">
        <v>-26565</v>
      </c>
      <c r="F2467" s="3" t="s">
        <v>334</v>
      </c>
      <c r="G2467" s="3" t="s">
        <v>2043</v>
      </c>
      <c r="H2467" s="2" t="s">
        <v>21</v>
      </c>
      <c r="I2467" s="2" t="s">
        <v>5595</v>
      </c>
      <c r="J2467" s="3" t="str">
        <f>HYPERLINK("https://www.boe.es/gazeta/dias/1827/04/07/pdfs/GMD-1827-42.pdf#page=2","Abrir facsímil")</f>
        <v>Abrir facsímil</v>
      </c>
      <c r="K2467" s="3" t="s">
        <v>23</v>
      </c>
    </row>
    <row r="2468" spans="1:11" ht="42" customHeight="1">
      <c r="A2468" s="2" t="s">
        <v>5596</v>
      </c>
      <c r="B2468" s="2" t="s">
        <v>5597</v>
      </c>
      <c r="C2468" s="2" t="s">
        <v>46</v>
      </c>
      <c r="D2468" s="2" t="s">
        <v>27</v>
      </c>
      <c r="E2468" s="5">
        <v>-26623</v>
      </c>
      <c r="F2468" s="3" t="s">
        <v>114</v>
      </c>
      <c r="G2468" s="3" t="s">
        <v>115</v>
      </c>
      <c r="H2468" s="2" t="s">
        <v>21</v>
      </c>
      <c r="I2468" s="2" t="s">
        <v>5598</v>
      </c>
      <c r="J2468" s="3" t="str">
        <f>HYPERLINK("https://www.boe.es/gazeta/dias/1827/02/08/pdfs/GMD-1827-17.pdf#page=4","Abrir facsímil")</f>
        <v>Abrir facsímil</v>
      </c>
      <c r="K2468" s="3" t="s">
        <v>23</v>
      </c>
    </row>
    <row r="2469" spans="1:11" ht="42" customHeight="1">
      <c r="A2469" s="2" t="s">
        <v>5599</v>
      </c>
      <c r="B2469" s="2" t="s">
        <v>5600</v>
      </c>
      <c r="C2469" s="2" t="s">
        <v>17</v>
      </c>
      <c r="D2469" s="2" t="s">
        <v>18</v>
      </c>
      <c r="E2469" s="5">
        <v>-26471</v>
      </c>
      <c r="F2469" s="3" t="s">
        <v>169</v>
      </c>
      <c r="G2469" s="3" t="s">
        <v>29</v>
      </c>
      <c r="H2469" s="2" t="s">
        <v>21</v>
      </c>
      <c r="I2469" s="2" t="s">
        <v>5601</v>
      </c>
      <c r="J2469" s="3" t="str">
        <f>HYPERLINK("https://www.boe.es/gazeta/dias/1827/07/10/pdfs/GMD-1827-82.pdf#page=4","Abrir facsímil")</f>
        <v>Abrir facsímil</v>
      </c>
      <c r="K2469" s="3" t="s">
        <v>23</v>
      </c>
    </row>
    <row r="2470" spans="1:11" ht="42" customHeight="1">
      <c r="A2470" s="2" t="s">
        <v>5599</v>
      </c>
      <c r="B2470" s="2" t="s">
        <v>5600</v>
      </c>
      <c r="C2470" s="2" t="s">
        <v>46</v>
      </c>
      <c r="D2470" s="2" t="s">
        <v>27</v>
      </c>
      <c r="E2470" s="5">
        <v>-26413</v>
      </c>
      <c r="F2470" s="3" t="s">
        <v>1105</v>
      </c>
      <c r="G2470" s="3" t="s">
        <v>42</v>
      </c>
      <c r="H2470" s="2" t="s">
        <v>21</v>
      </c>
      <c r="I2470" s="2" t="s">
        <v>5602</v>
      </c>
      <c r="J2470" s="3" t="str">
        <f>HYPERLINK("https://www.boe.es/gazeta/dias/1827/09/06/pdfs/GMD-1827-107.pdf#page=1","Abrir facsímil")</f>
        <v>Abrir facsímil</v>
      </c>
      <c r="K2470" s="3" t="s">
        <v>23</v>
      </c>
    </row>
    <row r="2471" spans="1:11" ht="42" customHeight="1">
      <c r="A2471" s="2" t="s">
        <v>5603</v>
      </c>
      <c r="B2471" s="2" t="s">
        <v>5604</v>
      </c>
      <c r="C2471" s="2" t="s">
        <v>17</v>
      </c>
      <c r="D2471" s="2" t="s">
        <v>18</v>
      </c>
      <c r="E2471" s="5">
        <v>-26380</v>
      </c>
      <c r="F2471" s="3" t="s">
        <v>71</v>
      </c>
      <c r="G2471" s="3" t="s">
        <v>42</v>
      </c>
      <c r="H2471" s="2" t="s">
        <v>21</v>
      </c>
      <c r="I2471" s="2" t="s">
        <v>5605</v>
      </c>
      <c r="J2471" s="3" t="str">
        <f>HYPERLINK("https://www.boe.es/gazeta/dias/1827/10/09/pdfs/GMD-1827-124.pdf#page=1","Abrir facsímil")</f>
        <v>Abrir facsímil</v>
      </c>
      <c r="K2471" s="3" t="s">
        <v>23</v>
      </c>
    </row>
    <row r="2472" spans="1:11" ht="42" customHeight="1">
      <c r="A2472" s="2" t="s">
        <v>5606</v>
      </c>
      <c r="B2472" s="2" t="s">
        <v>5607</v>
      </c>
      <c r="C2472" s="2" t="s">
        <v>17</v>
      </c>
      <c r="D2472" s="2" t="s">
        <v>18</v>
      </c>
      <c r="E2472" s="5">
        <v>-26331</v>
      </c>
      <c r="F2472" s="3" t="s">
        <v>667</v>
      </c>
      <c r="G2472" s="3" t="s">
        <v>20</v>
      </c>
      <c r="H2472" s="2" t="s">
        <v>21</v>
      </c>
      <c r="I2472" s="2" t="s">
        <v>5608</v>
      </c>
      <c r="J2472" s="3" t="str">
        <f>HYPERLINK("https://www.boe.es/gazeta/dias/1827/11/27/pdfs/GMD-1827-145.pdf#page=3","Abrir facsímil")</f>
        <v>Abrir facsímil</v>
      </c>
      <c r="K2472" s="3" t="s">
        <v>23</v>
      </c>
    </row>
    <row r="2473" spans="1:11" ht="42" customHeight="1">
      <c r="A2473" s="2" t="s">
        <v>5609</v>
      </c>
      <c r="B2473" s="2" t="s">
        <v>5609</v>
      </c>
      <c r="C2473" s="2" t="s">
        <v>94</v>
      </c>
      <c r="D2473" s="2" t="s">
        <v>36</v>
      </c>
      <c r="E2473" s="5">
        <v>-26329</v>
      </c>
      <c r="F2473" s="3" t="s">
        <v>67</v>
      </c>
      <c r="G2473" s="3" t="s">
        <v>241</v>
      </c>
      <c r="H2473" s="2" t="s">
        <v>21</v>
      </c>
      <c r="I2473" s="2" t="s">
        <v>5610</v>
      </c>
      <c r="J2473" s="3" t="str">
        <f>HYPERLINK("https://www.boe.es/gazeta/dias/1827/11/29/pdfs/GMD-1827-146.pdf#page=4","Abrir facsímil")</f>
        <v>Abrir facsímil</v>
      </c>
      <c r="K2473" s="3" t="s">
        <v>23</v>
      </c>
    </row>
    <row r="2474" spans="1:11" ht="42" customHeight="1">
      <c r="A2474" s="2" t="s">
        <v>5611</v>
      </c>
      <c r="B2474" s="2" t="s">
        <v>5612</v>
      </c>
      <c r="C2474" s="2" t="s">
        <v>46</v>
      </c>
      <c r="D2474" s="2" t="s">
        <v>27</v>
      </c>
      <c r="E2474" s="5">
        <v>-26555</v>
      </c>
      <c r="F2474" s="3" t="s">
        <v>553</v>
      </c>
      <c r="G2474" s="3" t="s">
        <v>29</v>
      </c>
      <c r="H2474" s="2" t="s">
        <v>30</v>
      </c>
      <c r="I2474" s="2" t="s">
        <v>5613</v>
      </c>
      <c r="J2474" s="3" t="str">
        <f>HYPERLINK("https://www.boe.es/gazeta/dias/1827/04/17/pdfs/GMD-1827-46.pdf#page=4","Abrir facsímil")</f>
        <v>Abrir facsímil</v>
      </c>
      <c r="K2474" s="3" t="s">
        <v>32</v>
      </c>
    </row>
    <row r="2475" spans="1:11" ht="42" customHeight="1">
      <c r="A2475" s="2" t="s">
        <v>5614</v>
      </c>
      <c r="B2475" s="2" t="s">
        <v>5615</v>
      </c>
      <c r="C2475" s="2" t="s">
        <v>17</v>
      </c>
      <c r="D2475" s="2" t="s">
        <v>18</v>
      </c>
      <c r="E2475" s="5">
        <v>-26373</v>
      </c>
      <c r="F2475" s="3" t="s">
        <v>136</v>
      </c>
      <c r="G2475" s="3" t="s">
        <v>20</v>
      </c>
      <c r="H2475" s="2" t="s">
        <v>21</v>
      </c>
      <c r="I2475" s="2" t="s">
        <v>5616</v>
      </c>
      <c r="J2475" s="3" t="str">
        <f>HYPERLINK("https://www.boe.es/gazeta/dias/1827/10/16/pdfs/GMD-1827-127.pdf#page=3","Abrir facsímil")</f>
        <v>Abrir facsímil</v>
      </c>
      <c r="K2475" s="3" t="s">
        <v>23</v>
      </c>
    </row>
    <row r="2476" spans="1:11" ht="42" customHeight="1">
      <c r="A2476" s="2" t="s">
        <v>5617</v>
      </c>
      <c r="B2476" s="2" t="s">
        <v>5618</v>
      </c>
      <c r="C2476" s="2" t="s">
        <v>35</v>
      </c>
      <c r="D2476" s="2" t="s">
        <v>36</v>
      </c>
      <c r="E2476" s="5">
        <v>-26469</v>
      </c>
      <c r="F2476" s="3" t="s">
        <v>327</v>
      </c>
      <c r="G2476" s="3" t="s">
        <v>29</v>
      </c>
      <c r="H2476" s="2" t="s">
        <v>21</v>
      </c>
      <c r="I2476" s="2" t="s">
        <v>5619</v>
      </c>
      <c r="J2476" s="3" t="str">
        <f>HYPERLINK("https://www.boe.es/gazeta/dias/1827/07/12/pdfs/GMD-1827-83.pdf#page=4","Abrir facsímil")</f>
        <v>Abrir facsímil</v>
      </c>
      <c r="K2476" s="3" t="s">
        <v>23</v>
      </c>
    </row>
    <row r="2477" spans="1:11" ht="42" customHeight="1">
      <c r="A2477" s="2" t="s">
        <v>5620</v>
      </c>
      <c r="B2477" s="2" t="s">
        <v>5620</v>
      </c>
      <c r="C2477" s="2" t="s">
        <v>17</v>
      </c>
      <c r="D2477" s="2" t="s">
        <v>18</v>
      </c>
      <c r="E2477" s="5">
        <v>-26457</v>
      </c>
      <c r="F2477" s="3" t="s">
        <v>178</v>
      </c>
      <c r="G2477" s="3" t="s">
        <v>42</v>
      </c>
      <c r="H2477" s="2" t="s">
        <v>21</v>
      </c>
      <c r="I2477" s="2" t="s">
        <v>5621</v>
      </c>
      <c r="J2477" s="3" t="str">
        <f>HYPERLINK("https://www.boe.es/gazeta/dias/1827/07/24/pdfs/GMD-1827-88.pdf#page=1","Abrir facsímil")</f>
        <v>Abrir facsímil</v>
      </c>
      <c r="K2477" s="3" t="s">
        <v>23</v>
      </c>
    </row>
    <row r="2478" spans="1:11" ht="42" customHeight="1">
      <c r="A2478" s="2" t="s">
        <v>5620</v>
      </c>
      <c r="B2478" s="2" t="s">
        <v>5620</v>
      </c>
      <c r="C2478" s="2" t="s">
        <v>17</v>
      </c>
      <c r="D2478" s="2" t="s">
        <v>18</v>
      </c>
      <c r="E2478" s="5">
        <v>-26446</v>
      </c>
      <c r="F2478" s="3" t="s">
        <v>577</v>
      </c>
      <c r="G2478" s="3" t="s">
        <v>42</v>
      </c>
      <c r="H2478" s="2" t="s">
        <v>21</v>
      </c>
      <c r="I2478" s="2" t="s">
        <v>5622</v>
      </c>
      <c r="J2478" s="3" t="str">
        <f>HYPERLINK("https://www.boe.es/gazeta/dias/1827/08/04/pdfs/GMD-1827-93.pdf#page=1","Abrir facsímil")</f>
        <v>Abrir facsímil</v>
      </c>
      <c r="K2478" s="3" t="s">
        <v>23</v>
      </c>
    </row>
    <row r="2479" spans="1:11" ht="42" customHeight="1">
      <c r="A2479" s="2" t="s">
        <v>5623</v>
      </c>
      <c r="B2479" s="2" t="s">
        <v>5623</v>
      </c>
      <c r="C2479" s="2" t="s">
        <v>46</v>
      </c>
      <c r="D2479" s="2" t="s">
        <v>27</v>
      </c>
      <c r="E2479" s="5">
        <v>-26453</v>
      </c>
      <c r="F2479" s="3" t="s">
        <v>148</v>
      </c>
      <c r="G2479" s="3" t="s">
        <v>42</v>
      </c>
      <c r="H2479" s="2" t="s">
        <v>21</v>
      </c>
      <c r="I2479" s="2" t="s">
        <v>5624</v>
      </c>
      <c r="J2479" s="3" t="str">
        <f>HYPERLINK("https://www.boe.es/gazeta/dias/1827/07/28/pdfs/GMD-1827-90.pdf#page=1","Abrir facsímil")</f>
        <v>Abrir facsímil</v>
      </c>
      <c r="K2479" s="3" t="s">
        <v>23</v>
      </c>
    </row>
    <row r="2480" spans="1:11" ht="42" customHeight="1">
      <c r="A2480" s="2" t="s">
        <v>5625</v>
      </c>
      <c r="B2480" s="2" t="s">
        <v>5626</v>
      </c>
      <c r="C2480" s="2" t="s">
        <v>55</v>
      </c>
      <c r="D2480" s="2" t="s">
        <v>36</v>
      </c>
      <c r="E2480" s="5">
        <v>-26341</v>
      </c>
      <c r="F2480" s="3" t="s">
        <v>596</v>
      </c>
      <c r="G2480" s="3" t="s">
        <v>597</v>
      </c>
      <c r="H2480" s="2" t="s">
        <v>21</v>
      </c>
      <c r="I2480" s="2" t="s">
        <v>5627</v>
      </c>
      <c r="J2480" s="3" t="str">
        <f>HYPERLINK("https://www.boe.es/gazeta/dias/1827/11/17/pdfs/GMD-1827-141.pdf#page=3","Abrir facsímil")</f>
        <v>Abrir facsímil</v>
      </c>
      <c r="K2480" s="3" t="s">
        <v>23</v>
      </c>
    </row>
    <row r="2481" spans="1:11" ht="42" customHeight="1">
      <c r="A2481" s="2" t="s">
        <v>5628</v>
      </c>
      <c r="B2481" s="2" t="s">
        <v>5628</v>
      </c>
      <c r="C2481" s="2" t="s">
        <v>17</v>
      </c>
      <c r="D2481" s="2" t="s">
        <v>18</v>
      </c>
      <c r="E2481" s="5">
        <v>-26469</v>
      </c>
      <c r="F2481" s="3" t="s">
        <v>327</v>
      </c>
      <c r="G2481" s="3" t="s">
        <v>59</v>
      </c>
      <c r="H2481" s="2" t="s">
        <v>21</v>
      </c>
      <c r="I2481" s="2" t="s">
        <v>5629</v>
      </c>
      <c r="J2481" s="3" t="str">
        <f>HYPERLINK("https://www.boe.es/gazeta/dias/1827/07/12/pdfs/GMD-1827-83.pdf#page=2","Abrir facsímil")</f>
        <v>Abrir facsímil</v>
      </c>
      <c r="K2481" s="3" t="s">
        <v>23</v>
      </c>
    </row>
    <row r="2482" spans="1:11" ht="42" customHeight="1">
      <c r="A2482" s="2" t="s">
        <v>5630</v>
      </c>
      <c r="B2482" s="2" t="s">
        <v>5631</v>
      </c>
      <c r="C2482" s="2" t="s">
        <v>46</v>
      </c>
      <c r="D2482" s="2" t="s">
        <v>27</v>
      </c>
      <c r="E2482" s="5">
        <v>-26607</v>
      </c>
      <c r="F2482" s="3" t="s">
        <v>280</v>
      </c>
      <c r="G2482" s="3" t="s">
        <v>59</v>
      </c>
      <c r="H2482" s="2" t="s">
        <v>21</v>
      </c>
      <c r="I2482" s="2" t="s">
        <v>5632</v>
      </c>
      <c r="J2482" s="3" t="str">
        <f>HYPERLINK("https://www.boe.es/gazeta/dias/1827/02/24/pdfs/GMD-1827-24.pdf#page=2","Abrir facsímil")</f>
        <v>Abrir facsímil</v>
      </c>
      <c r="K2482" s="3" t="s">
        <v>23</v>
      </c>
    </row>
    <row r="2483" spans="1:11" ht="42" customHeight="1">
      <c r="A2483" s="2" t="s">
        <v>5633</v>
      </c>
      <c r="B2483" s="2" t="s">
        <v>5633</v>
      </c>
      <c r="C2483" s="2" t="s">
        <v>17</v>
      </c>
      <c r="D2483" s="2" t="s">
        <v>18</v>
      </c>
      <c r="E2483" s="5">
        <v>-26593</v>
      </c>
      <c r="F2483" s="3" t="s">
        <v>1128</v>
      </c>
      <c r="G2483" s="3" t="s">
        <v>20</v>
      </c>
      <c r="H2483" s="2" t="s">
        <v>21</v>
      </c>
      <c r="I2483" s="2" t="s">
        <v>5634</v>
      </c>
      <c r="J2483" s="3" t="str">
        <f>HYPERLINK("https://www.boe.es/gazeta/dias/1827/03/10/pdfs/GMD-1827-30.pdf#page=3","Abrir facsímil")</f>
        <v>Abrir facsímil</v>
      </c>
      <c r="K2483" s="3" t="s">
        <v>23</v>
      </c>
    </row>
    <row r="2484" spans="1:11" ht="42" customHeight="1">
      <c r="A2484" s="2" t="s">
        <v>5633</v>
      </c>
      <c r="B2484" s="2" t="s">
        <v>5633</v>
      </c>
      <c r="C2484" s="2" t="s">
        <v>17</v>
      </c>
      <c r="D2484" s="2" t="s">
        <v>18</v>
      </c>
      <c r="E2484" s="5">
        <v>-26590</v>
      </c>
      <c r="F2484" s="3" t="s">
        <v>119</v>
      </c>
      <c r="G2484" s="3" t="s">
        <v>29</v>
      </c>
      <c r="H2484" s="2" t="s">
        <v>21</v>
      </c>
      <c r="I2484" s="2" t="s">
        <v>5635</v>
      </c>
      <c r="J2484" s="3" t="str">
        <f>HYPERLINK("https://www.boe.es/gazeta/dias/1827/03/13/pdfs/GMD-1827-31.pdf#page=4","Abrir facsímil")</f>
        <v>Abrir facsímil</v>
      </c>
      <c r="K2484" s="3" t="s">
        <v>23</v>
      </c>
    </row>
    <row r="2485" spans="1:11" ht="42" customHeight="1">
      <c r="A2485" s="2" t="s">
        <v>5636</v>
      </c>
      <c r="B2485" s="2" t="s">
        <v>5637</v>
      </c>
      <c r="C2485" s="2" t="s">
        <v>17</v>
      </c>
      <c r="D2485" s="2" t="s">
        <v>18</v>
      </c>
      <c r="E2485" s="5">
        <v>-26581</v>
      </c>
      <c r="F2485" s="3" t="s">
        <v>510</v>
      </c>
      <c r="G2485" s="3" t="s">
        <v>29</v>
      </c>
      <c r="H2485" s="2" t="s">
        <v>21</v>
      </c>
      <c r="I2485" s="2" t="s">
        <v>5638</v>
      </c>
      <c r="J2485" s="3" t="str">
        <f>HYPERLINK("https://www.boe.es/gazeta/dias/1827/03/22/pdfs/GMD-1827-35.pdf#page=4","Abrir facsímil")</f>
        <v>Abrir facsímil</v>
      </c>
      <c r="K2485" s="3" t="s">
        <v>23</v>
      </c>
    </row>
    <row r="2486" spans="1:11" ht="42" customHeight="1">
      <c r="A2486" s="2" t="s">
        <v>5639</v>
      </c>
      <c r="B2486" s="2" t="s">
        <v>5640</v>
      </c>
      <c r="C2486" s="2" t="s">
        <v>284</v>
      </c>
      <c r="D2486" s="2" t="s">
        <v>36</v>
      </c>
      <c r="E2486" s="5">
        <v>-26376</v>
      </c>
      <c r="F2486" s="3" t="s">
        <v>1333</v>
      </c>
      <c r="G2486" s="3" t="s">
        <v>29</v>
      </c>
      <c r="H2486" s="2" t="s">
        <v>21</v>
      </c>
      <c r="I2486" s="2" t="s">
        <v>5641</v>
      </c>
      <c r="J2486" s="3" t="str">
        <f>HYPERLINK("https://www.boe.es/gazeta/dias/1827/10/13/pdfs/GMD-1827-126.pdf#page=4","Abrir facsímil")</f>
        <v>Abrir facsímil</v>
      </c>
      <c r="K2486" s="3" t="s">
        <v>23</v>
      </c>
    </row>
    <row r="2487" spans="1:11" ht="42" customHeight="1">
      <c r="A2487" s="2" t="s">
        <v>5642</v>
      </c>
      <c r="B2487" s="2" t="s">
        <v>5643</v>
      </c>
      <c r="C2487" s="2" t="s">
        <v>46</v>
      </c>
      <c r="D2487" s="2" t="s">
        <v>27</v>
      </c>
      <c r="E2487" s="5">
        <v>-26371</v>
      </c>
      <c r="F2487" s="3" t="s">
        <v>41</v>
      </c>
      <c r="G2487" s="3" t="s">
        <v>29</v>
      </c>
      <c r="H2487" s="2" t="s">
        <v>21</v>
      </c>
      <c r="I2487" s="2" t="s">
        <v>5644</v>
      </c>
      <c r="J2487" s="3" t="str">
        <f>HYPERLINK("https://www.boe.es/gazeta/dias/1827/10/18/pdfs/GMD-1827-128.pdf#page=4","Abrir facsímil")</f>
        <v>Abrir facsímil</v>
      </c>
      <c r="K2487" s="3" t="s">
        <v>23</v>
      </c>
    </row>
    <row r="2488" spans="1:11" ht="42" customHeight="1">
      <c r="A2488" s="2" t="s">
        <v>5645</v>
      </c>
      <c r="B2488" s="2" t="s">
        <v>5646</v>
      </c>
      <c r="C2488" s="2" t="s">
        <v>35</v>
      </c>
      <c r="D2488" s="2" t="s">
        <v>36</v>
      </c>
      <c r="E2488" s="5">
        <v>-26406</v>
      </c>
      <c r="F2488" s="3" t="s">
        <v>658</v>
      </c>
      <c r="G2488" s="3" t="s">
        <v>29</v>
      </c>
      <c r="H2488" s="2" t="s">
        <v>30</v>
      </c>
      <c r="I2488" s="2" t="s">
        <v>5647</v>
      </c>
      <c r="J2488" s="3" t="str">
        <f>HYPERLINK("https://www.boe.es/gazeta/dias/1827/09/13/pdfs/GMD-1827-110.pdf#page=4","Abrir facsímil")</f>
        <v>Abrir facsímil</v>
      </c>
      <c r="K2488" s="3" t="s">
        <v>32</v>
      </c>
    </row>
    <row r="2489" spans="1:11" ht="42" customHeight="1">
      <c r="A2489" s="2" t="s">
        <v>5648</v>
      </c>
      <c r="B2489" s="2" t="s">
        <v>5649</v>
      </c>
      <c r="C2489" s="2" t="s">
        <v>17</v>
      </c>
      <c r="D2489" s="2" t="s">
        <v>18</v>
      </c>
      <c r="E2489" s="5">
        <v>-26434</v>
      </c>
      <c r="F2489" s="3" t="s">
        <v>267</v>
      </c>
      <c r="G2489" s="3" t="s">
        <v>29</v>
      </c>
      <c r="H2489" s="2" t="s">
        <v>21</v>
      </c>
      <c r="I2489" s="2" t="s">
        <v>5650</v>
      </c>
      <c r="J2489" s="3" t="str">
        <f>HYPERLINK("https://www.boe.es/gazeta/dias/1827/08/16/pdfs/GMD-1827-98.pdf#page=4","Abrir facsímil")</f>
        <v>Abrir facsímil</v>
      </c>
      <c r="K2489" s="3" t="s">
        <v>23</v>
      </c>
    </row>
    <row r="2490" spans="1:11" ht="42" customHeight="1">
      <c r="A2490" s="2" t="s">
        <v>5651</v>
      </c>
      <c r="B2490" s="2" t="s">
        <v>5651</v>
      </c>
      <c r="C2490" s="2" t="s">
        <v>46</v>
      </c>
      <c r="D2490" s="2" t="s">
        <v>27</v>
      </c>
      <c r="E2490" s="5">
        <v>-26562</v>
      </c>
      <c r="F2490" s="3" t="s">
        <v>28</v>
      </c>
      <c r="G2490" s="3" t="s">
        <v>59</v>
      </c>
      <c r="H2490" s="2" t="s">
        <v>21</v>
      </c>
      <c r="I2490" s="2" t="s">
        <v>5652</v>
      </c>
      <c r="J2490" s="3" t="str">
        <f>HYPERLINK("https://www.boe.es/gazeta/dias/1827/04/10/pdfs/GMD-1827-43.pdf#page=2","Abrir facsímil")</f>
        <v>Abrir facsímil</v>
      </c>
      <c r="K2490" s="3" t="s">
        <v>23</v>
      </c>
    </row>
    <row r="2491" spans="1:11" ht="42" customHeight="1">
      <c r="A2491" s="2" t="s">
        <v>5651</v>
      </c>
      <c r="B2491" s="2" t="s">
        <v>5651</v>
      </c>
      <c r="C2491" s="2" t="s">
        <v>66</v>
      </c>
      <c r="D2491" s="2" t="s">
        <v>36</v>
      </c>
      <c r="E2491" s="5">
        <v>-26401</v>
      </c>
      <c r="F2491" s="3" t="s">
        <v>1251</v>
      </c>
      <c r="G2491" s="3" t="s">
        <v>42</v>
      </c>
      <c r="H2491" s="2" t="s">
        <v>21</v>
      </c>
      <c r="I2491" s="2" t="s">
        <v>5653</v>
      </c>
      <c r="J2491" s="3" t="str">
        <f>HYPERLINK("https://www.boe.es/gazeta/dias/1827/09/18/pdfs/GMD-1827-112.pdf#page=1","Abrir facsímil")</f>
        <v>Abrir facsímil</v>
      </c>
      <c r="K2491" s="3" t="s">
        <v>23</v>
      </c>
    </row>
    <row r="2492" spans="1:11" ht="42" customHeight="1">
      <c r="A2492" s="2" t="s">
        <v>5654</v>
      </c>
      <c r="B2492" s="2" t="s">
        <v>5654</v>
      </c>
      <c r="C2492" s="2" t="s">
        <v>17</v>
      </c>
      <c r="D2492" s="2" t="s">
        <v>18</v>
      </c>
      <c r="E2492" s="5">
        <v>-26385</v>
      </c>
      <c r="F2492" s="3" t="s">
        <v>374</v>
      </c>
      <c r="G2492" s="3" t="s">
        <v>59</v>
      </c>
      <c r="H2492" s="2" t="s">
        <v>21</v>
      </c>
      <c r="I2492" s="2" t="s">
        <v>5655</v>
      </c>
      <c r="J2492" s="3" t="str">
        <f>HYPERLINK("https://www.boe.es/gazeta/dias/1827/10/04/pdfs/GMD-1827-120.pdf#page=2","Abrir facsímil")</f>
        <v>Abrir facsímil</v>
      </c>
      <c r="K2492" s="3" t="s">
        <v>23</v>
      </c>
    </row>
    <row r="2493" spans="1:11" ht="42" customHeight="1">
      <c r="A2493" s="2" t="s">
        <v>5656</v>
      </c>
      <c r="B2493" s="2" t="s">
        <v>5657</v>
      </c>
      <c r="C2493" s="2" t="s">
        <v>17</v>
      </c>
      <c r="D2493" s="2" t="s">
        <v>18</v>
      </c>
      <c r="E2493" s="5">
        <v>-26588</v>
      </c>
      <c r="F2493" s="3" t="s">
        <v>484</v>
      </c>
      <c r="G2493" s="3" t="s">
        <v>29</v>
      </c>
      <c r="H2493" s="2" t="s">
        <v>21</v>
      </c>
      <c r="I2493" s="2" t="s">
        <v>5658</v>
      </c>
      <c r="J2493" s="3" t="str">
        <f>HYPERLINK("https://www.boe.es/gazeta/dias/1827/03/15/pdfs/GMD-1827-32.pdf#page=4","Abrir facsímil")</f>
        <v>Abrir facsímil</v>
      </c>
      <c r="K2493" s="3" t="s">
        <v>23</v>
      </c>
    </row>
    <row r="2494" spans="1:11" ht="42" customHeight="1">
      <c r="A2494" s="2" t="s">
        <v>5659</v>
      </c>
      <c r="B2494" s="2" t="s">
        <v>5660</v>
      </c>
      <c r="C2494" s="2" t="s">
        <v>35</v>
      </c>
      <c r="D2494" s="2" t="s">
        <v>36</v>
      </c>
      <c r="E2494" s="5">
        <v>-26401</v>
      </c>
      <c r="F2494" s="3" t="s">
        <v>1251</v>
      </c>
      <c r="G2494" s="3" t="s">
        <v>29</v>
      </c>
      <c r="H2494" s="2" t="s">
        <v>21</v>
      </c>
      <c r="I2494" s="2" t="s">
        <v>5661</v>
      </c>
      <c r="J2494" s="3" t="str">
        <f>HYPERLINK("https://www.boe.es/gazeta/dias/1827/09/18/pdfs/GMD-1827-112.pdf#page=4","Abrir facsímil")</f>
        <v>Abrir facsímil</v>
      </c>
      <c r="K2494" s="3" t="s">
        <v>23</v>
      </c>
    </row>
    <row r="2495" spans="1:11" ht="42" customHeight="1">
      <c r="A2495" s="2" t="s">
        <v>5662</v>
      </c>
      <c r="B2495" s="2" t="s">
        <v>5663</v>
      </c>
      <c r="C2495" s="2" t="s">
        <v>55</v>
      </c>
      <c r="D2495" s="2" t="s">
        <v>36</v>
      </c>
      <c r="E2495" s="5">
        <v>-26324</v>
      </c>
      <c r="F2495" s="3" t="s">
        <v>344</v>
      </c>
      <c r="G2495" s="3" t="s">
        <v>29</v>
      </c>
      <c r="H2495" s="2" t="s">
        <v>21</v>
      </c>
      <c r="I2495" s="2" t="s">
        <v>5664</v>
      </c>
      <c r="J2495" s="3" t="str">
        <f>HYPERLINK("https://www.boe.es/gazeta/dias/1827/12/04/pdfs/GMD-1827-148.pdf#page=4","Abrir facsímil")</f>
        <v>Abrir facsímil</v>
      </c>
      <c r="K2495" s="3" t="s">
        <v>23</v>
      </c>
    </row>
    <row r="2496" spans="1:11" ht="42" customHeight="1">
      <c r="A2496" s="2" t="s">
        <v>5665</v>
      </c>
      <c r="B2496" s="2" t="s">
        <v>5666</v>
      </c>
      <c r="C2496" s="2" t="s">
        <v>46</v>
      </c>
      <c r="D2496" s="2" t="s">
        <v>27</v>
      </c>
      <c r="E2496" s="5">
        <v>-26422</v>
      </c>
      <c r="F2496" s="3" t="s">
        <v>862</v>
      </c>
      <c r="G2496" s="3" t="s">
        <v>29</v>
      </c>
      <c r="H2496" s="2" t="s">
        <v>21</v>
      </c>
      <c r="I2496" s="2" t="s">
        <v>5667</v>
      </c>
      <c r="J2496" s="3" t="str">
        <f>HYPERLINK("https://www.boe.es/gazeta/dias/1827/08/28/pdfs/GMD-1827-103.pdf#page=4","Abrir facsímil")</f>
        <v>Abrir facsímil</v>
      </c>
      <c r="K2496" s="3" t="s">
        <v>23</v>
      </c>
    </row>
    <row r="2497" spans="1:11" ht="42" customHeight="1">
      <c r="A2497" s="2" t="s">
        <v>5668</v>
      </c>
      <c r="B2497" s="2" t="s">
        <v>5669</v>
      </c>
      <c r="C2497" s="2" t="s">
        <v>17</v>
      </c>
      <c r="D2497" s="2" t="s">
        <v>18</v>
      </c>
      <c r="E2497" s="5">
        <v>-26511</v>
      </c>
      <c r="F2497" s="3" t="s">
        <v>388</v>
      </c>
      <c r="G2497" s="3" t="s">
        <v>29</v>
      </c>
      <c r="H2497" s="2" t="s">
        <v>21</v>
      </c>
      <c r="I2497" s="2" t="s">
        <v>5670</v>
      </c>
      <c r="J2497" s="3" t="str">
        <f>HYPERLINK("https://www.boe.es/gazeta/dias/1827/05/31/pdfs/GMD-1827-65.pdf#page=4","Abrir facsímil")</f>
        <v>Abrir facsímil</v>
      </c>
      <c r="K2497" s="3" t="s">
        <v>23</v>
      </c>
    </row>
    <row r="2498" spans="1:11" ht="42" customHeight="1">
      <c r="A2498" s="2" t="s">
        <v>5671</v>
      </c>
      <c r="B2498" s="2" t="s">
        <v>5672</v>
      </c>
      <c r="C2498" s="2" t="s">
        <v>17</v>
      </c>
      <c r="D2498" s="2" t="s">
        <v>18</v>
      </c>
      <c r="E2498" s="5">
        <v>-26621</v>
      </c>
      <c r="F2498" s="3" t="s">
        <v>277</v>
      </c>
      <c r="G2498" s="3" t="s">
        <v>29</v>
      </c>
      <c r="H2498" s="2" t="s">
        <v>21</v>
      </c>
      <c r="I2498" s="2" t="s">
        <v>5673</v>
      </c>
      <c r="J2498" s="3" t="str">
        <f>HYPERLINK("https://www.boe.es/gazeta/dias/1827/02/10/pdfs/GMD-1827-18.pdf#page=4","Abrir facsímil")</f>
        <v>Abrir facsímil</v>
      </c>
      <c r="K2498" s="3" t="s">
        <v>23</v>
      </c>
    </row>
    <row r="2499" spans="1:11" ht="42" customHeight="1">
      <c r="A2499" s="2" t="s">
        <v>5674</v>
      </c>
      <c r="B2499" s="2" t="s">
        <v>5674</v>
      </c>
      <c r="C2499" s="2" t="s">
        <v>35</v>
      </c>
      <c r="D2499" s="2" t="s">
        <v>36</v>
      </c>
      <c r="E2499" s="5">
        <v>-26611</v>
      </c>
      <c r="F2499" s="3" t="s">
        <v>638</v>
      </c>
      <c r="G2499" s="3" t="s">
        <v>42</v>
      </c>
      <c r="H2499" s="2" t="s">
        <v>21</v>
      </c>
      <c r="I2499" s="2" t="s">
        <v>5675</v>
      </c>
      <c r="J2499" s="3" t="str">
        <f>HYPERLINK("https://www.boe.es/gazeta/dias/1827/02/20/pdfs/GMD-1827-22.pdf#page=1","Abrir facsímil")</f>
        <v>Abrir facsímil</v>
      </c>
      <c r="K2499" s="3" t="s">
        <v>23</v>
      </c>
    </row>
    <row r="2500" spans="1:11" ht="42" customHeight="1">
      <c r="A2500" s="2" t="s">
        <v>5674</v>
      </c>
      <c r="B2500" s="2" t="s">
        <v>5674</v>
      </c>
      <c r="C2500" s="2" t="s">
        <v>17</v>
      </c>
      <c r="D2500" s="2" t="s">
        <v>18</v>
      </c>
      <c r="E2500" s="5">
        <v>-26609</v>
      </c>
      <c r="F2500" s="3" t="s">
        <v>102</v>
      </c>
      <c r="G2500" s="3" t="s">
        <v>20</v>
      </c>
      <c r="H2500" s="2" t="s">
        <v>21</v>
      </c>
      <c r="I2500" s="2" t="s">
        <v>5676</v>
      </c>
      <c r="J2500" s="3" t="str">
        <f>HYPERLINK("https://www.boe.es/gazeta/dias/1827/02/22/pdfs/GMD-1827-23.pdf#page=3","Abrir facsímil")</f>
        <v>Abrir facsímil</v>
      </c>
      <c r="K2500" s="3" t="s">
        <v>23</v>
      </c>
    </row>
    <row r="2501" spans="1:11" ht="42" customHeight="1">
      <c r="A2501" s="2" t="s">
        <v>5677</v>
      </c>
      <c r="B2501" s="2" t="s">
        <v>5678</v>
      </c>
      <c r="C2501" s="2" t="s">
        <v>55</v>
      </c>
      <c r="D2501" s="2" t="s">
        <v>36</v>
      </c>
      <c r="E2501" s="5">
        <v>-26644</v>
      </c>
      <c r="F2501" s="3" t="s">
        <v>319</v>
      </c>
      <c r="G2501" s="3" t="s">
        <v>29</v>
      </c>
      <c r="H2501" s="2" t="s">
        <v>21</v>
      </c>
      <c r="I2501" s="2" t="s">
        <v>5679</v>
      </c>
      <c r="J2501" s="3" t="str">
        <f>HYPERLINK("https://www.boe.es/gazeta/dias/1827/01/18/pdfs/GMD-1827-8.pdf#page=4","Abrir facsímil")</f>
        <v>Abrir facsímil</v>
      </c>
      <c r="K2501" s="3" t="s">
        <v>23</v>
      </c>
    </row>
    <row r="2502" spans="1:11" ht="42" customHeight="1">
      <c r="A2502" s="2" t="s">
        <v>5680</v>
      </c>
      <c r="B2502" s="2" t="s">
        <v>5681</v>
      </c>
      <c r="C2502" s="2" t="s">
        <v>94</v>
      </c>
      <c r="D2502" s="2" t="s">
        <v>36</v>
      </c>
      <c r="E2502" s="5">
        <v>-26600</v>
      </c>
      <c r="F2502" s="3" t="s">
        <v>205</v>
      </c>
      <c r="G2502" s="3" t="s">
        <v>59</v>
      </c>
      <c r="H2502" s="2" t="s">
        <v>21</v>
      </c>
      <c r="I2502" s="2" t="s">
        <v>5682</v>
      </c>
      <c r="J2502" s="3" t="str">
        <f>HYPERLINK("https://www.boe.es/gazeta/dias/1827/03/03/pdfs/GMD-1827-27.pdf#page=2","Abrir facsímil")</f>
        <v>Abrir facsímil</v>
      </c>
      <c r="K2502" s="3" t="s">
        <v>23</v>
      </c>
    </row>
    <row r="2503" spans="1:11" ht="42" customHeight="1">
      <c r="A2503" s="2" t="s">
        <v>5683</v>
      </c>
      <c r="B2503" s="2" t="s">
        <v>5684</v>
      </c>
      <c r="C2503" s="2" t="s">
        <v>94</v>
      </c>
      <c r="D2503" s="2" t="s">
        <v>36</v>
      </c>
      <c r="E2503" s="5">
        <v>-26492</v>
      </c>
      <c r="F2503" s="3" t="s">
        <v>140</v>
      </c>
      <c r="G2503" s="3" t="s">
        <v>20</v>
      </c>
      <c r="H2503" s="2" t="s">
        <v>21</v>
      </c>
      <c r="I2503" s="2" t="s">
        <v>5685</v>
      </c>
      <c r="J2503" s="3" t="str">
        <f>HYPERLINK("https://www.boe.es/gazeta/dias/1827/06/19/pdfs/GMD-1827-73.pdf#page=3","Abrir facsímil")</f>
        <v>Abrir facsímil</v>
      </c>
      <c r="K2503" s="3" t="s">
        <v>23</v>
      </c>
    </row>
    <row r="2504" spans="1:11" ht="42" customHeight="1">
      <c r="A2504" s="2" t="s">
        <v>5686</v>
      </c>
      <c r="B2504" s="2" t="s">
        <v>5687</v>
      </c>
      <c r="C2504" s="2" t="s">
        <v>46</v>
      </c>
      <c r="D2504" s="2" t="s">
        <v>27</v>
      </c>
      <c r="E2504" s="5">
        <v>-26464</v>
      </c>
      <c r="F2504" s="3" t="s">
        <v>1467</v>
      </c>
      <c r="G2504" s="3" t="s">
        <v>29</v>
      </c>
      <c r="H2504" s="2" t="s">
        <v>21</v>
      </c>
      <c r="I2504" s="2" t="s">
        <v>5688</v>
      </c>
      <c r="J2504" s="3" t="str">
        <f>HYPERLINK("https://www.boe.es/gazeta/dias/1827/07/17/pdfs/GMD-1827-85.pdf#page=4","Abrir facsímil")</f>
        <v>Abrir facsímil</v>
      </c>
      <c r="K2504" s="3" t="s">
        <v>23</v>
      </c>
    </row>
    <row r="2505" spans="1:11" ht="42" customHeight="1">
      <c r="A2505" s="2" t="s">
        <v>5689</v>
      </c>
      <c r="B2505" s="2" t="s">
        <v>5690</v>
      </c>
      <c r="C2505" s="2" t="s">
        <v>17</v>
      </c>
      <c r="D2505" s="2" t="s">
        <v>18</v>
      </c>
      <c r="E2505" s="5">
        <v>-26432</v>
      </c>
      <c r="F2505" s="3" t="s">
        <v>1029</v>
      </c>
      <c r="G2505" s="3" t="s">
        <v>29</v>
      </c>
      <c r="H2505" s="2" t="s">
        <v>21</v>
      </c>
      <c r="I2505" s="2" t="s">
        <v>5691</v>
      </c>
      <c r="J2505" s="3" t="str">
        <f>HYPERLINK("https://www.boe.es/gazeta/dias/1827/08/18/pdfs/GMD-1827-99.pdf#page=4","Abrir facsímil")</f>
        <v>Abrir facsímil</v>
      </c>
      <c r="K2505" s="3" t="s">
        <v>23</v>
      </c>
    </row>
    <row r="2506" spans="1:11" ht="42" customHeight="1">
      <c r="A2506" s="2" t="s">
        <v>5692</v>
      </c>
      <c r="B2506" s="2" t="s">
        <v>5693</v>
      </c>
      <c r="C2506" s="2" t="s">
        <v>284</v>
      </c>
      <c r="D2506" s="2" t="s">
        <v>36</v>
      </c>
      <c r="E2506" s="5">
        <v>-26490</v>
      </c>
      <c r="F2506" s="3" t="s">
        <v>1154</v>
      </c>
      <c r="G2506" s="3" t="s">
        <v>29</v>
      </c>
      <c r="H2506" s="2" t="s">
        <v>21</v>
      </c>
      <c r="I2506" s="2" t="s">
        <v>5694</v>
      </c>
      <c r="J2506" s="3" t="str">
        <f>HYPERLINK("https://www.boe.es/gazeta/dias/1827/06/21/pdfs/GMD-1827-74.pdf#page=4","Abrir facsímil")</f>
        <v>Abrir facsímil</v>
      </c>
      <c r="K2506" s="3" t="s">
        <v>23</v>
      </c>
    </row>
    <row r="2507" spans="1:11" ht="42" customHeight="1">
      <c r="A2507" s="2" t="s">
        <v>5695</v>
      </c>
      <c r="B2507" s="2" t="s">
        <v>5696</v>
      </c>
      <c r="C2507" s="2" t="s">
        <v>17</v>
      </c>
      <c r="D2507" s="2" t="s">
        <v>18</v>
      </c>
      <c r="E2507" s="5">
        <v>-26609</v>
      </c>
      <c r="F2507" s="3" t="s">
        <v>102</v>
      </c>
      <c r="G2507" s="3" t="s">
        <v>20</v>
      </c>
      <c r="H2507" s="2" t="s">
        <v>30</v>
      </c>
      <c r="I2507" s="2" t="s">
        <v>5697</v>
      </c>
      <c r="J2507" s="3" t="str">
        <f>HYPERLINK("https://www.boe.es/gazeta/dias/1827/02/22/pdfs/GMD-1827-23.pdf#page=3","Abrir facsímil")</f>
        <v>Abrir facsímil</v>
      </c>
      <c r="K2507" s="3" t="s">
        <v>32</v>
      </c>
    </row>
    <row r="2508" spans="1:11" ht="42" customHeight="1">
      <c r="A2508" s="2" t="s">
        <v>5698</v>
      </c>
      <c r="B2508" s="2" t="s">
        <v>5699</v>
      </c>
      <c r="C2508" s="2" t="s">
        <v>35</v>
      </c>
      <c r="D2508" s="2" t="s">
        <v>36</v>
      </c>
      <c r="E2508" s="5">
        <v>-26471</v>
      </c>
      <c r="F2508" s="3" t="s">
        <v>169</v>
      </c>
      <c r="G2508" s="3" t="s">
        <v>29</v>
      </c>
      <c r="H2508" s="2" t="s">
        <v>21</v>
      </c>
      <c r="I2508" s="2" t="s">
        <v>5700</v>
      </c>
      <c r="J2508" s="3" t="str">
        <f>HYPERLINK("https://www.boe.es/gazeta/dias/1827/07/10/pdfs/GMD-1827-82.pdf#page=4","Abrir facsímil")</f>
        <v>Abrir facsímil</v>
      </c>
      <c r="K2508" s="3" t="s">
        <v>23</v>
      </c>
    </row>
    <row r="2509" spans="1:11" ht="42" customHeight="1">
      <c r="A2509" s="2" t="s">
        <v>5701</v>
      </c>
      <c r="B2509" s="2" t="s">
        <v>5701</v>
      </c>
      <c r="C2509" s="2" t="s">
        <v>17</v>
      </c>
      <c r="D2509" s="2" t="s">
        <v>18</v>
      </c>
      <c r="E2509" s="5">
        <v>-26586</v>
      </c>
      <c r="F2509" s="3" t="s">
        <v>50</v>
      </c>
      <c r="G2509" s="3" t="s">
        <v>51</v>
      </c>
      <c r="H2509" s="2" t="s">
        <v>21</v>
      </c>
      <c r="I2509" s="2" t="s">
        <v>5702</v>
      </c>
      <c r="J2509" s="3" t="str">
        <f>HYPERLINK("https://www.boe.es/gazeta/dias/1827/03/17/pdfs/GMD-1827-33.pdf#page=3","Abrir facsímil")</f>
        <v>Abrir facsímil</v>
      </c>
      <c r="K2509" s="3" t="s">
        <v>23</v>
      </c>
    </row>
    <row r="2510" spans="1:11" ht="42" customHeight="1">
      <c r="A2510" s="2" t="s">
        <v>5703</v>
      </c>
      <c r="B2510" s="2" t="s">
        <v>5704</v>
      </c>
      <c r="C2510" s="2" t="s">
        <v>17</v>
      </c>
      <c r="D2510" s="2" t="s">
        <v>18</v>
      </c>
      <c r="E2510" s="5">
        <v>-26504</v>
      </c>
      <c r="F2510" s="3" t="s">
        <v>566</v>
      </c>
      <c r="G2510" s="3" t="s">
        <v>20</v>
      </c>
      <c r="H2510" s="2" t="s">
        <v>21</v>
      </c>
      <c r="I2510" s="2" t="s">
        <v>5705</v>
      </c>
      <c r="J2510" s="3" t="str">
        <f>HYPERLINK("https://www.boe.es/gazeta/dias/1827/06/07/pdfs/GMD-1827-68.pdf#page=3","Abrir facsímil")</f>
        <v>Abrir facsímil</v>
      </c>
      <c r="K2510" s="3" t="s">
        <v>23</v>
      </c>
    </row>
    <row r="2511" spans="1:11" ht="42" customHeight="1">
      <c r="A2511" s="2" t="s">
        <v>5706</v>
      </c>
      <c r="B2511" s="2" t="s">
        <v>5706</v>
      </c>
      <c r="C2511" s="2" t="s">
        <v>17</v>
      </c>
      <c r="D2511" s="2" t="s">
        <v>18</v>
      </c>
      <c r="E2511" s="5">
        <v>-26618</v>
      </c>
      <c r="F2511" s="3" t="s">
        <v>439</v>
      </c>
      <c r="G2511" s="3" t="s">
        <v>29</v>
      </c>
      <c r="H2511" s="2" t="s">
        <v>21</v>
      </c>
      <c r="I2511" s="2" t="s">
        <v>5707</v>
      </c>
      <c r="J2511" s="3" t="str">
        <f>HYPERLINK("https://www.boe.es/gazeta/dias/1827/02/13/pdfs/GMD-1827-19.pdf#page=4","Abrir facsímil")</f>
        <v>Abrir facsímil</v>
      </c>
      <c r="K2511" s="3" t="s">
        <v>23</v>
      </c>
    </row>
    <row r="2512" spans="1:11" ht="42" customHeight="1">
      <c r="A2512" s="2" t="s">
        <v>5708</v>
      </c>
      <c r="B2512" s="2" t="s">
        <v>5708</v>
      </c>
      <c r="C2512" s="2" t="s">
        <v>17</v>
      </c>
      <c r="D2512" s="2" t="s">
        <v>18</v>
      </c>
      <c r="E2512" s="5">
        <v>-26334</v>
      </c>
      <c r="F2512" s="3" t="s">
        <v>885</v>
      </c>
      <c r="G2512" s="3" t="s">
        <v>20</v>
      </c>
      <c r="H2512" s="2" t="s">
        <v>21</v>
      </c>
      <c r="I2512" s="2" t="s">
        <v>5709</v>
      </c>
      <c r="J2512" s="3" t="str">
        <f>HYPERLINK("https://www.boe.es/gazeta/dias/1827/11/24/pdfs/GMD-1827-144.pdf#page=3","Abrir facsímil")</f>
        <v>Abrir facsímil</v>
      </c>
      <c r="K2512" s="3" t="s">
        <v>23</v>
      </c>
    </row>
    <row r="2513" spans="1:11" ht="42" customHeight="1">
      <c r="A2513" s="2" t="s">
        <v>5710</v>
      </c>
      <c r="B2513" s="2" t="s">
        <v>5710</v>
      </c>
      <c r="C2513" s="2" t="s">
        <v>17</v>
      </c>
      <c r="D2513" s="2" t="s">
        <v>18</v>
      </c>
      <c r="E2513" s="5">
        <v>-26446</v>
      </c>
      <c r="F2513" s="3" t="s">
        <v>577</v>
      </c>
      <c r="G2513" s="3" t="s">
        <v>42</v>
      </c>
      <c r="H2513" s="2" t="s">
        <v>21</v>
      </c>
      <c r="I2513" s="2" t="s">
        <v>5711</v>
      </c>
      <c r="J2513" s="3" t="str">
        <f>HYPERLINK("https://www.boe.es/gazeta/dias/1827/08/04/pdfs/GMD-1827-93.pdf#page=1","Abrir facsímil")</f>
        <v>Abrir facsímil</v>
      </c>
      <c r="K2513" s="3" t="s">
        <v>23</v>
      </c>
    </row>
    <row r="2514" spans="1:11" ht="42" customHeight="1">
      <c r="A2514" s="2" t="s">
        <v>5712</v>
      </c>
      <c r="B2514" s="2" t="s">
        <v>5712</v>
      </c>
      <c r="C2514" s="2" t="s">
        <v>17</v>
      </c>
      <c r="D2514" s="2" t="s">
        <v>18</v>
      </c>
      <c r="E2514" s="5">
        <v>-26642</v>
      </c>
      <c r="F2514" s="3" t="s">
        <v>289</v>
      </c>
      <c r="G2514" s="3" t="s">
        <v>59</v>
      </c>
      <c r="H2514" s="2" t="s">
        <v>21</v>
      </c>
      <c r="I2514" s="2" t="s">
        <v>5713</v>
      </c>
      <c r="J2514" s="3" t="str">
        <f>HYPERLINK("https://www.boe.es/gazeta/dias/1827/01/20/pdfs/GMD-1827-9.pdf#page=2","Abrir facsímil")</f>
        <v>Abrir facsímil</v>
      </c>
      <c r="K2514" s="3" t="s">
        <v>23</v>
      </c>
    </row>
    <row r="2515" spans="1:11" ht="42" customHeight="1">
      <c r="A2515" s="2" t="s">
        <v>5714</v>
      </c>
      <c r="B2515" s="2" t="s">
        <v>5714</v>
      </c>
      <c r="C2515" s="2" t="s">
        <v>17</v>
      </c>
      <c r="D2515" s="2" t="s">
        <v>18</v>
      </c>
      <c r="E2515" s="5">
        <v>-26637</v>
      </c>
      <c r="F2515" s="3" t="s">
        <v>559</v>
      </c>
      <c r="G2515" s="3" t="s">
        <v>20</v>
      </c>
      <c r="H2515" s="2" t="s">
        <v>21</v>
      </c>
      <c r="I2515" s="2" t="s">
        <v>5715</v>
      </c>
      <c r="J2515" s="3" t="str">
        <f>HYPERLINK("https://www.boe.es/gazeta/dias/1827/01/25/pdfs/GMD-1827-11.pdf#page=3","Abrir facsímil")</f>
        <v>Abrir facsímil</v>
      </c>
      <c r="K2515" s="3" t="s">
        <v>23</v>
      </c>
    </row>
    <row r="2516" spans="1:11" ht="42" customHeight="1">
      <c r="A2516" s="2" t="s">
        <v>5716</v>
      </c>
      <c r="B2516" s="2" t="s">
        <v>5717</v>
      </c>
      <c r="C2516" s="2" t="s">
        <v>35</v>
      </c>
      <c r="D2516" s="2" t="s">
        <v>36</v>
      </c>
      <c r="E2516" s="5">
        <v>-26443</v>
      </c>
      <c r="F2516" s="3" t="s">
        <v>435</v>
      </c>
      <c r="G2516" s="3" t="s">
        <v>3107</v>
      </c>
      <c r="H2516" s="2" t="s">
        <v>21</v>
      </c>
      <c r="I2516" s="2" t="s">
        <v>5718</v>
      </c>
      <c r="J2516" s="3" t="str">
        <f>HYPERLINK("https://www.boe.es/gazeta/dias/1827/08/07/pdfs/GMD-1827-94.pdf#page=4","Abrir facsímil")</f>
        <v>Abrir facsímil</v>
      </c>
      <c r="K2516" s="3" t="s">
        <v>23</v>
      </c>
    </row>
    <row r="2517" spans="1:11" ht="42" customHeight="1">
      <c r="A2517" s="2" t="s">
        <v>5719</v>
      </c>
      <c r="B2517" s="2" t="s">
        <v>5720</v>
      </c>
      <c r="C2517" s="2" t="s">
        <v>94</v>
      </c>
      <c r="D2517" s="2" t="s">
        <v>36</v>
      </c>
      <c r="E2517" s="5">
        <v>-26642</v>
      </c>
      <c r="F2517" s="3" t="s">
        <v>289</v>
      </c>
      <c r="G2517" s="3" t="s">
        <v>29</v>
      </c>
      <c r="H2517" s="2" t="s">
        <v>21</v>
      </c>
      <c r="I2517" s="2" t="s">
        <v>5721</v>
      </c>
      <c r="J2517" s="3" t="str">
        <f>HYPERLINK("https://www.boe.es/gazeta/dias/1827/01/20/pdfs/GMD-1827-9.pdf#page=4","Abrir facsímil")</f>
        <v>Abrir facsímil</v>
      </c>
      <c r="K2517" s="3" t="s">
        <v>23</v>
      </c>
    </row>
    <row r="2518" spans="1:11" ht="42" customHeight="1">
      <c r="A2518" s="2" t="s">
        <v>5722</v>
      </c>
      <c r="B2518" s="2" t="s">
        <v>5723</v>
      </c>
      <c r="C2518" s="2" t="s">
        <v>17</v>
      </c>
      <c r="D2518" s="2" t="s">
        <v>18</v>
      </c>
      <c r="E2518" s="5">
        <v>-26611</v>
      </c>
      <c r="F2518" s="3" t="s">
        <v>638</v>
      </c>
      <c r="G2518" s="3" t="s">
        <v>42</v>
      </c>
      <c r="H2518" s="2" t="s">
        <v>21</v>
      </c>
      <c r="I2518" s="2" t="s">
        <v>5724</v>
      </c>
      <c r="J2518" s="3" t="str">
        <f>HYPERLINK("https://www.boe.es/gazeta/dias/1827/02/20/pdfs/GMD-1827-22.pdf#page=1","Abrir facsímil")</f>
        <v>Abrir facsímil</v>
      </c>
      <c r="K2518" s="3" t="s">
        <v>23</v>
      </c>
    </row>
    <row r="2519" spans="1:11" ht="42" customHeight="1">
      <c r="A2519" s="2" t="s">
        <v>5725</v>
      </c>
      <c r="B2519" s="2" t="s">
        <v>5725</v>
      </c>
      <c r="C2519" s="2" t="s">
        <v>17</v>
      </c>
      <c r="D2519" s="2" t="s">
        <v>18</v>
      </c>
      <c r="E2519" s="5">
        <v>-26632</v>
      </c>
      <c r="F2519" s="3" t="s">
        <v>1844</v>
      </c>
      <c r="G2519" s="3" t="s">
        <v>59</v>
      </c>
      <c r="H2519" s="2" t="s">
        <v>21</v>
      </c>
      <c r="I2519" s="2" t="s">
        <v>5726</v>
      </c>
      <c r="J2519" s="3" t="str">
        <f>HYPERLINK("https://www.boe.es/gazeta/dias/1827/01/30/pdfs/GMD-1827-13.pdf#page=2","Abrir facsímil")</f>
        <v>Abrir facsímil</v>
      </c>
      <c r="K2519" s="3" t="s">
        <v>23</v>
      </c>
    </row>
    <row r="2520" spans="1:11" ht="42" customHeight="1">
      <c r="A2520" s="2" t="s">
        <v>5727</v>
      </c>
      <c r="B2520" s="2" t="s">
        <v>5727</v>
      </c>
      <c r="C2520" s="2" t="s">
        <v>284</v>
      </c>
      <c r="D2520" s="2" t="s">
        <v>36</v>
      </c>
      <c r="E2520" s="5">
        <v>-26488</v>
      </c>
      <c r="F2520" s="3" t="s">
        <v>201</v>
      </c>
      <c r="G2520" s="3" t="s">
        <v>2363</v>
      </c>
      <c r="H2520" s="2" t="s">
        <v>21</v>
      </c>
      <c r="I2520" s="2" t="s">
        <v>5728</v>
      </c>
      <c r="J2520" s="3" t="str">
        <f>HYPERLINK("https://www.boe.es/gazeta/dias/1827/06/23/pdfs/GMD-1827-75.pdf#page=4","Abrir facsímil")</f>
        <v>Abrir facsímil</v>
      </c>
      <c r="K2520" s="3" t="s">
        <v>23</v>
      </c>
    </row>
    <row r="2521" spans="1:11" ht="42" customHeight="1">
      <c r="A2521" s="2" t="s">
        <v>5729</v>
      </c>
      <c r="B2521" s="2" t="s">
        <v>5729</v>
      </c>
      <c r="C2521" s="2" t="s">
        <v>284</v>
      </c>
      <c r="D2521" s="2" t="s">
        <v>36</v>
      </c>
      <c r="E2521" s="5">
        <v>-26483</v>
      </c>
      <c r="F2521" s="3" t="s">
        <v>938</v>
      </c>
      <c r="G2521" s="3" t="s">
        <v>29</v>
      </c>
      <c r="H2521" s="2" t="s">
        <v>21</v>
      </c>
      <c r="I2521" s="2" t="s">
        <v>5730</v>
      </c>
      <c r="J2521" s="3" t="str">
        <f>HYPERLINK("https://www.boe.es/gazeta/dias/1827/06/28/pdfs/GMD-1827-77.pdf#page=4","Abrir facsímil")</f>
        <v>Abrir facsímil</v>
      </c>
      <c r="K2521" s="3" t="s">
        <v>23</v>
      </c>
    </row>
    <row r="2522" spans="1:11" ht="42" customHeight="1">
      <c r="A2522" s="2" t="s">
        <v>5731</v>
      </c>
      <c r="B2522" s="2" t="s">
        <v>5731</v>
      </c>
      <c r="C2522" s="2" t="s">
        <v>46</v>
      </c>
      <c r="D2522" s="2" t="s">
        <v>27</v>
      </c>
      <c r="E2522" s="5">
        <v>-26483</v>
      </c>
      <c r="F2522" s="3" t="s">
        <v>938</v>
      </c>
      <c r="G2522" s="3" t="s">
        <v>29</v>
      </c>
      <c r="H2522" s="2" t="s">
        <v>21</v>
      </c>
      <c r="I2522" s="2" t="s">
        <v>5732</v>
      </c>
      <c r="J2522" s="3" t="str">
        <f>HYPERLINK("https://www.boe.es/gazeta/dias/1827/06/28/pdfs/GMD-1827-77.pdf#page=4","Abrir facsímil")</f>
        <v>Abrir facsímil</v>
      </c>
      <c r="K2522" s="3" t="s">
        <v>23</v>
      </c>
    </row>
    <row r="2523" spans="1:11" ht="42" customHeight="1">
      <c r="A2523" s="2" t="s">
        <v>5733</v>
      </c>
      <c r="B2523" s="2" t="s">
        <v>5734</v>
      </c>
      <c r="C2523" s="2" t="s">
        <v>35</v>
      </c>
      <c r="D2523" s="2" t="s">
        <v>36</v>
      </c>
      <c r="E2523" s="5">
        <v>-26427</v>
      </c>
      <c r="F2523" s="3" t="s">
        <v>37</v>
      </c>
      <c r="G2523" s="3" t="s">
        <v>20</v>
      </c>
      <c r="H2523" s="2" t="s">
        <v>30</v>
      </c>
      <c r="I2523" s="2" t="s">
        <v>5735</v>
      </c>
      <c r="J2523" s="3" t="str">
        <f>HYPERLINK("https://www.boe.es/gazeta/dias/1827/08/23/pdfs/GMD-1827-101.pdf#page=3","Abrir facsímil")</f>
        <v>Abrir facsímil</v>
      </c>
      <c r="K2523" s="3" t="s">
        <v>32</v>
      </c>
    </row>
    <row r="2524" spans="1:11" ht="42" customHeight="1">
      <c r="A2524" s="2" t="s">
        <v>5736</v>
      </c>
      <c r="B2524" s="2" t="s">
        <v>5737</v>
      </c>
      <c r="C2524" s="2" t="s">
        <v>94</v>
      </c>
      <c r="D2524" s="2" t="s">
        <v>36</v>
      </c>
      <c r="E2524" s="5">
        <v>-26429</v>
      </c>
      <c r="F2524" s="3" t="s">
        <v>422</v>
      </c>
      <c r="G2524" s="3" t="s">
        <v>29</v>
      </c>
      <c r="H2524" s="2" t="s">
        <v>21</v>
      </c>
      <c r="I2524" s="2" t="s">
        <v>5738</v>
      </c>
      <c r="J2524" s="3" t="str">
        <f>HYPERLINK("https://www.boe.es/gazeta/dias/1827/08/21/pdfs/GMD-1827-100.pdf#page=4","Abrir facsímil")</f>
        <v>Abrir facsímil</v>
      </c>
      <c r="K2524" s="3" t="s">
        <v>23</v>
      </c>
    </row>
    <row r="2525" spans="1:11" ht="42" customHeight="1">
      <c r="A2525" s="2" t="s">
        <v>5739</v>
      </c>
      <c r="B2525" s="2" t="s">
        <v>5740</v>
      </c>
      <c r="C2525" s="2" t="s">
        <v>46</v>
      </c>
      <c r="D2525" s="2" t="s">
        <v>27</v>
      </c>
      <c r="E2525" s="5">
        <v>-26499</v>
      </c>
      <c r="F2525" s="3" t="s">
        <v>391</v>
      </c>
      <c r="G2525" s="3" t="s">
        <v>29</v>
      </c>
      <c r="H2525" s="2" t="s">
        <v>21</v>
      </c>
      <c r="I2525" s="2" t="s">
        <v>5741</v>
      </c>
      <c r="J2525" s="3" t="str">
        <f>HYPERLINK("https://www.boe.es/gazeta/dias/1827/06/12/pdfs/GMD-1827-70.pdf#page=4","Abrir facsímil")</f>
        <v>Abrir facsímil</v>
      </c>
      <c r="K2525" s="3" t="s">
        <v>23</v>
      </c>
    </row>
    <row r="2526" spans="1:11" ht="42" customHeight="1">
      <c r="A2526" s="2" t="s">
        <v>5742</v>
      </c>
      <c r="B2526" s="2" t="s">
        <v>5743</v>
      </c>
      <c r="C2526" s="2" t="s">
        <v>35</v>
      </c>
      <c r="D2526" s="2" t="s">
        <v>36</v>
      </c>
      <c r="E2526" s="5">
        <v>-26635</v>
      </c>
      <c r="F2526" s="3" t="s">
        <v>785</v>
      </c>
      <c r="G2526" s="3" t="s">
        <v>29</v>
      </c>
      <c r="H2526" s="2" t="s">
        <v>21</v>
      </c>
      <c r="I2526" s="2" t="s">
        <v>5744</v>
      </c>
      <c r="J2526" s="3" t="str">
        <f>HYPERLINK("https://www.boe.es/gazeta/dias/1827/01/27/pdfs/GMD-1827-12.pdf#page=4","Abrir facsímil")</f>
        <v>Abrir facsímil</v>
      </c>
      <c r="K2526" s="3" t="s">
        <v>23</v>
      </c>
    </row>
    <row r="2527" spans="1:11" ht="42" customHeight="1">
      <c r="A2527" s="2" t="s">
        <v>5745</v>
      </c>
      <c r="B2527" s="2" t="s">
        <v>5746</v>
      </c>
      <c r="C2527" s="2" t="s">
        <v>46</v>
      </c>
      <c r="D2527" s="2" t="s">
        <v>27</v>
      </c>
      <c r="E2527" s="5">
        <v>-26565</v>
      </c>
      <c r="F2527" s="3" t="s">
        <v>334</v>
      </c>
      <c r="G2527" s="3" t="s">
        <v>29</v>
      </c>
      <c r="H2527" s="2" t="s">
        <v>21</v>
      </c>
      <c r="I2527" s="2" t="s">
        <v>5747</v>
      </c>
      <c r="J2527" s="3" t="str">
        <f>HYPERLINK("https://www.boe.es/gazeta/dias/1827/04/07/pdfs/GMD-1827-42.pdf#page=4","Abrir facsímil")</f>
        <v>Abrir facsímil</v>
      </c>
      <c r="K2527" s="3" t="s">
        <v>23</v>
      </c>
    </row>
    <row r="2528" spans="1:11" ht="42" customHeight="1">
      <c r="A2528" s="2" t="s">
        <v>5748</v>
      </c>
      <c r="B2528" s="2" t="s">
        <v>5749</v>
      </c>
      <c r="C2528" s="2" t="s">
        <v>35</v>
      </c>
      <c r="D2528" s="2" t="s">
        <v>36</v>
      </c>
      <c r="E2528" s="5">
        <v>-26469</v>
      </c>
      <c r="F2528" s="3" t="s">
        <v>327</v>
      </c>
      <c r="G2528" s="3" t="s">
        <v>29</v>
      </c>
      <c r="H2528" s="2" t="s">
        <v>21</v>
      </c>
      <c r="I2528" s="2" t="s">
        <v>5750</v>
      </c>
      <c r="J2528" s="3" t="str">
        <f>HYPERLINK("https://www.boe.es/gazeta/dias/1827/07/12/pdfs/GMD-1827-83.pdf#page=4","Abrir facsímil")</f>
        <v>Abrir facsímil</v>
      </c>
      <c r="K2528" s="3" t="s">
        <v>23</v>
      </c>
    </row>
    <row r="2529" spans="1:11" ht="42" customHeight="1">
      <c r="A2529" s="2" t="s">
        <v>5751</v>
      </c>
      <c r="B2529" s="2" t="s">
        <v>5751</v>
      </c>
      <c r="C2529" s="2" t="s">
        <v>284</v>
      </c>
      <c r="D2529" s="2" t="s">
        <v>36</v>
      </c>
      <c r="E2529" s="5">
        <v>-26483</v>
      </c>
      <c r="F2529" s="3" t="s">
        <v>938</v>
      </c>
      <c r="G2529" s="3" t="s">
        <v>29</v>
      </c>
      <c r="H2529" s="2" t="s">
        <v>21</v>
      </c>
      <c r="I2529" s="2" t="s">
        <v>5752</v>
      </c>
      <c r="J2529" s="3" t="str">
        <f>HYPERLINK("https://www.boe.es/gazeta/dias/1827/06/28/pdfs/GMD-1827-77.pdf#page=4","Abrir facsímil")</f>
        <v>Abrir facsímil</v>
      </c>
      <c r="K2529" s="3" t="s">
        <v>23</v>
      </c>
    </row>
    <row r="2530" spans="1:11" ht="42" customHeight="1">
      <c r="A2530" s="2" t="s">
        <v>5753</v>
      </c>
      <c r="B2530" s="2" t="s">
        <v>5753</v>
      </c>
      <c r="C2530" s="2" t="s">
        <v>284</v>
      </c>
      <c r="D2530" s="2" t="s">
        <v>36</v>
      </c>
      <c r="E2530" s="5">
        <v>-26488</v>
      </c>
      <c r="F2530" s="3" t="s">
        <v>201</v>
      </c>
      <c r="G2530" s="3" t="s">
        <v>2363</v>
      </c>
      <c r="H2530" s="2" t="s">
        <v>21</v>
      </c>
      <c r="I2530" s="2" t="s">
        <v>5754</v>
      </c>
      <c r="J2530" s="3" t="str">
        <f>HYPERLINK("https://www.boe.es/gazeta/dias/1827/06/23/pdfs/GMD-1827-75.pdf#page=4","Abrir facsímil")</f>
        <v>Abrir facsímil</v>
      </c>
      <c r="K2530" s="3" t="s">
        <v>23</v>
      </c>
    </row>
    <row r="2531" spans="1:11" ht="42" customHeight="1">
      <c r="A2531" s="2" t="s">
        <v>5753</v>
      </c>
      <c r="B2531" s="2" t="s">
        <v>5753</v>
      </c>
      <c r="C2531" s="2" t="s">
        <v>284</v>
      </c>
      <c r="D2531" s="2" t="s">
        <v>36</v>
      </c>
      <c r="E2531" s="5">
        <v>-26485</v>
      </c>
      <c r="F2531" s="3" t="s">
        <v>1118</v>
      </c>
      <c r="G2531" s="3" t="s">
        <v>29</v>
      </c>
      <c r="H2531" s="2" t="s">
        <v>21</v>
      </c>
      <c r="I2531" s="2" t="s">
        <v>5755</v>
      </c>
      <c r="J2531" s="3" t="str">
        <f>HYPERLINK("https://www.boe.es/gazeta/dias/1827/06/26/pdfs/GMD-1827-76.pdf#page=4","Abrir facsímil")</f>
        <v>Abrir facsímil</v>
      </c>
      <c r="K2531" s="3" t="s">
        <v>23</v>
      </c>
    </row>
    <row r="2532" spans="1:11" ht="42" customHeight="1">
      <c r="A2532" s="2" t="s">
        <v>5753</v>
      </c>
      <c r="B2532" s="2" t="s">
        <v>5753</v>
      </c>
      <c r="C2532" s="2" t="s">
        <v>284</v>
      </c>
      <c r="D2532" s="2" t="s">
        <v>36</v>
      </c>
      <c r="E2532" s="5">
        <v>-26483</v>
      </c>
      <c r="F2532" s="3" t="s">
        <v>938</v>
      </c>
      <c r="G2532" s="3" t="s">
        <v>29</v>
      </c>
      <c r="H2532" s="2" t="s">
        <v>21</v>
      </c>
      <c r="I2532" s="2" t="s">
        <v>5756</v>
      </c>
      <c r="J2532" s="3" t="str">
        <f>HYPERLINK("https://www.boe.es/gazeta/dias/1827/06/28/pdfs/GMD-1827-77.pdf#page=4","Abrir facsímil")</f>
        <v>Abrir facsímil</v>
      </c>
      <c r="K2532" s="3" t="s">
        <v>23</v>
      </c>
    </row>
    <row r="2533" spans="1:11" ht="42" customHeight="1">
      <c r="A2533" s="2" t="s">
        <v>5757</v>
      </c>
      <c r="B2533" s="2" t="s">
        <v>5758</v>
      </c>
      <c r="C2533" s="2" t="s">
        <v>35</v>
      </c>
      <c r="D2533" s="2" t="s">
        <v>36</v>
      </c>
      <c r="E2533" s="5">
        <v>-26471</v>
      </c>
      <c r="F2533" s="3" t="s">
        <v>169</v>
      </c>
      <c r="G2533" s="3" t="s">
        <v>29</v>
      </c>
      <c r="H2533" s="2" t="s">
        <v>21</v>
      </c>
      <c r="I2533" s="2" t="s">
        <v>5759</v>
      </c>
      <c r="J2533" s="3" t="str">
        <f>HYPERLINK("https://www.boe.es/gazeta/dias/1827/07/10/pdfs/GMD-1827-82.pdf#page=4","Abrir facsímil")</f>
        <v>Abrir facsímil</v>
      </c>
      <c r="K2533" s="3" t="s">
        <v>23</v>
      </c>
    </row>
    <row r="2534" spans="1:11" ht="42" customHeight="1">
      <c r="A2534" s="2" t="s">
        <v>5760</v>
      </c>
      <c r="B2534" s="2" t="s">
        <v>5760</v>
      </c>
      <c r="C2534" s="2" t="s">
        <v>17</v>
      </c>
      <c r="D2534" s="2" t="s">
        <v>18</v>
      </c>
      <c r="E2534" s="5">
        <v>-26488</v>
      </c>
      <c r="F2534" s="3" t="s">
        <v>201</v>
      </c>
      <c r="G2534" s="3" t="s">
        <v>20</v>
      </c>
      <c r="H2534" s="2" t="s">
        <v>21</v>
      </c>
      <c r="I2534" s="2" t="s">
        <v>5761</v>
      </c>
      <c r="J2534" s="3" t="str">
        <f>HYPERLINK("https://www.boe.es/gazeta/dias/1827/06/23/pdfs/GMD-1827-75.pdf#page=3","Abrir facsímil")</f>
        <v>Abrir facsímil</v>
      </c>
      <c r="K2534" s="3" t="s">
        <v>23</v>
      </c>
    </row>
    <row r="2535" spans="1:11" ht="42" customHeight="1">
      <c r="A2535" s="2" t="s">
        <v>5762</v>
      </c>
      <c r="B2535" s="2" t="s">
        <v>5763</v>
      </c>
      <c r="C2535" s="2" t="s">
        <v>284</v>
      </c>
      <c r="D2535" s="2" t="s">
        <v>36</v>
      </c>
      <c r="E2535" s="5">
        <v>-26558</v>
      </c>
      <c r="F2535" s="3" t="s">
        <v>1973</v>
      </c>
      <c r="G2535" s="3" t="s">
        <v>29</v>
      </c>
      <c r="H2535" s="2" t="s">
        <v>21</v>
      </c>
      <c r="I2535" s="2" t="s">
        <v>5764</v>
      </c>
      <c r="J2535" s="3" t="str">
        <f>HYPERLINK("https://www.boe.es/gazeta/dias/1827/04/14/pdfs/GMD-1827-45.pdf#page=4","Abrir facsímil")</f>
        <v>Abrir facsímil</v>
      </c>
      <c r="K2535" s="3" t="s">
        <v>23</v>
      </c>
    </row>
    <row r="2536" spans="1:11" ht="42" customHeight="1">
      <c r="A2536" s="2" t="s">
        <v>5765</v>
      </c>
      <c r="B2536" s="2" t="s">
        <v>5766</v>
      </c>
      <c r="C2536" s="2" t="s">
        <v>46</v>
      </c>
      <c r="D2536" s="2" t="s">
        <v>27</v>
      </c>
      <c r="E2536" s="5">
        <v>-26649</v>
      </c>
      <c r="F2536" s="3" t="s">
        <v>1180</v>
      </c>
      <c r="G2536" s="3" t="s">
        <v>29</v>
      </c>
      <c r="H2536" s="2" t="s">
        <v>21</v>
      </c>
      <c r="I2536" s="2" t="s">
        <v>5767</v>
      </c>
      <c r="J2536" s="3" t="str">
        <f>HYPERLINK("https://www.boe.es/gazeta/dias/1827/01/13/pdfs/GMD-1827-6.pdf#page=4","Abrir facsímil")</f>
        <v>Abrir facsímil</v>
      </c>
      <c r="K2536" s="3" t="s">
        <v>23</v>
      </c>
    </row>
    <row r="2537" spans="1:11" ht="42" customHeight="1">
      <c r="A2537" s="2" t="s">
        <v>5768</v>
      </c>
      <c r="B2537" s="2" t="s">
        <v>5769</v>
      </c>
      <c r="C2537" s="2" t="s">
        <v>55</v>
      </c>
      <c r="D2537" s="2" t="s">
        <v>36</v>
      </c>
      <c r="E2537" s="5">
        <v>-26345</v>
      </c>
      <c r="F2537" s="3" t="s">
        <v>1213</v>
      </c>
      <c r="G2537" s="3" t="s">
        <v>29</v>
      </c>
      <c r="H2537" s="2" t="s">
        <v>21</v>
      </c>
      <c r="I2537" s="2" t="s">
        <v>5770</v>
      </c>
      <c r="J2537" s="3" t="str">
        <f>HYPERLINK("https://www.boe.es/gazeta/dias/1827/11/13/pdfs/GMD-1827-139.pdf#page=4","Abrir facsímil")</f>
        <v>Abrir facsímil</v>
      </c>
      <c r="K2537" s="3" t="s">
        <v>23</v>
      </c>
    </row>
    <row r="2538" spans="1:11" ht="42" customHeight="1">
      <c r="A2538" s="2" t="s">
        <v>5771</v>
      </c>
      <c r="B2538" s="2" t="s">
        <v>5772</v>
      </c>
      <c r="C2538" s="2" t="s">
        <v>55</v>
      </c>
      <c r="D2538" s="2" t="s">
        <v>36</v>
      </c>
      <c r="E2538" s="5">
        <v>-26392</v>
      </c>
      <c r="F2538" s="3" t="s">
        <v>1748</v>
      </c>
      <c r="G2538" s="3" t="s">
        <v>29</v>
      </c>
      <c r="H2538" s="2" t="s">
        <v>21</v>
      </c>
      <c r="I2538" s="2" t="s">
        <v>5773</v>
      </c>
      <c r="J2538" s="3" t="str">
        <f>HYPERLINK("https://www.boe.es/gazeta/dias/1827/09/27/pdfs/GMD-1827-117.pdf#page=4","Abrir facsímil")</f>
        <v>Abrir facsímil</v>
      </c>
      <c r="K2538" s="3" t="s">
        <v>23</v>
      </c>
    </row>
    <row r="2539" spans="1:11" ht="42" customHeight="1">
      <c r="A2539" s="2" t="s">
        <v>5774</v>
      </c>
      <c r="B2539" s="2" t="s">
        <v>5775</v>
      </c>
      <c r="C2539" s="2" t="s">
        <v>17</v>
      </c>
      <c r="D2539" s="2" t="s">
        <v>18</v>
      </c>
      <c r="E2539" s="5">
        <v>-26441</v>
      </c>
      <c r="F2539" s="3" t="s">
        <v>144</v>
      </c>
      <c r="G2539" s="3" t="s">
        <v>20</v>
      </c>
      <c r="H2539" s="2" t="s">
        <v>30</v>
      </c>
      <c r="I2539" s="2" t="s">
        <v>5776</v>
      </c>
      <c r="J2539" s="3" t="str">
        <f>HYPERLINK("https://www.boe.es/gazeta/dias/1827/08/09/pdfs/GMD-1827-95.pdf#page=3","Abrir facsímil")</f>
        <v>Abrir facsímil</v>
      </c>
      <c r="K2539" s="3" t="s">
        <v>32</v>
      </c>
    </row>
    <row r="2540" spans="1:11" ht="42" customHeight="1">
      <c r="A2540" s="2" t="s">
        <v>5777</v>
      </c>
      <c r="B2540" s="2" t="s">
        <v>5777</v>
      </c>
      <c r="C2540" s="2" t="s">
        <v>17</v>
      </c>
      <c r="D2540" s="2" t="s">
        <v>18</v>
      </c>
      <c r="E2540" s="5">
        <v>-26376</v>
      </c>
      <c r="F2540" s="3" t="s">
        <v>1333</v>
      </c>
      <c r="G2540" s="3" t="s">
        <v>42</v>
      </c>
      <c r="H2540" s="2" t="s">
        <v>21</v>
      </c>
      <c r="I2540" s="2" t="s">
        <v>5778</v>
      </c>
      <c r="J2540" s="3" t="str">
        <f>HYPERLINK("https://www.boe.es/gazeta/dias/1827/10/13/pdfs/GMD-1827-126.pdf#page=1","Abrir facsímil")</f>
        <v>Abrir facsímil</v>
      </c>
      <c r="K2540" s="3" t="s">
        <v>23</v>
      </c>
    </row>
    <row r="2541" spans="1:11" ht="42" customHeight="1">
      <c r="A2541" s="2" t="s">
        <v>5779</v>
      </c>
      <c r="B2541" s="2" t="s">
        <v>5779</v>
      </c>
      <c r="C2541" s="2" t="s">
        <v>17</v>
      </c>
      <c r="D2541" s="2" t="s">
        <v>18</v>
      </c>
      <c r="E2541" s="5">
        <v>-26411</v>
      </c>
      <c r="F2541" s="3" t="s">
        <v>496</v>
      </c>
      <c r="G2541" s="3" t="s">
        <v>29</v>
      </c>
      <c r="H2541" s="2" t="s">
        <v>21</v>
      </c>
      <c r="I2541" s="2" t="s">
        <v>5780</v>
      </c>
      <c r="J2541" s="3" t="str">
        <f>HYPERLINK("https://www.boe.es/gazeta/dias/1827/09/08/pdfs/GMD-1827-108.pdf#page=4","Abrir facsímil")</f>
        <v>Abrir facsímil</v>
      </c>
      <c r="K2541" s="3" t="s">
        <v>23</v>
      </c>
    </row>
    <row r="2542" spans="1:11" ht="42" customHeight="1">
      <c r="A2542" s="2" t="s">
        <v>5781</v>
      </c>
      <c r="B2542" s="2" t="s">
        <v>5782</v>
      </c>
      <c r="C2542" s="2" t="s">
        <v>55</v>
      </c>
      <c r="D2542" s="2" t="s">
        <v>36</v>
      </c>
      <c r="E2542" s="5">
        <v>-26401</v>
      </c>
      <c r="F2542" s="3" t="s">
        <v>1251</v>
      </c>
      <c r="G2542" s="3" t="s">
        <v>20</v>
      </c>
      <c r="H2542" s="2" t="s">
        <v>21</v>
      </c>
      <c r="I2542" s="2" t="s">
        <v>5783</v>
      </c>
      <c r="J2542" s="3" t="str">
        <f>HYPERLINK("https://www.boe.es/gazeta/dias/1827/09/18/pdfs/GMD-1827-112.pdf#page=3","Abrir facsímil")</f>
        <v>Abrir facsímil</v>
      </c>
      <c r="K2542" s="3" t="s">
        <v>23</v>
      </c>
    </row>
    <row r="2543" spans="1:11" ht="42" customHeight="1">
      <c r="A2543" s="2" t="s">
        <v>5784</v>
      </c>
      <c r="B2543" s="2" t="s">
        <v>5784</v>
      </c>
      <c r="C2543" s="2" t="s">
        <v>35</v>
      </c>
      <c r="D2543" s="2" t="s">
        <v>36</v>
      </c>
      <c r="E2543" s="5">
        <v>-26411</v>
      </c>
      <c r="F2543" s="3" t="s">
        <v>496</v>
      </c>
      <c r="G2543" s="3" t="s">
        <v>42</v>
      </c>
      <c r="H2543" s="2" t="s">
        <v>21</v>
      </c>
      <c r="I2543" s="2" t="s">
        <v>5785</v>
      </c>
      <c r="J2543" s="3" t="str">
        <f>HYPERLINK("https://www.boe.es/gazeta/dias/1827/09/08/pdfs/GMD-1827-108.pdf#page=1","Abrir facsímil")</f>
        <v>Abrir facsímil</v>
      </c>
      <c r="K2543" s="3" t="s">
        <v>23</v>
      </c>
    </row>
    <row r="2544" spans="1:11" ht="42" customHeight="1">
      <c r="A2544" s="2" t="s">
        <v>5784</v>
      </c>
      <c r="B2544" s="2" t="s">
        <v>5784</v>
      </c>
      <c r="C2544" s="2" t="s">
        <v>55</v>
      </c>
      <c r="D2544" s="2" t="s">
        <v>36</v>
      </c>
      <c r="E2544" s="5">
        <v>-26324</v>
      </c>
      <c r="F2544" s="3" t="s">
        <v>344</v>
      </c>
      <c r="G2544" s="3" t="s">
        <v>29</v>
      </c>
      <c r="H2544" s="2" t="s">
        <v>21</v>
      </c>
      <c r="I2544" s="2" t="s">
        <v>5786</v>
      </c>
      <c r="J2544" s="3" t="str">
        <f>HYPERLINK("https://www.boe.es/gazeta/dias/1827/12/04/pdfs/GMD-1827-148.pdf#page=4","Abrir facsímil")</f>
        <v>Abrir facsímil</v>
      </c>
      <c r="K2544" s="3" t="s">
        <v>23</v>
      </c>
    </row>
    <row r="2545" spans="1:11" ht="42" customHeight="1">
      <c r="A2545" s="2" t="s">
        <v>5787</v>
      </c>
      <c r="B2545" s="2" t="s">
        <v>5787</v>
      </c>
      <c r="C2545" s="2" t="s">
        <v>17</v>
      </c>
      <c r="D2545" s="2" t="s">
        <v>18</v>
      </c>
      <c r="E2545" s="5">
        <v>-26611</v>
      </c>
      <c r="F2545" s="3" t="s">
        <v>638</v>
      </c>
      <c r="G2545" s="3" t="s">
        <v>42</v>
      </c>
      <c r="H2545" s="2" t="s">
        <v>21</v>
      </c>
      <c r="I2545" s="2" t="s">
        <v>5788</v>
      </c>
      <c r="J2545" s="3" t="str">
        <f>HYPERLINK("https://www.boe.es/gazeta/dias/1827/02/20/pdfs/GMD-1827-22.pdf#page=1","Abrir facsímil")</f>
        <v>Abrir facsímil</v>
      </c>
      <c r="K2545" s="3" t="s">
        <v>23</v>
      </c>
    </row>
    <row r="2546" spans="1:11" ht="42" customHeight="1">
      <c r="A2546" s="2" t="s">
        <v>5787</v>
      </c>
      <c r="B2546" s="2" t="s">
        <v>5787</v>
      </c>
      <c r="C2546" s="2" t="s">
        <v>94</v>
      </c>
      <c r="D2546" s="2" t="s">
        <v>36</v>
      </c>
      <c r="E2546" s="5">
        <v>-26401</v>
      </c>
      <c r="F2546" s="3" t="s">
        <v>1251</v>
      </c>
      <c r="G2546" s="3" t="s">
        <v>20</v>
      </c>
      <c r="H2546" s="2" t="s">
        <v>21</v>
      </c>
      <c r="I2546" s="2" t="s">
        <v>5789</v>
      </c>
      <c r="J2546" s="3" t="str">
        <f>HYPERLINK("https://www.boe.es/gazeta/dias/1827/09/18/pdfs/GMD-1827-112.pdf#page=3","Abrir facsímil")</f>
        <v>Abrir facsímil</v>
      </c>
      <c r="K2546" s="3" t="s">
        <v>23</v>
      </c>
    </row>
    <row r="2547" spans="1:11" ht="42" customHeight="1">
      <c r="A2547" s="2" t="s">
        <v>5787</v>
      </c>
      <c r="B2547" s="2" t="s">
        <v>5787</v>
      </c>
      <c r="C2547" s="2" t="s">
        <v>94</v>
      </c>
      <c r="D2547" s="2" t="s">
        <v>36</v>
      </c>
      <c r="E2547" s="5">
        <v>-26303</v>
      </c>
      <c r="F2547" s="3" t="s">
        <v>1522</v>
      </c>
      <c r="G2547" s="3" t="s">
        <v>1526</v>
      </c>
      <c r="H2547" s="2" t="s">
        <v>21</v>
      </c>
      <c r="I2547" s="2" t="s">
        <v>5790</v>
      </c>
      <c r="J2547" s="3" t="str">
        <f>HYPERLINK("https://www.boe.es/gazeta/dias/1827/12/25/pdfs/GMD-1827-157.pdf#page=4","Abrir facsímil")</f>
        <v>Abrir facsímil</v>
      </c>
      <c r="K2547" s="3" t="s">
        <v>23</v>
      </c>
    </row>
    <row r="2548" spans="1:11" ht="42" customHeight="1">
      <c r="A2548" s="2" t="s">
        <v>5791</v>
      </c>
      <c r="B2548" s="2" t="s">
        <v>5792</v>
      </c>
      <c r="C2548" s="2" t="s">
        <v>94</v>
      </c>
      <c r="D2548" s="2" t="s">
        <v>36</v>
      </c>
      <c r="E2548" s="5">
        <v>-26327</v>
      </c>
      <c r="F2548" s="3" t="s">
        <v>191</v>
      </c>
      <c r="G2548" s="3" t="s">
        <v>29</v>
      </c>
      <c r="H2548" s="2" t="s">
        <v>30</v>
      </c>
      <c r="I2548" s="2" t="s">
        <v>5793</v>
      </c>
      <c r="J2548" s="3" t="str">
        <f>HYPERLINK("https://www.boe.es/gazeta/dias/1827/12/01/pdfs/GMD-1827-147.pdf#page=4","Abrir facsímil")</f>
        <v>Abrir facsímil</v>
      </c>
      <c r="K2548" s="3" t="s">
        <v>32</v>
      </c>
    </row>
    <row r="2549" spans="1:11" ht="42" customHeight="1">
      <c r="A2549" s="2" t="s">
        <v>5794</v>
      </c>
      <c r="B2549" s="2" t="s">
        <v>5795</v>
      </c>
      <c r="C2549" s="2" t="s">
        <v>46</v>
      </c>
      <c r="D2549" s="2" t="s">
        <v>27</v>
      </c>
      <c r="E2549" s="5">
        <v>-26383</v>
      </c>
      <c r="F2549" s="3" t="s">
        <v>357</v>
      </c>
      <c r="G2549" s="3" t="s">
        <v>20</v>
      </c>
      <c r="H2549" s="2" t="s">
        <v>30</v>
      </c>
      <c r="I2549" s="2" t="s">
        <v>5796</v>
      </c>
      <c r="J2549" s="3" t="str">
        <f>HYPERLINK("https://www.boe.es/gazeta/dias/1827/10/06/pdfs/GMD-1827-122.pdf#page=3","Abrir facsímil")</f>
        <v>Abrir facsímil</v>
      </c>
      <c r="K2549" s="3" t="s">
        <v>32</v>
      </c>
    </row>
    <row r="2550" spans="1:11" ht="42" customHeight="1">
      <c r="A2550" s="2" t="s">
        <v>5797</v>
      </c>
      <c r="B2550" s="2" t="s">
        <v>5798</v>
      </c>
      <c r="C2550" s="2" t="s">
        <v>350</v>
      </c>
      <c r="D2550" s="2" t="s">
        <v>36</v>
      </c>
      <c r="E2550" s="5">
        <v>-26439</v>
      </c>
      <c r="F2550" s="3" t="s">
        <v>286</v>
      </c>
      <c r="G2550" s="3" t="s">
        <v>29</v>
      </c>
      <c r="H2550" s="2" t="s">
        <v>30</v>
      </c>
      <c r="I2550" s="2" t="s">
        <v>5799</v>
      </c>
      <c r="J2550" s="3" t="str">
        <f>HYPERLINK("https://www.boe.es/gazeta/dias/1827/08/11/pdfs/GMD-1827-96.pdf#page=4","Abrir facsímil")</f>
        <v>Abrir facsímil</v>
      </c>
      <c r="K2550" s="3" t="s">
        <v>32</v>
      </c>
    </row>
    <row r="2551" spans="1:11" ht="42" customHeight="1">
      <c r="A2551" s="2" t="s">
        <v>5800</v>
      </c>
      <c r="B2551" s="2" t="s">
        <v>5800</v>
      </c>
      <c r="C2551" s="2" t="s">
        <v>55</v>
      </c>
      <c r="D2551" s="2" t="s">
        <v>36</v>
      </c>
      <c r="E2551" s="5">
        <v>-26380</v>
      </c>
      <c r="F2551" s="3" t="s">
        <v>71</v>
      </c>
      <c r="G2551" s="3" t="s">
        <v>20</v>
      </c>
      <c r="H2551" s="2" t="s">
        <v>21</v>
      </c>
      <c r="I2551" s="2" t="s">
        <v>5801</v>
      </c>
      <c r="J2551" s="3" t="str">
        <f>HYPERLINK("https://www.boe.es/gazeta/dias/1827/10/09/pdfs/GMD-1827-124.pdf#page=3","Abrir facsímil")</f>
        <v>Abrir facsímil</v>
      </c>
      <c r="K2551" s="3" t="s">
        <v>23</v>
      </c>
    </row>
    <row r="2552" spans="1:11" ht="42" customHeight="1">
      <c r="A2552" s="2" t="s">
        <v>5802</v>
      </c>
      <c r="B2552" s="2" t="s">
        <v>5803</v>
      </c>
      <c r="C2552" s="2" t="s">
        <v>284</v>
      </c>
      <c r="D2552" s="2" t="s">
        <v>36</v>
      </c>
      <c r="E2552" s="5">
        <v>-26483</v>
      </c>
      <c r="F2552" s="3" t="s">
        <v>938</v>
      </c>
      <c r="G2552" s="3" t="s">
        <v>29</v>
      </c>
      <c r="H2552" s="2" t="s">
        <v>21</v>
      </c>
      <c r="I2552" s="2" t="s">
        <v>5804</v>
      </c>
      <c r="J2552" s="3" t="str">
        <f>HYPERLINK("https://www.boe.es/gazeta/dias/1827/06/28/pdfs/GMD-1827-77.pdf#page=4","Abrir facsímil")</f>
        <v>Abrir facsímil</v>
      </c>
      <c r="K2552" s="3" t="s">
        <v>23</v>
      </c>
    </row>
    <row r="2553" spans="1:11" ht="42" customHeight="1">
      <c r="A2553" s="2" t="s">
        <v>5805</v>
      </c>
      <c r="B2553" s="2" t="s">
        <v>5806</v>
      </c>
      <c r="C2553" s="2" t="s">
        <v>35</v>
      </c>
      <c r="D2553" s="2" t="s">
        <v>36</v>
      </c>
      <c r="E2553" s="5">
        <v>-26432</v>
      </c>
      <c r="F2553" s="3" t="s">
        <v>1029</v>
      </c>
      <c r="G2553" s="3" t="s">
        <v>29</v>
      </c>
      <c r="H2553" s="2" t="s">
        <v>21</v>
      </c>
      <c r="I2553" s="2" t="s">
        <v>5807</v>
      </c>
      <c r="J2553" s="3" t="str">
        <f>HYPERLINK("https://www.boe.es/gazeta/dias/1827/08/18/pdfs/GMD-1827-99.pdf#page=4","Abrir facsímil")</f>
        <v>Abrir facsímil</v>
      </c>
      <c r="K2553" s="3" t="s">
        <v>23</v>
      </c>
    </row>
    <row r="2554" spans="1:11" ht="42" customHeight="1">
      <c r="A2554" s="2" t="s">
        <v>5808</v>
      </c>
      <c r="B2554" s="2" t="s">
        <v>5809</v>
      </c>
      <c r="C2554" s="2" t="s">
        <v>46</v>
      </c>
      <c r="D2554" s="2" t="s">
        <v>27</v>
      </c>
      <c r="E2554" s="5">
        <v>-26420</v>
      </c>
      <c r="F2554" s="3" t="s">
        <v>221</v>
      </c>
      <c r="G2554" s="3" t="s">
        <v>29</v>
      </c>
      <c r="H2554" s="2" t="s">
        <v>21</v>
      </c>
      <c r="I2554" s="2" t="s">
        <v>5810</v>
      </c>
      <c r="J2554" s="3" t="str">
        <f>HYPERLINK("https://www.boe.es/gazeta/dias/1827/08/30/pdfs/GMD-1827-104.pdf#page=4","Abrir facsímil")</f>
        <v>Abrir facsímil</v>
      </c>
      <c r="K2554" s="3" t="s">
        <v>23</v>
      </c>
    </row>
    <row r="2555" spans="1:11" ht="42" customHeight="1">
      <c r="A2555" s="2" t="s">
        <v>5811</v>
      </c>
      <c r="B2555" s="2" t="s">
        <v>5812</v>
      </c>
      <c r="C2555" s="2" t="s">
        <v>35</v>
      </c>
      <c r="D2555" s="2" t="s">
        <v>36</v>
      </c>
      <c r="E2555" s="5">
        <v>-26401</v>
      </c>
      <c r="F2555" s="3" t="s">
        <v>1251</v>
      </c>
      <c r="G2555" s="3" t="s">
        <v>29</v>
      </c>
      <c r="H2555" s="2" t="s">
        <v>21</v>
      </c>
      <c r="I2555" s="2" t="s">
        <v>5813</v>
      </c>
      <c r="J2555" s="3" t="str">
        <f>HYPERLINK("https://www.boe.es/gazeta/dias/1827/09/18/pdfs/GMD-1827-112.pdf#page=4","Abrir facsímil")</f>
        <v>Abrir facsímil</v>
      </c>
      <c r="K2555" s="3" t="s">
        <v>23</v>
      </c>
    </row>
    <row r="2556" spans="1:11" ht="42" customHeight="1">
      <c r="A2556" s="2" t="s">
        <v>5814</v>
      </c>
      <c r="B2556" s="2" t="s">
        <v>5815</v>
      </c>
      <c r="C2556" s="2" t="s">
        <v>350</v>
      </c>
      <c r="D2556" s="2" t="s">
        <v>36</v>
      </c>
      <c r="E2556" s="5">
        <v>-26422</v>
      </c>
      <c r="F2556" s="3" t="s">
        <v>862</v>
      </c>
      <c r="G2556" s="3" t="s">
        <v>29</v>
      </c>
      <c r="H2556" s="2" t="s">
        <v>21</v>
      </c>
      <c r="I2556" s="2" t="s">
        <v>5816</v>
      </c>
      <c r="J2556" s="3" t="str">
        <f>HYPERLINK("https://www.boe.es/gazeta/dias/1827/08/28/pdfs/GMD-1827-103.pdf#page=4","Abrir facsímil")</f>
        <v>Abrir facsímil</v>
      </c>
      <c r="K2556" s="3" t="s">
        <v>23</v>
      </c>
    </row>
    <row r="2557" spans="1:11" ht="42" customHeight="1">
      <c r="A2557" s="2" t="s">
        <v>5817</v>
      </c>
      <c r="B2557" s="2" t="s">
        <v>5818</v>
      </c>
      <c r="C2557" s="2" t="s">
        <v>35</v>
      </c>
      <c r="D2557" s="2" t="s">
        <v>36</v>
      </c>
      <c r="E2557" s="5">
        <v>-26303</v>
      </c>
      <c r="F2557" s="3" t="s">
        <v>1522</v>
      </c>
      <c r="G2557" s="3" t="s">
        <v>1526</v>
      </c>
      <c r="H2557" s="2" t="s">
        <v>21</v>
      </c>
      <c r="I2557" s="2" t="s">
        <v>5819</v>
      </c>
      <c r="J2557" s="3" t="str">
        <f>HYPERLINK("https://www.boe.es/gazeta/dias/1827/12/25/pdfs/GMD-1827-157.pdf#page=4","Abrir facsímil")</f>
        <v>Abrir facsímil</v>
      </c>
      <c r="K2557" s="3" t="s">
        <v>23</v>
      </c>
    </row>
    <row r="2558" spans="1:11" ht="42" customHeight="1">
      <c r="A2558" s="2" t="s">
        <v>5820</v>
      </c>
      <c r="B2558" s="2" t="s">
        <v>5821</v>
      </c>
      <c r="C2558" s="2" t="s">
        <v>17</v>
      </c>
      <c r="D2558" s="2" t="s">
        <v>18</v>
      </c>
      <c r="E2558" s="5">
        <v>-26646</v>
      </c>
      <c r="F2558" s="3" t="s">
        <v>1437</v>
      </c>
      <c r="G2558" s="3" t="s">
        <v>29</v>
      </c>
      <c r="H2558" s="2" t="s">
        <v>21</v>
      </c>
      <c r="I2558" s="2" t="s">
        <v>5822</v>
      </c>
      <c r="J2558" s="3" t="str">
        <f>HYPERLINK("https://www.boe.es/gazeta/dias/1827/01/16/pdfs/GMD-1827-7.pdf#page=4","Abrir facsímil")</f>
        <v>Abrir facsímil</v>
      </c>
      <c r="K2558" s="3" t="s">
        <v>23</v>
      </c>
    </row>
    <row r="2559" spans="1:11" ht="42" customHeight="1">
      <c r="A2559" s="2" t="s">
        <v>5823</v>
      </c>
      <c r="B2559" s="2" t="s">
        <v>5824</v>
      </c>
      <c r="C2559" s="2" t="s">
        <v>55</v>
      </c>
      <c r="D2559" s="2" t="s">
        <v>36</v>
      </c>
      <c r="E2559" s="5">
        <v>-26504</v>
      </c>
      <c r="F2559" s="3" t="s">
        <v>566</v>
      </c>
      <c r="G2559" s="3" t="s">
        <v>29</v>
      </c>
      <c r="H2559" s="2" t="s">
        <v>21</v>
      </c>
      <c r="I2559" s="2" t="s">
        <v>5825</v>
      </c>
      <c r="J2559" s="3" t="str">
        <f>HYPERLINK("https://www.boe.es/gazeta/dias/1827/06/07/pdfs/GMD-1827-68.pdf#page=4","Abrir facsímil")</f>
        <v>Abrir facsímil</v>
      </c>
      <c r="K2559" s="3" t="s">
        <v>23</v>
      </c>
    </row>
    <row r="2560" spans="1:11" ht="42" customHeight="1">
      <c r="A2560" s="2" t="s">
        <v>5826</v>
      </c>
      <c r="B2560" s="2" t="s">
        <v>5827</v>
      </c>
      <c r="C2560" s="2" t="s">
        <v>35</v>
      </c>
      <c r="D2560" s="2" t="s">
        <v>36</v>
      </c>
      <c r="E2560" s="5">
        <v>-26373</v>
      </c>
      <c r="F2560" s="3" t="s">
        <v>136</v>
      </c>
      <c r="G2560" s="3" t="s">
        <v>20</v>
      </c>
      <c r="H2560" s="2" t="s">
        <v>21</v>
      </c>
      <c r="I2560" s="2" t="s">
        <v>5828</v>
      </c>
      <c r="J2560" s="3" t="str">
        <f>HYPERLINK("https://www.boe.es/gazeta/dias/1827/10/16/pdfs/GMD-1827-127.pdf#page=3","Abrir facsímil")</f>
        <v>Abrir facsímil</v>
      </c>
      <c r="K2560" s="3" t="s">
        <v>23</v>
      </c>
    </row>
    <row r="2561" spans="1:11" ht="42" customHeight="1">
      <c r="A2561" s="2" t="s">
        <v>5829</v>
      </c>
      <c r="B2561" s="2" t="s">
        <v>5830</v>
      </c>
      <c r="C2561" s="2" t="s">
        <v>94</v>
      </c>
      <c r="D2561" s="2" t="s">
        <v>36</v>
      </c>
      <c r="E2561" s="5">
        <v>-26595</v>
      </c>
      <c r="F2561" s="3" t="s">
        <v>128</v>
      </c>
      <c r="G2561" s="3" t="s">
        <v>29</v>
      </c>
      <c r="H2561" s="2" t="s">
        <v>21</v>
      </c>
      <c r="I2561" s="2" t="s">
        <v>5831</v>
      </c>
      <c r="J2561" s="3" t="str">
        <f>HYPERLINK("https://www.boe.es/gazeta/dias/1827/03/08/pdfs/GMD-1827-29.pdf#page=4","Abrir facsímil")</f>
        <v>Abrir facsímil</v>
      </c>
      <c r="K2561" s="3" t="s">
        <v>23</v>
      </c>
    </row>
    <row r="2562" spans="1:11" ht="42" customHeight="1">
      <c r="A2562" s="2" t="s">
        <v>5832</v>
      </c>
      <c r="B2562" s="2" t="s">
        <v>5833</v>
      </c>
      <c r="C2562" s="2" t="s">
        <v>55</v>
      </c>
      <c r="D2562" s="2" t="s">
        <v>36</v>
      </c>
      <c r="E2562" s="5">
        <v>-26355</v>
      </c>
      <c r="F2562" s="3" t="s">
        <v>123</v>
      </c>
      <c r="G2562" s="3" t="s">
        <v>20</v>
      </c>
      <c r="H2562" s="2" t="s">
        <v>21</v>
      </c>
      <c r="I2562" s="2" t="s">
        <v>5834</v>
      </c>
      <c r="J2562" s="3" t="str">
        <f>HYPERLINK("https://www.boe.es/gazeta/dias/1827/11/03/pdfs/GMD-1827-135.pdf#page=3","Abrir facsímil")</f>
        <v>Abrir facsímil</v>
      </c>
      <c r="K2562" s="3" t="s">
        <v>23</v>
      </c>
    </row>
    <row r="2563" spans="1:11" ht="42" customHeight="1">
      <c r="A2563" s="2" t="s">
        <v>5835</v>
      </c>
      <c r="B2563" s="2" t="s">
        <v>5836</v>
      </c>
      <c r="C2563" s="2" t="s">
        <v>35</v>
      </c>
      <c r="D2563" s="2" t="s">
        <v>36</v>
      </c>
      <c r="E2563" s="5">
        <v>-26310</v>
      </c>
      <c r="F2563" s="3" t="s">
        <v>263</v>
      </c>
      <c r="G2563" s="3" t="s">
        <v>1513</v>
      </c>
      <c r="H2563" s="2" t="s">
        <v>21</v>
      </c>
      <c r="I2563" s="2" t="s">
        <v>5837</v>
      </c>
      <c r="J2563" s="3" t="str">
        <f>HYPERLINK("https://www.boe.es/gazeta/dias/1827/12/18/pdfs/GMD-1827-154.pdf#page=3","Abrir facsímil")</f>
        <v>Abrir facsímil</v>
      </c>
      <c r="K2563" s="3" t="s">
        <v>23</v>
      </c>
    </row>
    <row r="2564" spans="1:11" ht="42" customHeight="1">
      <c r="A2564" s="2" t="s">
        <v>5838</v>
      </c>
      <c r="B2564" s="2" t="s">
        <v>5839</v>
      </c>
      <c r="C2564" s="2" t="s">
        <v>35</v>
      </c>
      <c r="D2564" s="2" t="s">
        <v>36</v>
      </c>
      <c r="E2564" s="5">
        <v>-26474</v>
      </c>
      <c r="F2564" s="3" t="s">
        <v>152</v>
      </c>
      <c r="G2564" s="3" t="s">
        <v>29</v>
      </c>
      <c r="H2564" s="2" t="s">
        <v>30</v>
      </c>
      <c r="I2564" s="2" t="s">
        <v>5840</v>
      </c>
      <c r="J2564" s="3" t="str">
        <f>HYPERLINK("https://www.boe.es/gazeta/dias/1827/07/07/pdfs/GMD-1827-81.pdf#page=4","Abrir facsímil")</f>
        <v>Abrir facsímil</v>
      </c>
      <c r="K2564" s="3" t="s">
        <v>32</v>
      </c>
    </row>
    <row r="2565" spans="1:11" ht="42" customHeight="1">
      <c r="A2565" s="2" t="s">
        <v>5841</v>
      </c>
      <c r="B2565" s="2" t="s">
        <v>5842</v>
      </c>
      <c r="C2565" s="2" t="s">
        <v>17</v>
      </c>
      <c r="D2565" s="2" t="s">
        <v>18</v>
      </c>
      <c r="E2565" s="5">
        <v>-26427</v>
      </c>
      <c r="F2565" s="3" t="s">
        <v>37</v>
      </c>
      <c r="G2565" s="3" t="s">
        <v>20</v>
      </c>
      <c r="H2565" s="2" t="s">
        <v>30</v>
      </c>
      <c r="I2565" s="2" t="s">
        <v>5843</v>
      </c>
      <c r="J2565" s="3" t="str">
        <f>HYPERLINK("https://www.boe.es/gazeta/dias/1827/08/23/pdfs/GMD-1827-101.pdf#page=3","Abrir facsímil")</f>
        <v>Abrir facsímil</v>
      </c>
      <c r="K2565" s="3" t="s">
        <v>32</v>
      </c>
    </row>
    <row r="2566" spans="1:11" ht="42" customHeight="1">
      <c r="A2566" s="2" t="s">
        <v>5844</v>
      </c>
      <c r="B2566" s="2" t="s">
        <v>5845</v>
      </c>
      <c r="C2566" s="2" t="s">
        <v>46</v>
      </c>
      <c r="D2566" s="2" t="s">
        <v>27</v>
      </c>
      <c r="E2566" s="5">
        <v>-26471</v>
      </c>
      <c r="F2566" s="3" t="s">
        <v>169</v>
      </c>
      <c r="G2566" s="3" t="s">
        <v>29</v>
      </c>
      <c r="H2566" s="2" t="s">
        <v>21</v>
      </c>
      <c r="I2566" s="2" t="s">
        <v>5846</v>
      </c>
      <c r="J2566" s="3" t="str">
        <f>HYPERLINK("https://www.boe.es/gazeta/dias/1827/07/10/pdfs/GMD-1827-82.pdf#page=4","Abrir facsímil")</f>
        <v>Abrir facsímil</v>
      </c>
      <c r="K2566" s="3" t="s">
        <v>23</v>
      </c>
    </row>
    <row r="2567" spans="1:11" ht="42" customHeight="1">
      <c r="A2567" s="2" t="s">
        <v>5847</v>
      </c>
      <c r="B2567" s="2" t="s">
        <v>5848</v>
      </c>
      <c r="C2567" s="2" t="s">
        <v>35</v>
      </c>
      <c r="D2567" s="2" t="s">
        <v>36</v>
      </c>
      <c r="E2567" s="5">
        <v>-26373</v>
      </c>
      <c r="F2567" s="3" t="s">
        <v>136</v>
      </c>
      <c r="G2567" s="3" t="s">
        <v>20</v>
      </c>
      <c r="H2567" s="2" t="s">
        <v>21</v>
      </c>
      <c r="I2567" s="2" t="s">
        <v>5849</v>
      </c>
      <c r="J2567" s="3" t="str">
        <f>HYPERLINK("https://www.boe.es/gazeta/dias/1827/10/16/pdfs/GMD-1827-127.pdf#page=3","Abrir facsímil")</f>
        <v>Abrir facsímil</v>
      </c>
      <c r="K2567" s="3" t="s">
        <v>23</v>
      </c>
    </row>
    <row r="2568" spans="1:11" ht="42" customHeight="1">
      <c r="A2568" s="2" t="s">
        <v>5850</v>
      </c>
      <c r="B2568" s="2" t="s">
        <v>5851</v>
      </c>
      <c r="C2568" s="2" t="s">
        <v>46</v>
      </c>
      <c r="D2568" s="2" t="s">
        <v>27</v>
      </c>
      <c r="E2568" s="5">
        <v>-26481</v>
      </c>
      <c r="F2568" s="3" t="s">
        <v>237</v>
      </c>
      <c r="G2568" s="3" t="s">
        <v>20</v>
      </c>
      <c r="H2568" s="2" t="s">
        <v>21</v>
      </c>
      <c r="I2568" s="2" t="s">
        <v>5852</v>
      </c>
      <c r="J2568" s="3" t="str">
        <f>HYPERLINK("https://www.boe.es/gazeta/dias/1827/06/30/pdfs/GMD-1827-78.pdf#page=3","Abrir facsímil")</f>
        <v>Abrir facsímil</v>
      </c>
      <c r="K2568" s="3" t="s">
        <v>23</v>
      </c>
    </row>
    <row r="2569" spans="1:11" ht="42" customHeight="1">
      <c r="A2569" s="2" t="s">
        <v>5853</v>
      </c>
      <c r="B2569" s="2" t="s">
        <v>5854</v>
      </c>
      <c r="C2569" s="2" t="s">
        <v>35</v>
      </c>
      <c r="D2569" s="2" t="s">
        <v>36</v>
      </c>
      <c r="E2569" s="5">
        <v>-26434</v>
      </c>
      <c r="F2569" s="3" t="s">
        <v>267</v>
      </c>
      <c r="G2569" s="3" t="s">
        <v>29</v>
      </c>
      <c r="H2569" s="2" t="s">
        <v>21</v>
      </c>
      <c r="I2569" s="2" t="s">
        <v>5855</v>
      </c>
      <c r="J2569" s="3" t="str">
        <f>HYPERLINK("https://www.boe.es/gazeta/dias/1827/08/16/pdfs/GMD-1827-98.pdf#page=4","Abrir facsímil")</f>
        <v>Abrir facsímil</v>
      </c>
      <c r="K2569" s="3" t="s">
        <v>23</v>
      </c>
    </row>
    <row r="2570" spans="1:11" ht="42" customHeight="1">
      <c r="A2570" s="2" t="s">
        <v>5856</v>
      </c>
      <c r="B2570" s="2" t="s">
        <v>5857</v>
      </c>
      <c r="C2570" s="2" t="s">
        <v>35</v>
      </c>
      <c r="D2570" s="2" t="s">
        <v>36</v>
      </c>
      <c r="E2570" s="5">
        <v>-26530</v>
      </c>
      <c r="F2570" s="3" t="s">
        <v>817</v>
      </c>
      <c r="G2570" s="3" t="s">
        <v>20</v>
      </c>
      <c r="H2570" s="2" t="s">
        <v>30</v>
      </c>
      <c r="I2570" s="2" t="s">
        <v>5858</v>
      </c>
      <c r="J2570" s="3" t="str">
        <f>HYPERLINK("https://www.boe.es/gazeta/dias/1827/05/12/pdfs/GMD-1827-57.pdf#page=3","Abrir facsímil")</f>
        <v>Abrir facsímil</v>
      </c>
      <c r="K2570" s="3" t="s">
        <v>32</v>
      </c>
    </row>
    <row r="2571" spans="1:11" ht="42" customHeight="1">
      <c r="A2571" s="2" t="s">
        <v>5859</v>
      </c>
      <c r="B2571" s="2" t="s">
        <v>5859</v>
      </c>
      <c r="C2571" s="2" t="s">
        <v>17</v>
      </c>
      <c r="D2571" s="2" t="s">
        <v>18</v>
      </c>
      <c r="E2571" s="5">
        <v>-26567</v>
      </c>
      <c r="F2571" s="3" t="s">
        <v>1228</v>
      </c>
      <c r="G2571" s="3" t="s">
        <v>20</v>
      </c>
      <c r="H2571" s="2" t="s">
        <v>21</v>
      </c>
      <c r="I2571" s="2" t="s">
        <v>5860</v>
      </c>
      <c r="J2571" s="3" t="str">
        <f>HYPERLINK("https://www.boe.es/gazeta/dias/1827/04/05/pdfs/GMD-1827-41.pdf#page=3","Abrir facsímil")</f>
        <v>Abrir facsímil</v>
      </c>
      <c r="K2571" s="3" t="s">
        <v>23</v>
      </c>
    </row>
    <row r="2572" spans="1:11" ht="42" customHeight="1">
      <c r="A2572" s="2" t="s">
        <v>5861</v>
      </c>
      <c r="B2572" s="2" t="s">
        <v>5862</v>
      </c>
      <c r="C2572" s="2" t="s">
        <v>17</v>
      </c>
      <c r="D2572" s="2" t="s">
        <v>18</v>
      </c>
      <c r="E2572" s="5">
        <v>-26639</v>
      </c>
      <c r="F2572" s="3" t="s">
        <v>58</v>
      </c>
      <c r="G2572" s="3" t="s">
        <v>59</v>
      </c>
      <c r="H2572" s="2" t="s">
        <v>21</v>
      </c>
      <c r="I2572" s="2" t="s">
        <v>5863</v>
      </c>
      <c r="J2572" s="3" t="str">
        <f>HYPERLINK("https://www.boe.es/gazeta/dias/1827/01/23/pdfs/GMD-1827-10.pdf#page=2","Abrir facsímil")</f>
        <v>Abrir facsímil</v>
      </c>
      <c r="K2572" s="3" t="s">
        <v>23</v>
      </c>
    </row>
    <row r="2573" spans="1:11" ht="42" customHeight="1">
      <c r="A2573" s="2" t="s">
        <v>5864</v>
      </c>
      <c r="B2573" s="2" t="s">
        <v>5865</v>
      </c>
      <c r="C2573" s="2" t="s">
        <v>17</v>
      </c>
      <c r="D2573" s="2" t="s">
        <v>18</v>
      </c>
      <c r="E2573" s="5">
        <v>-26579</v>
      </c>
      <c r="F2573" s="3" t="s">
        <v>488</v>
      </c>
      <c r="G2573" s="3" t="s">
        <v>20</v>
      </c>
      <c r="H2573" s="2" t="s">
        <v>21</v>
      </c>
      <c r="I2573" s="2" t="s">
        <v>5866</v>
      </c>
      <c r="J2573" s="3" t="str">
        <f>HYPERLINK("https://www.boe.es/gazeta/dias/1827/03/24/pdfs/GMD-1827-36.pdf#page=3","Abrir facsímil")</f>
        <v>Abrir facsímil</v>
      </c>
      <c r="K2573" s="3" t="s">
        <v>23</v>
      </c>
    </row>
    <row r="2574" spans="1:11" ht="42" customHeight="1">
      <c r="A2574" s="2" t="s">
        <v>5867</v>
      </c>
      <c r="B2574" s="2" t="s">
        <v>5867</v>
      </c>
      <c r="C2574" s="2" t="s">
        <v>17</v>
      </c>
      <c r="D2574" s="2" t="s">
        <v>18</v>
      </c>
      <c r="E2574" s="5">
        <v>-26614</v>
      </c>
      <c r="F2574" s="3" t="s">
        <v>609</v>
      </c>
      <c r="G2574" s="3" t="s">
        <v>1070</v>
      </c>
      <c r="H2574" s="2" t="s">
        <v>21</v>
      </c>
      <c r="I2574" s="2" t="s">
        <v>5868</v>
      </c>
      <c r="J2574" s="3" t="str">
        <f>HYPERLINK("https://www.boe.es/gazeta/dias/1827/02/17/pdfs/GMD-1827-21.pdf#page=4","Abrir facsímil")</f>
        <v>Abrir facsímil</v>
      </c>
      <c r="K2574" s="3" t="s">
        <v>23</v>
      </c>
    </row>
    <row r="2575" spans="1:11" ht="42" customHeight="1">
      <c r="A2575" s="2" t="s">
        <v>5869</v>
      </c>
      <c r="B2575" s="2" t="s">
        <v>5870</v>
      </c>
      <c r="C2575" s="2" t="s">
        <v>35</v>
      </c>
      <c r="D2575" s="2" t="s">
        <v>36</v>
      </c>
      <c r="E2575" s="5">
        <v>-26373</v>
      </c>
      <c r="F2575" s="3" t="s">
        <v>136</v>
      </c>
      <c r="G2575" s="3" t="s">
        <v>20</v>
      </c>
      <c r="H2575" s="2" t="s">
        <v>21</v>
      </c>
      <c r="I2575" s="2" t="s">
        <v>5871</v>
      </c>
      <c r="J2575" s="3" t="str">
        <f>HYPERLINK("https://www.boe.es/gazeta/dias/1827/10/16/pdfs/GMD-1827-127.pdf#page=3","Abrir facsímil")</f>
        <v>Abrir facsímil</v>
      </c>
      <c r="K2575" s="3" t="s">
        <v>23</v>
      </c>
    </row>
    <row r="2576" spans="1:11" ht="42" customHeight="1">
      <c r="A2576" s="2" t="s">
        <v>5872</v>
      </c>
      <c r="B2576" s="2" t="s">
        <v>5873</v>
      </c>
      <c r="C2576" s="2" t="s">
        <v>35</v>
      </c>
      <c r="D2576" s="2" t="s">
        <v>36</v>
      </c>
      <c r="E2576" s="5">
        <v>-26609</v>
      </c>
      <c r="F2576" s="3" t="s">
        <v>102</v>
      </c>
      <c r="G2576" s="3" t="s">
        <v>20</v>
      </c>
      <c r="H2576" s="2" t="s">
        <v>21</v>
      </c>
      <c r="I2576" s="2" t="s">
        <v>5874</v>
      </c>
      <c r="J2576" s="3" t="str">
        <f>HYPERLINK("https://www.boe.es/gazeta/dias/1827/02/22/pdfs/GMD-1827-23.pdf#page=3","Abrir facsímil")</f>
        <v>Abrir facsímil</v>
      </c>
      <c r="K2576" s="3" t="s">
        <v>23</v>
      </c>
    </row>
    <row r="2577" spans="1:11" ht="42" customHeight="1">
      <c r="A2577" s="2" t="s">
        <v>5875</v>
      </c>
      <c r="B2577" s="2" t="s">
        <v>5876</v>
      </c>
      <c r="C2577" s="2" t="s">
        <v>35</v>
      </c>
      <c r="D2577" s="2" t="s">
        <v>36</v>
      </c>
      <c r="E2577" s="5">
        <v>-26548</v>
      </c>
      <c r="F2577" s="3" t="s">
        <v>507</v>
      </c>
      <c r="G2577" s="3" t="s">
        <v>20</v>
      </c>
      <c r="H2577" s="2" t="s">
        <v>21</v>
      </c>
      <c r="I2577" s="2" t="s">
        <v>5877</v>
      </c>
      <c r="J2577" s="3" t="str">
        <f>HYPERLINK("https://www.boe.es/gazeta/dias/1827/04/24/pdfs/GMD-1827-49.pdf#page=3","Abrir facsímil")</f>
        <v>Abrir facsímil</v>
      </c>
      <c r="K2577" s="3" t="s">
        <v>23</v>
      </c>
    </row>
    <row r="2578" spans="1:11" ht="42" customHeight="1">
      <c r="A2578" s="2" t="s">
        <v>5878</v>
      </c>
      <c r="B2578" s="2" t="s">
        <v>5879</v>
      </c>
      <c r="C2578" s="2" t="s">
        <v>17</v>
      </c>
      <c r="D2578" s="2" t="s">
        <v>18</v>
      </c>
      <c r="E2578" s="5">
        <v>-26411</v>
      </c>
      <c r="F2578" s="3" t="s">
        <v>496</v>
      </c>
      <c r="G2578" s="3" t="s">
        <v>29</v>
      </c>
      <c r="H2578" s="2" t="s">
        <v>21</v>
      </c>
      <c r="I2578" s="2" t="s">
        <v>5880</v>
      </c>
      <c r="J2578" s="3" t="str">
        <f>HYPERLINK("https://www.boe.es/gazeta/dias/1827/09/08/pdfs/GMD-1827-108.pdf#page=4","Abrir facsímil")</f>
        <v>Abrir facsímil</v>
      </c>
      <c r="K2578" s="3" t="s">
        <v>23</v>
      </c>
    </row>
    <row r="2579" spans="1:11" ht="42" customHeight="1">
      <c r="A2579" s="2" t="s">
        <v>5881</v>
      </c>
      <c r="B2579" s="2" t="s">
        <v>5881</v>
      </c>
      <c r="C2579" s="2" t="s">
        <v>17</v>
      </c>
      <c r="D2579" s="2" t="s">
        <v>18</v>
      </c>
      <c r="E2579" s="5">
        <v>-26660</v>
      </c>
      <c r="F2579" s="3" t="s">
        <v>661</v>
      </c>
      <c r="G2579" s="3" t="s">
        <v>20</v>
      </c>
      <c r="H2579" s="2" t="s">
        <v>21</v>
      </c>
      <c r="I2579" s="2" t="s">
        <v>5882</v>
      </c>
      <c r="J2579" s="3" t="str">
        <f>HYPERLINK("https://www.boe.es/gazeta/dias/1827/01/02/pdfs/GMD-1827-1.pdf#page=3","Abrir facsímil")</f>
        <v>Abrir facsímil</v>
      </c>
      <c r="K2579" s="3" t="s">
        <v>23</v>
      </c>
    </row>
    <row r="2580" spans="1:11" ht="42" customHeight="1">
      <c r="A2580" s="2" t="s">
        <v>5883</v>
      </c>
      <c r="B2580" s="2" t="s">
        <v>5883</v>
      </c>
      <c r="C2580" s="2" t="s">
        <v>17</v>
      </c>
      <c r="D2580" s="2" t="s">
        <v>18</v>
      </c>
      <c r="E2580" s="5">
        <v>-26488</v>
      </c>
      <c r="F2580" s="3" t="s">
        <v>201</v>
      </c>
      <c r="G2580" s="3" t="s">
        <v>42</v>
      </c>
      <c r="H2580" s="2" t="s">
        <v>21</v>
      </c>
      <c r="I2580" s="2" t="s">
        <v>5884</v>
      </c>
      <c r="J2580" s="3" t="str">
        <f>HYPERLINK("https://www.boe.es/gazeta/dias/1827/06/23/pdfs/GMD-1827-75.pdf#page=1","Abrir facsímil")</f>
        <v>Abrir facsímil</v>
      </c>
      <c r="K2580" s="3" t="s">
        <v>23</v>
      </c>
    </row>
    <row r="2581" spans="1:11" ht="42" customHeight="1">
      <c r="A2581" s="2" t="s">
        <v>5885</v>
      </c>
      <c r="B2581" s="2" t="s">
        <v>5885</v>
      </c>
      <c r="C2581" s="2" t="s">
        <v>35</v>
      </c>
      <c r="D2581" s="2" t="s">
        <v>36</v>
      </c>
      <c r="E2581" s="5">
        <v>-26404</v>
      </c>
      <c r="F2581" s="3" t="s">
        <v>197</v>
      </c>
      <c r="G2581" s="3" t="s">
        <v>20</v>
      </c>
      <c r="H2581" s="2" t="s">
        <v>21</v>
      </c>
      <c r="I2581" s="2" t="s">
        <v>5886</v>
      </c>
      <c r="J2581" s="3" t="str">
        <f>HYPERLINK("https://www.boe.es/gazeta/dias/1827/09/15/pdfs/GMD-1827-111.pdf#page=3","Abrir facsímil")</f>
        <v>Abrir facsímil</v>
      </c>
      <c r="K2581" s="3" t="s">
        <v>23</v>
      </c>
    </row>
    <row r="2582" spans="1:11" ht="42" customHeight="1">
      <c r="A2582" s="2" t="s">
        <v>5887</v>
      </c>
      <c r="B2582" s="2" t="s">
        <v>5887</v>
      </c>
      <c r="C2582" s="2" t="s">
        <v>17</v>
      </c>
      <c r="D2582" s="2" t="s">
        <v>18</v>
      </c>
      <c r="E2582" s="5">
        <v>-26660</v>
      </c>
      <c r="F2582" s="3" t="s">
        <v>661</v>
      </c>
      <c r="G2582" s="3" t="s">
        <v>59</v>
      </c>
      <c r="H2582" s="2" t="s">
        <v>21</v>
      </c>
      <c r="I2582" s="2" t="s">
        <v>5888</v>
      </c>
      <c r="J2582" s="3" t="str">
        <f>HYPERLINK("https://www.boe.es/gazeta/dias/1827/01/02/pdfs/GMD-1827-1.pdf#page=2","Abrir facsímil")</f>
        <v>Abrir facsímil</v>
      </c>
      <c r="K2582" s="3" t="s">
        <v>23</v>
      </c>
    </row>
    <row r="2583" spans="1:11" ht="42" customHeight="1">
      <c r="A2583" s="2" t="s">
        <v>5889</v>
      </c>
      <c r="B2583" s="2" t="s">
        <v>5889</v>
      </c>
      <c r="C2583" s="2" t="s">
        <v>17</v>
      </c>
      <c r="D2583" s="2" t="s">
        <v>18</v>
      </c>
      <c r="E2583" s="5">
        <v>-26350</v>
      </c>
      <c r="F2583" s="3" t="s">
        <v>586</v>
      </c>
      <c r="G2583" s="3" t="s">
        <v>42</v>
      </c>
      <c r="H2583" s="2" t="s">
        <v>21</v>
      </c>
      <c r="I2583" s="2" t="s">
        <v>5890</v>
      </c>
      <c r="J2583" s="3" t="str">
        <f>HYPERLINK("https://www.boe.es/gazeta/dias/1827/11/08/pdfs/GMD-1827-137.pdf#page=1","Abrir facsímil")</f>
        <v>Abrir facsímil</v>
      </c>
      <c r="K2583" s="3" t="s">
        <v>23</v>
      </c>
    </row>
    <row r="2584" spans="1:11" ht="42" customHeight="1">
      <c r="A2584" s="2" t="s">
        <v>5891</v>
      </c>
      <c r="B2584" s="2" t="s">
        <v>5892</v>
      </c>
      <c r="C2584" s="2" t="s">
        <v>35</v>
      </c>
      <c r="D2584" s="2" t="s">
        <v>36</v>
      </c>
      <c r="E2584" s="5">
        <v>-26541</v>
      </c>
      <c r="F2584" s="3" t="s">
        <v>542</v>
      </c>
      <c r="G2584" s="3" t="s">
        <v>59</v>
      </c>
      <c r="H2584" s="2" t="s">
        <v>30</v>
      </c>
      <c r="I2584" s="2" t="s">
        <v>5893</v>
      </c>
      <c r="J2584" s="3" t="str">
        <f>HYPERLINK("https://www.boe.es/gazeta/dias/1827/05/01/pdfs/GMD-1827-52.pdf#page=2","Abrir facsímil")</f>
        <v>Abrir facsímil</v>
      </c>
      <c r="K2584" s="3" t="s">
        <v>32</v>
      </c>
    </row>
    <row r="2585" spans="1:11" ht="42" customHeight="1">
      <c r="A2585" s="2" t="s">
        <v>5894</v>
      </c>
      <c r="B2585" s="2" t="s">
        <v>5894</v>
      </c>
      <c r="C2585" s="2" t="s">
        <v>46</v>
      </c>
      <c r="D2585" s="2" t="s">
        <v>27</v>
      </c>
      <c r="E2585" s="5">
        <v>-26593</v>
      </c>
      <c r="F2585" s="3" t="s">
        <v>1128</v>
      </c>
      <c r="G2585" s="3" t="s">
        <v>42</v>
      </c>
      <c r="H2585" s="2" t="s">
        <v>21</v>
      </c>
      <c r="I2585" s="2" t="s">
        <v>5895</v>
      </c>
      <c r="J2585" s="3" t="str">
        <f>HYPERLINK("https://www.boe.es/gazeta/dias/1827/03/10/pdfs/GMD-1827-30.pdf#page=1","Abrir facsímil")</f>
        <v>Abrir facsímil</v>
      </c>
      <c r="K2585" s="3" t="s">
        <v>23</v>
      </c>
    </row>
    <row r="2586" spans="1:11" ht="42" customHeight="1">
      <c r="A2586" s="2" t="s">
        <v>5896</v>
      </c>
      <c r="B2586" s="2" t="s">
        <v>5897</v>
      </c>
      <c r="C2586" s="2" t="s">
        <v>17</v>
      </c>
      <c r="D2586" s="2" t="s">
        <v>18</v>
      </c>
      <c r="E2586" s="5">
        <v>-26380</v>
      </c>
      <c r="F2586" s="3" t="s">
        <v>71</v>
      </c>
      <c r="G2586" s="3" t="s">
        <v>42</v>
      </c>
      <c r="H2586" s="2" t="s">
        <v>21</v>
      </c>
      <c r="I2586" s="2" t="s">
        <v>5898</v>
      </c>
      <c r="J2586" s="3" t="str">
        <f>HYPERLINK("https://www.boe.es/gazeta/dias/1827/10/09/pdfs/GMD-1827-124.pdf#page=1","Abrir facsímil")</f>
        <v>Abrir facsímil</v>
      </c>
      <c r="K2586" s="3" t="s">
        <v>23</v>
      </c>
    </row>
    <row r="2587" spans="1:11" ht="42" customHeight="1">
      <c r="A2587" s="2" t="s">
        <v>5899</v>
      </c>
      <c r="B2587" s="2" t="s">
        <v>5900</v>
      </c>
      <c r="C2587" s="2" t="s">
        <v>35</v>
      </c>
      <c r="D2587" s="2" t="s">
        <v>36</v>
      </c>
      <c r="E2587" s="5">
        <v>-26441</v>
      </c>
      <c r="F2587" s="3" t="s">
        <v>144</v>
      </c>
      <c r="G2587" s="3" t="s">
        <v>59</v>
      </c>
      <c r="H2587" s="2" t="s">
        <v>21</v>
      </c>
      <c r="I2587" s="2" t="s">
        <v>5901</v>
      </c>
      <c r="J2587" s="3" t="str">
        <f>HYPERLINK("https://www.boe.es/gazeta/dias/1827/08/09/pdfs/GMD-1827-95.pdf#page=2","Abrir facsímil")</f>
        <v>Abrir facsímil</v>
      </c>
      <c r="K2587" s="3" t="s">
        <v>23</v>
      </c>
    </row>
    <row r="2588" spans="1:11" ht="42" customHeight="1">
      <c r="A2588" s="2" t="s">
        <v>5902</v>
      </c>
      <c r="B2588" s="2" t="s">
        <v>5902</v>
      </c>
      <c r="C2588" s="2" t="s">
        <v>17</v>
      </c>
      <c r="D2588" s="2" t="s">
        <v>18</v>
      </c>
      <c r="E2588" s="5">
        <v>-26467</v>
      </c>
      <c r="F2588" s="3" t="s">
        <v>930</v>
      </c>
      <c r="G2588" s="3" t="s">
        <v>42</v>
      </c>
      <c r="H2588" s="2" t="s">
        <v>21</v>
      </c>
      <c r="I2588" s="2" t="s">
        <v>5903</v>
      </c>
      <c r="J2588" s="3" t="str">
        <f>HYPERLINK("https://www.boe.es/gazeta/dias/1827/07/14/pdfs/GMD-1827-84.pdf#page=1","Abrir facsímil")</f>
        <v>Abrir facsímil</v>
      </c>
      <c r="K2588" s="3" t="s">
        <v>23</v>
      </c>
    </row>
    <row r="2589" spans="1:11" ht="42" customHeight="1">
      <c r="A2589" s="2" t="s">
        <v>5904</v>
      </c>
      <c r="B2589" s="2" t="s">
        <v>5904</v>
      </c>
      <c r="C2589" s="2" t="s">
        <v>17</v>
      </c>
      <c r="D2589" s="2" t="s">
        <v>18</v>
      </c>
      <c r="E2589" s="5">
        <v>-26306</v>
      </c>
      <c r="F2589" s="3" t="s">
        <v>247</v>
      </c>
      <c r="G2589" s="3" t="s">
        <v>42</v>
      </c>
      <c r="H2589" s="2" t="s">
        <v>21</v>
      </c>
      <c r="I2589" s="2" t="s">
        <v>5905</v>
      </c>
      <c r="J2589" s="3" t="str">
        <f>HYPERLINK("https://www.boe.es/gazeta/dias/1827/12/22/pdfs/GMD-1827-156.pdf#page=1","Abrir facsímil")</f>
        <v>Abrir facsímil</v>
      </c>
      <c r="K2589" s="3" t="s">
        <v>23</v>
      </c>
    </row>
    <row r="2590" spans="1:11" ht="42" customHeight="1">
      <c r="A2590" s="2" t="s">
        <v>5906</v>
      </c>
      <c r="B2590" s="2" t="s">
        <v>5906</v>
      </c>
      <c r="C2590" s="2" t="s">
        <v>17</v>
      </c>
      <c r="D2590" s="2" t="s">
        <v>18</v>
      </c>
      <c r="E2590" s="5">
        <v>-26399</v>
      </c>
      <c r="F2590" s="3" t="s">
        <v>977</v>
      </c>
      <c r="G2590" s="3" t="s">
        <v>59</v>
      </c>
      <c r="H2590" s="2" t="s">
        <v>21</v>
      </c>
      <c r="I2590" s="2" t="s">
        <v>5907</v>
      </c>
      <c r="J2590" s="3" t="str">
        <f>HYPERLINK("https://www.boe.es/gazeta/dias/1827/09/20/pdfs/GMD-1827-114.pdf#page=2","Abrir facsímil")</f>
        <v>Abrir facsímil</v>
      </c>
      <c r="K2590" s="3" t="s">
        <v>23</v>
      </c>
    </row>
    <row r="2591" spans="1:11" ht="42" customHeight="1">
      <c r="A2591" s="2" t="s">
        <v>5906</v>
      </c>
      <c r="B2591" s="2" t="s">
        <v>5906</v>
      </c>
      <c r="C2591" s="2" t="s">
        <v>17</v>
      </c>
      <c r="D2591" s="2" t="s">
        <v>18</v>
      </c>
      <c r="E2591" s="5">
        <v>-26399</v>
      </c>
      <c r="F2591" s="3" t="s">
        <v>977</v>
      </c>
      <c r="G2591" s="3" t="s">
        <v>20</v>
      </c>
      <c r="H2591" s="2" t="s">
        <v>21</v>
      </c>
      <c r="I2591" s="2" t="s">
        <v>5908</v>
      </c>
      <c r="J2591" s="3" t="str">
        <f>HYPERLINK("https://www.boe.es/gazeta/dias/1827/09/20/pdfs/GMD-1827-114.pdf#page=3","Abrir facsímil")</f>
        <v>Abrir facsímil</v>
      </c>
      <c r="K2591" s="3" t="s">
        <v>23</v>
      </c>
    </row>
    <row r="2592" spans="1:11" ht="42" customHeight="1">
      <c r="A2592" s="2" t="s">
        <v>5906</v>
      </c>
      <c r="B2592" s="2" t="s">
        <v>5906</v>
      </c>
      <c r="C2592" s="2" t="s">
        <v>17</v>
      </c>
      <c r="D2592" s="2" t="s">
        <v>18</v>
      </c>
      <c r="E2592" s="5">
        <v>-26327</v>
      </c>
      <c r="F2592" s="3" t="s">
        <v>191</v>
      </c>
      <c r="G2592" s="3" t="s">
        <v>59</v>
      </c>
      <c r="H2592" s="2" t="s">
        <v>21</v>
      </c>
      <c r="I2592" s="2" t="s">
        <v>5909</v>
      </c>
      <c r="J2592" s="3" t="str">
        <f>HYPERLINK("https://www.boe.es/gazeta/dias/1827/12/01/pdfs/GMD-1827-147.pdf#page=2","Abrir facsímil")</f>
        <v>Abrir facsímil</v>
      </c>
      <c r="K2592" s="3" t="s">
        <v>23</v>
      </c>
    </row>
    <row r="2593" spans="1:11" ht="42" customHeight="1">
      <c r="A2593" s="2" t="s">
        <v>5910</v>
      </c>
      <c r="B2593" s="2" t="s">
        <v>5910</v>
      </c>
      <c r="C2593" s="2" t="s">
        <v>284</v>
      </c>
      <c r="D2593" s="2" t="s">
        <v>36</v>
      </c>
      <c r="E2593" s="5">
        <v>-26607</v>
      </c>
      <c r="F2593" s="3" t="s">
        <v>280</v>
      </c>
      <c r="G2593" s="3" t="s">
        <v>42</v>
      </c>
      <c r="H2593" s="2" t="s">
        <v>21</v>
      </c>
      <c r="I2593" s="2" t="s">
        <v>5911</v>
      </c>
      <c r="J2593" s="3" t="str">
        <f>HYPERLINK("https://www.boe.es/gazeta/dias/1827/02/24/pdfs/GMD-1827-24.pdf#page=1","Abrir facsímil")</f>
        <v>Abrir facsímil</v>
      </c>
      <c r="K2593" s="3" t="s">
        <v>23</v>
      </c>
    </row>
    <row r="2594" spans="1:11" ht="42" customHeight="1">
      <c r="A2594" s="2" t="s">
        <v>5912</v>
      </c>
      <c r="B2594" s="2" t="s">
        <v>5912</v>
      </c>
      <c r="C2594" s="2" t="s">
        <v>17</v>
      </c>
      <c r="D2594" s="2" t="s">
        <v>18</v>
      </c>
      <c r="E2594" s="5">
        <v>-26434</v>
      </c>
      <c r="F2594" s="3" t="s">
        <v>267</v>
      </c>
      <c r="G2594" s="3" t="s">
        <v>42</v>
      </c>
      <c r="H2594" s="2" t="s">
        <v>21</v>
      </c>
      <c r="I2594" s="2" t="s">
        <v>5913</v>
      </c>
      <c r="J2594" s="3" t="str">
        <f>HYPERLINK("https://www.boe.es/gazeta/dias/1827/08/16/pdfs/GMD-1827-98.pdf#page=1","Abrir facsímil")</f>
        <v>Abrir facsímil</v>
      </c>
      <c r="K2594" s="3" t="s">
        <v>23</v>
      </c>
    </row>
    <row r="2595" spans="1:11" ht="42" customHeight="1">
      <c r="A2595" s="2" t="s">
        <v>5914</v>
      </c>
      <c r="B2595" s="2" t="s">
        <v>5915</v>
      </c>
      <c r="C2595" s="2" t="s">
        <v>17</v>
      </c>
      <c r="D2595" s="2" t="s">
        <v>18</v>
      </c>
      <c r="E2595" s="5">
        <v>-26450</v>
      </c>
      <c r="F2595" s="3" t="s">
        <v>518</v>
      </c>
      <c r="G2595" s="3" t="s">
        <v>59</v>
      </c>
      <c r="H2595" s="2" t="s">
        <v>21</v>
      </c>
      <c r="I2595" s="2" t="s">
        <v>5916</v>
      </c>
      <c r="J2595" s="3" t="str">
        <f>HYPERLINK("https://www.boe.es/gazeta/dias/1827/07/31/pdfs/GMD-1827-91.pdf#page=2","Abrir facsímil")</f>
        <v>Abrir facsímil</v>
      </c>
      <c r="K2595" s="3" t="s">
        <v>23</v>
      </c>
    </row>
    <row r="2596" spans="1:11" ht="42" customHeight="1">
      <c r="A2596" s="2" t="s">
        <v>5917</v>
      </c>
      <c r="B2596" s="2" t="s">
        <v>5917</v>
      </c>
      <c r="C2596" s="2" t="s">
        <v>35</v>
      </c>
      <c r="D2596" s="2" t="s">
        <v>36</v>
      </c>
      <c r="E2596" s="5">
        <v>-26520</v>
      </c>
      <c r="F2596" s="3" t="s">
        <v>664</v>
      </c>
      <c r="G2596" s="3" t="s">
        <v>59</v>
      </c>
      <c r="H2596" s="2" t="s">
        <v>21</v>
      </c>
      <c r="I2596" s="2" t="s">
        <v>5918</v>
      </c>
      <c r="J2596" s="3" t="str">
        <f>HYPERLINK("https://www.boe.es/gazeta/dias/1827/05/22/pdfs/GMD-1827-61.pdf#page=2","Abrir facsímil")</f>
        <v>Abrir facsímil</v>
      </c>
      <c r="K2596" s="3" t="s">
        <v>23</v>
      </c>
    </row>
    <row r="2597" spans="1:11" ht="42" customHeight="1">
      <c r="A2597" s="2" t="s">
        <v>5919</v>
      </c>
      <c r="B2597" s="2" t="s">
        <v>5919</v>
      </c>
      <c r="C2597" s="2" t="s">
        <v>35</v>
      </c>
      <c r="D2597" s="2" t="s">
        <v>36</v>
      </c>
      <c r="E2597" s="5">
        <v>-26658</v>
      </c>
      <c r="F2597" s="3" t="s">
        <v>270</v>
      </c>
      <c r="G2597" s="3" t="s">
        <v>29</v>
      </c>
      <c r="H2597" s="2" t="s">
        <v>21</v>
      </c>
      <c r="I2597" s="2" t="s">
        <v>5920</v>
      </c>
      <c r="J2597" s="3" t="str">
        <f>HYPERLINK("https://www.boe.es/gazeta/dias/1827/01/04/pdfs/GMD-1827-2.pdf#page=4","Abrir facsímil")</f>
        <v>Abrir facsímil</v>
      </c>
      <c r="K2597" s="3" t="s">
        <v>23</v>
      </c>
    </row>
    <row r="2598" spans="1:11" ht="42" customHeight="1">
      <c r="A2598" s="2" t="s">
        <v>5921</v>
      </c>
      <c r="B2598" s="2" t="s">
        <v>5922</v>
      </c>
      <c r="C2598" s="2" t="s">
        <v>46</v>
      </c>
      <c r="D2598" s="2" t="s">
        <v>27</v>
      </c>
      <c r="E2598" s="5">
        <v>-26436</v>
      </c>
      <c r="F2598" s="3" t="s">
        <v>869</v>
      </c>
      <c r="G2598" s="3" t="s">
        <v>870</v>
      </c>
      <c r="H2598" s="2" t="s">
        <v>21</v>
      </c>
      <c r="I2598" s="2" t="s">
        <v>5923</v>
      </c>
      <c r="J2598" s="3" t="str">
        <f>HYPERLINK("https://www.boe.es/gazeta/dias/1827/08/14/pdfs/GMD-1827-97.pdf#page=2","Abrir facsímil")</f>
        <v>Abrir facsímil</v>
      </c>
      <c r="K2598" s="3" t="s">
        <v>23</v>
      </c>
    </row>
    <row r="2599" spans="1:11" ht="42" customHeight="1">
      <c r="A2599" s="2" t="s">
        <v>5924</v>
      </c>
      <c r="B2599" s="2" t="s">
        <v>5925</v>
      </c>
      <c r="C2599" s="2" t="s">
        <v>35</v>
      </c>
      <c r="D2599" s="2" t="s">
        <v>36</v>
      </c>
      <c r="E2599" s="5">
        <v>-26572</v>
      </c>
      <c r="F2599" s="3" t="s">
        <v>1075</v>
      </c>
      <c r="G2599" s="3" t="s">
        <v>59</v>
      </c>
      <c r="H2599" s="2" t="s">
        <v>21</v>
      </c>
      <c r="I2599" s="2" t="s">
        <v>5926</v>
      </c>
      <c r="J2599" s="3" t="str">
        <f>HYPERLINK("https://www.boe.es/gazeta/dias/1827/03/31/pdfs/GMD-1827-39.pdf#page=2","Abrir facsímil")</f>
        <v>Abrir facsímil</v>
      </c>
      <c r="K2599" s="3" t="s">
        <v>23</v>
      </c>
    </row>
    <row r="2600" spans="1:11" ht="42" customHeight="1">
      <c r="A2600" s="2" t="s">
        <v>5927</v>
      </c>
      <c r="B2600" s="2" t="s">
        <v>5928</v>
      </c>
      <c r="C2600" s="2" t="s">
        <v>17</v>
      </c>
      <c r="D2600" s="2" t="s">
        <v>18</v>
      </c>
      <c r="E2600" s="5">
        <v>-26618</v>
      </c>
      <c r="F2600" s="3" t="s">
        <v>439</v>
      </c>
      <c r="G2600" s="3" t="s">
        <v>29</v>
      </c>
      <c r="H2600" s="2" t="s">
        <v>21</v>
      </c>
      <c r="I2600" s="2" t="s">
        <v>5929</v>
      </c>
      <c r="J2600" s="3" t="str">
        <f>HYPERLINK("https://www.boe.es/gazeta/dias/1827/02/13/pdfs/GMD-1827-19.pdf#page=4","Abrir facsímil")</f>
        <v>Abrir facsímil</v>
      </c>
      <c r="K2600" s="3" t="s">
        <v>23</v>
      </c>
    </row>
    <row r="2601" spans="1:11" ht="42" customHeight="1">
      <c r="A2601" s="2" t="s">
        <v>5930</v>
      </c>
      <c r="B2601" s="2" t="s">
        <v>5930</v>
      </c>
      <c r="C2601" s="2" t="s">
        <v>17</v>
      </c>
      <c r="D2601" s="2" t="s">
        <v>18</v>
      </c>
      <c r="E2601" s="5">
        <v>-26439</v>
      </c>
      <c r="F2601" s="3" t="s">
        <v>286</v>
      </c>
      <c r="G2601" s="3" t="s">
        <v>59</v>
      </c>
      <c r="H2601" s="2" t="s">
        <v>21</v>
      </c>
      <c r="I2601" s="2" t="s">
        <v>5931</v>
      </c>
      <c r="J2601" s="3" t="str">
        <f>HYPERLINK("https://www.boe.es/gazeta/dias/1827/08/11/pdfs/GMD-1827-96.pdf#page=2","Abrir facsímil")</f>
        <v>Abrir facsímil</v>
      </c>
      <c r="K2601" s="3" t="s">
        <v>23</v>
      </c>
    </row>
    <row r="2602" spans="1:11" ht="42" customHeight="1">
      <c r="A2602" s="2" t="s">
        <v>5930</v>
      </c>
      <c r="B2602" s="2" t="s">
        <v>5930</v>
      </c>
      <c r="C2602" s="2" t="s">
        <v>35</v>
      </c>
      <c r="D2602" s="2" t="s">
        <v>36</v>
      </c>
      <c r="E2602" s="5">
        <v>-26436</v>
      </c>
      <c r="F2602" s="3" t="s">
        <v>869</v>
      </c>
      <c r="G2602" s="3" t="s">
        <v>42</v>
      </c>
      <c r="H2602" s="2" t="s">
        <v>21</v>
      </c>
      <c r="I2602" s="2" t="s">
        <v>5932</v>
      </c>
      <c r="J2602" s="3" t="str">
        <f>HYPERLINK("https://www.boe.es/gazeta/dias/1827/08/14/pdfs/GMD-1827-97.pdf#page=1","Abrir facsímil")</f>
        <v>Abrir facsímil</v>
      </c>
      <c r="K2602" s="3" t="s">
        <v>23</v>
      </c>
    </row>
    <row r="2603" spans="1:11" ht="42" customHeight="1">
      <c r="A2603" s="2" t="s">
        <v>5933</v>
      </c>
      <c r="B2603" s="2" t="s">
        <v>5933</v>
      </c>
      <c r="C2603" s="2" t="s">
        <v>35</v>
      </c>
      <c r="D2603" s="2" t="s">
        <v>36</v>
      </c>
      <c r="E2603" s="5">
        <v>-26432</v>
      </c>
      <c r="F2603" s="3" t="s">
        <v>1029</v>
      </c>
      <c r="G2603" s="3" t="s">
        <v>59</v>
      </c>
      <c r="H2603" s="2" t="s">
        <v>21</v>
      </c>
      <c r="I2603" s="2" t="s">
        <v>5934</v>
      </c>
      <c r="J2603" s="3" t="str">
        <f>HYPERLINK("https://www.boe.es/gazeta/dias/1827/08/18/pdfs/GMD-1827-99.pdf#page=2","Abrir facsímil")</f>
        <v>Abrir facsímil</v>
      </c>
      <c r="K2603" s="3" t="s">
        <v>23</v>
      </c>
    </row>
    <row r="2604" spans="1:11" ht="42" customHeight="1">
      <c r="A2604" s="2" t="s">
        <v>5935</v>
      </c>
      <c r="B2604" s="2" t="s">
        <v>5935</v>
      </c>
      <c r="C2604" s="2" t="s">
        <v>66</v>
      </c>
      <c r="D2604" s="2" t="s">
        <v>36</v>
      </c>
      <c r="E2604" s="5">
        <v>-26345</v>
      </c>
      <c r="F2604" s="3" t="s">
        <v>1213</v>
      </c>
      <c r="G2604" s="3" t="s">
        <v>42</v>
      </c>
      <c r="H2604" s="2" t="s">
        <v>21</v>
      </c>
      <c r="I2604" s="2" t="s">
        <v>5936</v>
      </c>
      <c r="J2604" s="3" t="str">
        <f>HYPERLINK("https://www.boe.es/gazeta/dias/1827/11/13/pdfs/GMD-1827-139.pdf#page=1","Abrir facsímil")</f>
        <v>Abrir facsímil</v>
      </c>
      <c r="K2604" s="3" t="s">
        <v>23</v>
      </c>
    </row>
    <row r="2605" spans="1:11" ht="42" customHeight="1">
      <c r="A2605" s="2" t="s">
        <v>5937</v>
      </c>
      <c r="B2605" s="2" t="s">
        <v>5938</v>
      </c>
      <c r="C2605" s="2" t="s">
        <v>46</v>
      </c>
      <c r="D2605" s="2" t="s">
        <v>27</v>
      </c>
      <c r="E2605" s="5">
        <v>-26406</v>
      </c>
      <c r="F2605" s="3" t="s">
        <v>658</v>
      </c>
      <c r="G2605" s="3" t="s">
        <v>59</v>
      </c>
      <c r="H2605" s="2" t="s">
        <v>21</v>
      </c>
      <c r="I2605" s="2" t="s">
        <v>5939</v>
      </c>
      <c r="J2605" s="3" t="str">
        <f>HYPERLINK("https://www.boe.es/gazeta/dias/1827/09/13/pdfs/GMD-1827-110.pdf#page=2","Abrir facsímil")</f>
        <v>Abrir facsímil</v>
      </c>
      <c r="K2605" s="3" t="s">
        <v>23</v>
      </c>
    </row>
    <row r="2606" spans="1:11" ht="42" customHeight="1">
      <c r="A2606" s="2" t="s">
        <v>5940</v>
      </c>
      <c r="B2606" s="2" t="s">
        <v>5941</v>
      </c>
      <c r="C2606" s="2" t="s">
        <v>35</v>
      </c>
      <c r="D2606" s="2" t="s">
        <v>36</v>
      </c>
      <c r="E2606" s="5">
        <v>-26597</v>
      </c>
      <c r="F2606" s="3" t="s">
        <v>891</v>
      </c>
      <c r="G2606" s="3" t="s">
        <v>42</v>
      </c>
      <c r="H2606" s="2" t="s">
        <v>21</v>
      </c>
      <c r="I2606" s="2" t="s">
        <v>5942</v>
      </c>
      <c r="J2606" s="3" t="str">
        <f>HYPERLINK("https://www.boe.es/gazeta/dias/1827/03/06/pdfs/GMD-1827-28.pdf#page=1","Abrir facsímil")</f>
        <v>Abrir facsímil</v>
      </c>
      <c r="K2606" s="3" t="s">
        <v>23</v>
      </c>
    </row>
    <row r="2607" spans="1:11" ht="42" customHeight="1">
      <c r="A2607" s="2" t="s">
        <v>5943</v>
      </c>
      <c r="B2607" s="2" t="s">
        <v>5944</v>
      </c>
      <c r="C2607" s="2" t="s">
        <v>66</v>
      </c>
      <c r="D2607" s="2" t="s">
        <v>36</v>
      </c>
      <c r="E2607" s="5">
        <v>-26329</v>
      </c>
      <c r="F2607" s="3" t="s">
        <v>67</v>
      </c>
      <c r="G2607" s="3" t="s">
        <v>42</v>
      </c>
      <c r="H2607" s="2" t="s">
        <v>21</v>
      </c>
      <c r="I2607" s="2" t="s">
        <v>5945</v>
      </c>
      <c r="J2607" s="3" t="str">
        <f>HYPERLINK("https://www.boe.es/gazeta/dias/1827/11/29/pdfs/GMD-1827-146.pdf#page=1","Abrir facsímil")</f>
        <v>Abrir facsímil</v>
      </c>
      <c r="K2607" s="3" t="s">
        <v>23</v>
      </c>
    </row>
    <row r="2608" spans="1:11" ht="42" customHeight="1">
      <c r="A2608" s="2" t="s">
        <v>5946</v>
      </c>
      <c r="B2608" s="2" t="s">
        <v>5947</v>
      </c>
      <c r="C2608" s="2" t="s">
        <v>17</v>
      </c>
      <c r="D2608" s="2" t="s">
        <v>18</v>
      </c>
      <c r="E2608" s="5">
        <v>-26425</v>
      </c>
      <c r="F2608" s="3" t="s">
        <v>546</v>
      </c>
      <c r="G2608" s="3" t="s">
        <v>29</v>
      </c>
      <c r="H2608" s="2" t="s">
        <v>30</v>
      </c>
      <c r="I2608" s="2" t="s">
        <v>5948</v>
      </c>
      <c r="J2608" s="3" t="str">
        <f>HYPERLINK("https://www.boe.es/gazeta/dias/1827/08/25/pdfs/GMD-1827-102.pdf#page=4","Abrir facsímil")</f>
        <v>Abrir facsímil</v>
      </c>
      <c r="K2608" s="3" t="s">
        <v>32</v>
      </c>
    </row>
    <row r="2609" spans="1:11" ht="42" customHeight="1">
      <c r="A2609" s="2" t="s">
        <v>5949</v>
      </c>
      <c r="B2609" s="2" t="s">
        <v>5949</v>
      </c>
      <c r="C2609" s="2" t="s">
        <v>17</v>
      </c>
      <c r="D2609" s="2" t="s">
        <v>18</v>
      </c>
      <c r="E2609" s="5">
        <v>-26362</v>
      </c>
      <c r="F2609" s="3" t="s">
        <v>158</v>
      </c>
      <c r="G2609" s="3" t="s">
        <v>59</v>
      </c>
      <c r="H2609" s="2" t="s">
        <v>21</v>
      </c>
      <c r="I2609" s="2" t="s">
        <v>5950</v>
      </c>
      <c r="J2609" s="3" t="str">
        <f>HYPERLINK("https://www.boe.es/gazeta/dias/1827/10/27/pdfs/GMD-1827-132.pdf#page=2","Abrir facsímil")</f>
        <v>Abrir facsímil</v>
      </c>
      <c r="K2609" s="3" t="s">
        <v>23</v>
      </c>
    </row>
    <row r="2610" spans="1:11" ht="42" customHeight="1">
      <c r="A2610" s="2" t="s">
        <v>5951</v>
      </c>
      <c r="B2610" s="2" t="s">
        <v>5952</v>
      </c>
      <c r="C2610" s="2" t="s">
        <v>46</v>
      </c>
      <c r="D2610" s="2" t="s">
        <v>27</v>
      </c>
      <c r="E2610" s="5">
        <v>-26369</v>
      </c>
      <c r="F2610" s="3" t="s">
        <v>239</v>
      </c>
      <c r="G2610" s="3" t="s">
        <v>29</v>
      </c>
      <c r="H2610" s="2" t="s">
        <v>21</v>
      </c>
      <c r="I2610" s="2" t="s">
        <v>5953</v>
      </c>
      <c r="J2610" s="3" t="str">
        <f>HYPERLINK("https://www.boe.es/gazeta/dias/1827/10/20/pdfs/GMD-1827-129.pdf#page=4","Abrir facsímil")</f>
        <v>Abrir facsímil</v>
      </c>
      <c r="K2610" s="3" t="s">
        <v>23</v>
      </c>
    </row>
    <row r="2611" spans="1:11" ht="42" customHeight="1">
      <c r="A2611" s="2" t="s">
        <v>5954</v>
      </c>
      <c r="B2611" s="2" t="s">
        <v>5955</v>
      </c>
      <c r="C2611" s="2" t="s">
        <v>17</v>
      </c>
      <c r="D2611" s="2" t="s">
        <v>18</v>
      </c>
      <c r="E2611" s="5">
        <v>-26338</v>
      </c>
      <c r="F2611" s="3" t="s">
        <v>525</v>
      </c>
      <c r="G2611" s="3" t="s">
        <v>42</v>
      </c>
      <c r="H2611" s="2" t="s">
        <v>21</v>
      </c>
      <c r="I2611" s="2" t="s">
        <v>5956</v>
      </c>
      <c r="J2611" s="3" t="str">
        <f>HYPERLINK("https://www.boe.es/gazeta/dias/1827/11/20/pdfs/GMD-1827-142.pdf#page=1","Abrir facsímil")</f>
        <v>Abrir facsímil</v>
      </c>
      <c r="K2611" s="3" t="s">
        <v>23</v>
      </c>
    </row>
    <row r="2612" spans="1:11" ht="42" customHeight="1">
      <c r="A2612" s="2" t="s">
        <v>5957</v>
      </c>
      <c r="B2612" s="2" t="s">
        <v>5958</v>
      </c>
      <c r="C2612" s="2" t="s">
        <v>26</v>
      </c>
      <c r="D2612" s="2" t="s">
        <v>27</v>
      </c>
      <c r="E2612" s="5">
        <v>-26362</v>
      </c>
      <c r="F2612" s="3" t="s">
        <v>158</v>
      </c>
      <c r="G2612" s="3" t="s">
        <v>29</v>
      </c>
      <c r="H2612" s="2" t="s">
        <v>21</v>
      </c>
      <c r="I2612" s="2" t="s">
        <v>5959</v>
      </c>
      <c r="J2612" s="3" t="str">
        <f>HYPERLINK("https://www.boe.es/gazeta/dias/1827/10/27/pdfs/GMD-1827-132.pdf#page=4","Abrir facsímil")</f>
        <v>Abrir facsímil</v>
      </c>
      <c r="K2612" s="3" t="s">
        <v>23</v>
      </c>
    </row>
    <row r="2613" spans="1:11" ht="42" customHeight="1">
      <c r="A2613" s="2" t="s">
        <v>5960</v>
      </c>
      <c r="B2613" s="2" t="s">
        <v>5960</v>
      </c>
      <c r="C2613" s="2" t="s">
        <v>17</v>
      </c>
      <c r="D2613" s="2" t="s">
        <v>18</v>
      </c>
      <c r="E2613" s="5">
        <v>-26525</v>
      </c>
      <c r="F2613" s="3" t="s">
        <v>622</v>
      </c>
      <c r="G2613" s="3" t="s">
        <v>42</v>
      </c>
      <c r="H2613" s="2" t="s">
        <v>21</v>
      </c>
      <c r="I2613" s="2" t="s">
        <v>5961</v>
      </c>
      <c r="J2613" s="3" t="str">
        <f>HYPERLINK("https://www.boe.es/gazeta/dias/1827/05/17/pdfs/GMD-1827-59.pdf#page=1","Abrir facsímil")</f>
        <v>Abrir facsímil</v>
      </c>
      <c r="K2613" s="3" t="s">
        <v>23</v>
      </c>
    </row>
    <row r="2614" spans="1:11" ht="42" customHeight="1">
      <c r="A2614" s="2" t="s">
        <v>5962</v>
      </c>
      <c r="B2614" s="2" t="s">
        <v>5962</v>
      </c>
      <c r="C2614" s="2" t="s">
        <v>17</v>
      </c>
      <c r="D2614" s="2" t="s">
        <v>18</v>
      </c>
      <c r="E2614" s="5">
        <v>-26658</v>
      </c>
      <c r="F2614" s="3" t="s">
        <v>270</v>
      </c>
      <c r="G2614" s="3" t="s">
        <v>59</v>
      </c>
      <c r="H2614" s="2" t="s">
        <v>21</v>
      </c>
      <c r="I2614" s="2" t="s">
        <v>5963</v>
      </c>
      <c r="J2614" s="3" t="str">
        <f>HYPERLINK("https://www.boe.es/gazeta/dias/1827/01/04/pdfs/GMD-1827-2.pdf#page=2","Abrir facsímil")</f>
        <v>Abrir facsímil</v>
      </c>
      <c r="K2614" s="3" t="s">
        <v>23</v>
      </c>
    </row>
    <row r="2615" spans="1:11" ht="42" customHeight="1">
      <c r="A2615" s="2" t="s">
        <v>5964</v>
      </c>
      <c r="B2615" s="2" t="s">
        <v>5964</v>
      </c>
      <c r="C2615" s="2" t="s">
        <v>17</v>
      </c>
      <c r="D2615" s="2" t="s">
        <v>18</v>
      </c>
      <c r="E2615" s="5">
        <v>-26611</v>
      </c>
      <c r="F2615" s="3" t="s">
        <v>638</v>
      </c>
      <c r="G2615" s="3" t="s">
        <v>59</v>
      </c>
      <c r="H2615" s="2" t="s">
        <v>21</v>
      </c>
      <c r="I2615" s="2" t="s">
        <v>5965</v>
      </c>
      <c r="J2615" s="3" t="str">
        <f>HYPERLINK("https://www.boe.es/gazeta/dias/1827/02/20/pdfs/GMD-1827-22.pdf#page=2","Abrir facsímil")</f>
        <v>Abrir facsímil</v>
      </c>
      <c r="K2615" s="3" t="s">
        <v>23</v>
      </c>
    </row>
    <row r="2616" spans="1:11" ht="42" customHeight="1">
      <c r="A2616" s="2" t="s">
        <v>5966</v>
      </c>
      <c r="B2616" s="2" t="s">
        <v>5966</v>
      </c>
      <c r="C2616" s="2" t="s">
        <v>17</v>
      </c>
      <c r="D2616" s="2" t="s">
        <v>18</v>
      </c>
      <c r="E2616" s="5">
        <v>-26649</v>
      </c>
      <c r="F2616" s="3" t="s">
        <v>1180</v>
      </c>
      <c r="G2616" s="3" t="s">
        <v>59</v>
      </c>
      <c r="H2616" s="2" t="s">
        <v>21</v>
      </c>
      <c r="I2616" s="2" t="s">
        <v>5967</v>
      </c>
      <c r="J2616" s="3" t="str">
        <f>HYPERLINK("https://www.boe.es/gazeta/dias/1827/01/13/pdfs/GMD-1827-6.pdf#page=2","Abrir facsímil")</f>
        <v>Abrir facsímil</v>
      </c>
      <c r="K2616" s="3" t="s">
        <v>23</v>
      </c>
    </row>
    <row r="2617" spans="1:11" ht="42" customHeight="1">
      <c r="A2617" s="2" t="s">
        <v>5966</v>
      </c>
      <c r="B2617" s="2" t="s">
        <v>5966</v>
      </c>
      <c r="C2617" s="2" t="s">
        <v>17</v>
      </c>
      <c r="D2617" s="2" t="s">
        <v>18</v>
      </c>
      <c r="E2617" s="5">
        <v>-26630</v>
      </c>
      <c r="F2617" s="3" t="s">
        <v>363</v>
      </c>
      <c r="G2617" s="3" t="s">
        <v>42</v>
      </c>
      <c r="H2617" s="2" t="s">
        <v>21</v>
      </c>
      <c r="I2617" s="2" t="s">
        <v>5968</v>
      </c>
      <c r="J2617" s="3" t="str">
        <f>HYPERLINK("https://www.boe.es/gazeta/dias/1827/02/01/pdfs/GMD-1827-14.pdf#page=1","Abrir facsímil")</f>
        <v>Abrir facsímil</v>
      </c>
      <c r="K2617" s="3" t="s">
        <v>23</v>
      </c>
    </row>
    <row r="2618" spans="1:11" ht="42" customHeight="1">
      <c r="A2618" s="2" t="s">
        <v>5966</v>
      </c>
      <c r="B2618" s="2" t="s">
        <v>5966</v>
      </c>
      <c r="C2618" s="2" t="s">
        <v>17</v>
      </c>
      <c r="D2618" s="2" t="s">
        <v>18</v>
      </c>
      <c r="E2618" s="5">
        <v>-26483</v>
      </c>
      <c r="F2618" s="3" t="s">
        <v>938</v>
      </c>
      <c r="G2618" s="3" t="s">
        <v>42</v>
      </c>
      <c r="H2618" s="2" t="s">
        <v>21</v>
      </c>
      <c r="I2618" s="2" t="s">
        <v>5969</v>
      </c>
      <c r="J2618" s="3" t="str">
        <f>HYPERLINK("https://www.boe.es/gazeta/dias/1827/06/28/pdfs/GMD-1827-77.pdf#page=1","Abrir facsímil")</f>
        <v>Abrir facsímil</v>
      </c>
      <c r="K2618" s="3" t="s">
        <v>23</v>
      </c>
    </row>
    <row r="2619" spans="1:11" ht="42" customHeight="1">
      <c r="A2619" s="2" t="s">
        <v>5970</v>
      </c>
      <c r="B2619" s="2" t="s">
        <v>5970</v>
      </c>
      <c r="C2619" s="2" t="s">
        <v>17</v>
      </c>
      <c r="D2619" s="2" t="s">
        <v>18</v>
      </c>
      <c r="E2619" s="5">
        <v>-26579</v>
      </c>
      <c r="F2619" s="3" t="s">
        <v>488</v>
      </c>
      <c r="G2619" s="3" t="s">
        <v>59</v>
      </c>
      <c r="H2619" s="2" t="s">
        <v>21</v>
      </c>
      <c r="I2619" s="2" t="s">
        <v>5971</v>
      </c>
      <c r="J2619" s="3" t="str">
        <f>HYPERLINK("https://www.boe.es/gazeta/dias/1827/03/24/pdfs/GMD-1827-36.pdf#page=2","Abrir facsímil")</f>
        <v>Abrir facsímil</v>
      </c>
      <c r="K2619" s="3" t="s">
        <v>23</v>
      </c>
    </row>
    <row r="2620" spans="1:11" ht="42" customHeight="1">
      <c r="A2620" s="2" t="s">
        <v>5972</v>
      </c>
      <c r="B2620" s="2" t="s">
        <v>5972</v>
      </c>
      <c r="C2620" s="2" t="s">
        <v>46</v>
      </c>
      <c r="D2620" s="2" t="s">
        <v>27</v>
      </c>
      <c r="E2620" s="5">
        <v>-26595</v>
      </c>
      <c r="F2620" s="3" t="s">
        <v>128</v>
      </c>
      <c r="G2620" s="3" t="s">
        <v>42</v>
      </c>
      <c r="H2620" s="2" t="s">
        <v>21</v>
      </c>
      <c r="I2620" s="2" t="s">
        <v>5973</v>
      </c>
      <c r="J2620" s="3" t="str">
        <f>HYPERLINK("https://www.boe.es/gazeta/dias/1827/03/08/pdfs/GMD-1827-29.pdf#page=1","Abrir facsímil")</f>
        <v>Abrir facsímil</v>
      </c>
      <c r="K2620" s="3" t="s">
        <v>23</v>
      </c>
    </row>
    <row r="2621" spans="1:11" ht="42" customHeight="1">
      <c r="A2621" s="2" t="s">
        <v>5974</v>
      </c>
      <c r="B2621" s="2" t="s">
        <v>5974</v>
      </c>
      <c r="C2621" s="2" t="s">
        <v>35</v>
      </c>
      <c r="D2621" s="2" t="s">
        <v>36</v>
      </c>
      <c r="E2621" s="5">
        <v>-26434</v>
      </c>
      <c r="F2621" s="3" t="s">
        <v>267</v>
      </c>
      <c r="G2621" s="3" t="s">
        <v>42</v>
      </c>
      <c r="H2621" s="2" t="s">
        <v>21</v>
      </c>
      <c r="I2621" s="2" t="s">
        <v>5975</v>
      </c>
      <c r="J2621" s="3" t="str">
        <f>HYPERLINK("https://www.boe.es/gazeta/dias/1827/08/16/pdfs/GMD-1827-98.pdf#page=1","Abrir facsímil")</f>
        <v>Abrir facsímil</v>
      </c>
      <c r="K2621" s="3" t="s">
        <v>23</v>
      </c>
    </row>
    <row r="2622" spans="1:11" ht="42" customHeight="1">
      <c r="A2622" s="2" t="s">
        <v>5976</v>
      </c>
      <c r="B2622" s="2" t="s">
        <v>5977</v>
      </c>
      <c r="C2622" s="2" t="s">
        <v>17</v>
      </c>
      <c r="D2622" s="2" t="s">
        <v>18</v>
      </c>
      <c r="E2622" s="5">
        <v>-26422</v>
      </c>
      <c r="F2622" s="3" t="s">
        <v>862</v>
      </c>
      <c r="G2622" s="3" t="s">
        <v>42</v>
      </c>
      <c r="H2622" s="2" t="s">
        <v>21</v>
      </c>
      <c r="I2622" s="2" t="s">
        <v>5978</v>
      </c>
      <c r="J2622" s="3" t="str">
        <f>HYPERLINK("https://www.boe.es/gazeta/dias/1827/08/28/pdfs/GMD-1827-103.pdf#page=1","Abrir facsímil")</f>
        <v>Abrir facsímil</v>
      </c>
      <c r="K2622" s="3" t="s">
        <v>23</v>
      </c>
    </row>
    <row r="2623" spans="1:11" ht="42" customHeight="1">
      <c r="A2623" s="2" t="s">
        <v>5979</v>
      </c>
      <c r="B2623" s="2" t="s">
        <v>5979</v>
      </c>
      <c r="C2623" s="2" t="s">
        <v>46</v>
      </c>
      <c r="D2623" s="2" t="s">
        <v>27</v>
      </c>
      <c r="E2623" s="5">
        <v>-26429</v>
      </c>
      <c r="F2623" s="3" t="s">
        <v>422</v>
      </c>
      <c r="G2623" s="3" t="s">
        <v>2995</v>
      </c>
      <c r="H2623" s="2" t="s">
        <v>21</v>
      </c>
      <c r="I2623" s="2" t="s">
        <v>5980</v>
      </c>
      <c r="J2623" s="3" t="str">
        <f>HYPERLINK("https://www.boe.es/gazeta/dias/1827/08/21/pdfs/GMD-1827-100.pdf#page=3","Abrir facsímil")</f>
        <v>Abrir facsímil</v>
      </c>
      <c r="K2623" s="3" t="s">
        <v>23</v>
      </c>
    </row>
    <row r="2624" spans="1:11" ht="42" customHeight="1">
      <c r="A2624" s="2" t="s">
        <v>5981</v>
      </c>
      <c r="B2624" s="2" t="s">
        <v>5982</v>
      </c>
      <c r="C2624" s="2" t="s">
        <v>46</v>
      </c>
      <c r="D2624" s="2" t="s">
        <v>27</v>
      </c>
      <c r="E2624" s="5">
        <v>-26581</v>
      </c>
      <c r="F2624" s="3" t="s">
        <v>510</v>
      </c>
      <c r="G2624" s="3" t="s">
        <v>20</v>
      </c>
      <c r="H2624" s="2" t="s">
        <v>21</v>
      </c>
      <c r="I2624" s="2" t="s">
        <v>5983</v>
      </c>
      <c r="J2624" s="3" t="str">
        <f>HYPERLINK("https://www.boe.es/gazeta/dias/1827/03/22/pdfs/GMD-1827-35.pdf#page=3","Abrir facsímil")</f>
        <v>Abrir facsímil</v>
      </c>
      <c r="K2624" s="3" t="s">
        <v>23</v>
      </c>
    </row>
    <row r="2625" spans="1:11" ht="42" customHeight="1">
      <c r="A2625" s="2" t="s">
        <v>5984</v>
      </c>
      <c r="B2625" s="2" t="s">
        <v>5985</v>
      </c>
      <c r="C2625" s="2" t="s">
        <v>94</v>
      </c>
      <c r="D2625" s="2" t="s">
        <v>36</v>
      </c>
      <c r="E2625" s="5">
        <v>-26471</v>
      </c>
      <c r="F2625" s="3" t="s">
        <v>169</v>
      </c>
      <c r="G2625" s="3" t="s">
        <v>29</v>
      </c>
      <c r="H2625" s="2" t="s">
        <v>21</v>
      </c>
      <c r="I2625" s="2" t="s">
        <v>5986</v>
      </c>
      <c r="J2625" s="3" t="str">
        <f>HYPERLINK("https://www.boe.es/gazeta/dias/1827/07/10/pdfs/GMD-1827-82.pdf#page=4","Abrir facsímil")</f>
        <v>Abrir facsímil</v>
      </c>
      <c r="K2625" s="3" t="s">
        <v>23</v>
      </c>
    </row>
    <row r="2626" spans="1:11" ht="42" customHeight="1">
      <c r="A2626" s="2" t="s">
        <v>5987</v>
      </c>
      <c r="B2626" s="2" t="s">
        <v>5988</v>
      </c>
      <c r="C2626" s="2" t="s">
        <v>17</v>
      </c>
      <c r="D2626" s="2" t="s">
        <v>18</v>
      </c>
      <c r="E2626" s="5">
        <v>-26639</v>
      </c>
      <c r="F2626" s="3" t="s">
        <v>58</v>
      </c>
      <c r="G2626" s="3" t="s">
        <v>20</v>
      </c>
      <c r="H2626" s="2" t="s">
        <v>30</v>
      </c>
      <c r="I2626" s="2" t="s">
        <v>5989</v>
      </c>
      <c r="J2626" s="3" t="str">
        <f>HYPERLINK("https://www.boe.es/gazeta/dias/1827/01/23/pdfs/GMD-1827-10.pdf#page=3","Abrir facsímil")</f>
        <v>Abrir facsímil</v>
      </c>
      <c r="K2626" s="3" t="s">
        <v>32</v>
      </c>
    </row>
    <row r="2627" spans="1:11" ht="42" customHeight="1">
      <c r="A2627" s="2" t="s">
        <v>5990</v>
      </c>
      <c r="B2627" s="2" t="s">
        <v>5991</v>
      </c>
      <c r="C2627" s="2" t="s">
        <v>17</v>
      </c>
      <c r="D2627" s="2" t="s">
        <v>18</v>
      </c>
      <c r="E2627" s="5">
        <v>-26471</v>
      </c>
      <c r="F2627" s="3" t="s">
        <v>169</v>
      </c>
      <c r="G2627" s="3" t="s">
        <v>29</v>
      </c>
      <c r="H2627" s="2" t="s">
        <v>21</v>
      </c>
      <c r="I2627" s="2" t="s">
        <v>5992</v>
      </c>
      <c r="J2627" s="3" t="str">
        <f>HYPERLINK("https://www.boe.es/gazeta/dias/1827/07/10/pdfs/GMD-1827-82.pdf#page=4","Abrir facsímil")</f>
        <v>Abrir facsímil</v>
      </c>
      <c r="K2627" s="3" t="s">
        <v>23</v>
      </c>
    </row>
    <row r="2628" spans="1:11" ht="42" customHeight="1">
      <c r="A2628" s="2" t="s">
        <v>5993</v>
      </c>
      <c r="B2628" s="2" t="s">
        <v>5994</v>
      </c>
      <c r="C2628" s="2" t="s">
        <v>350</v>
      </c>
      <c r="D2628" s="2" t="s">
        <v>36</v>
      </c>
      <c r="E2628" s="5">
        <v>-26411</v>
      </c>
      <c r="F2628" s="3" t="s">
        <v>496</v>
      </c>
      <c r="G2628" s="3" t="s">
        <v>59</v>
      </c>
      <c r="H2628" s="2" t="s">
        <v>30</v>
      </c>
      <c r="I2628" s="2" t="s">
        <v>5995</v>
      </c>
      <c r="J2628" s="3" t="str">
        <f>HYPERLINK("https://www.boe.es/gazeta/dias/1827/09/08/pdfs/GMD-1827-108.pdf#page=2","Abrir facsímil")</f>
        <v>Abrir facsímil</v>
      </c>
      <c r="K2628" s="3" t="s">
        <v>32</v>
      </c>
    </row>
    <row r="2629" spans="1:11" ht="42" customHeight="1">
      <c r="A2629" s="2" t="s">
        <v>5996</v>
      </c>
      <c r="B2629" s="2" t="s">
        <v>5996</v>
      </c>
      <c r="C2629" s="2" t="s">
        <v>284</v>
      </c>
      <c r="D2629" s="2" t="s">
        <v>36</v>
      </c>
      <c r="E2629" s="5">
        <v>-26625</v>
      </c>
      <c r="F2629" s="3" t="s">
        <v>132</v>
      </c>
      <c r="G2629" s="3" t="s">
        <v>29</v>
      </c>
      <c r="H2629" s="2" t="s">
        <v>21</v>
      </c>
      <c r="I2629" s="2" t="s">
        <v>5997</v>
      </c>
      <c r="J2629" s="3" t="str">
        <f>HYPERLINK("https://www.boe.es/gazeta/dias/1827/02/06/pdfs/GMD-1827-16.pdf#page=4","Abrir facsímil")</f>
        <v>Abrir facsímil</v>
      </c>
      <c r="K2629" s="3" t="s">
        <v>23</v>
      </c>
    </row>
    <row r="2630" spans="1:11" ht="42" customHeight="1">
      <c r="A2630" s="2" t="s">
        <v>5998</v>
      </c>
      <c r="B2630" s="2" t="s">
        <v>5999</v>
      </c>
      <c r="C2630" s="2" t="s">
        <v>17</v>
      </c>
      <c r="D2630" s="2" t="s">
        <v>18</v>
      </c>
      <c r="E2630" s="5">
        <v>-26348</v>
      </c>
      <c r="F2630" s="3" t="s">
        <v>947</v>
      </c>
      <c r="G2630" s="3" t="s">
        <v>42</v>
      </c>
      <c r="H2630" s="2" t="s">
        <v>21</v>
      </c>
      <c r="I2630" s="2" t="s">
        <v>6000</v>
      </c>
      <c r="J2630" s="3" t="str">
        <f>HYPERLINK("https://www.boe.es/gazeta/dias/1827/11/10/pdfs/GMD-1827-138.pdf#page=1","Abrir facsímil")</f>
        <v>Abrir facsímil</v>
      </c>
      <c r="K2630" s="3" t="s">
        <v>23</v>
      </c>
    </row>
    <row r="2631" spans="1:11" ht="42" customHeight="1">
      <c r="A2631" s="2" t="s">
        <v>6001</v>
      </c>
      <c r="B2631" s="2" t="s">
        <v>6002</v>
      </c>
      <c r="C2631" s="2" t="s">
        <v>35</v>
      </c>
      <c r="D2631" s="2" t="s">
        <v>36</v>
      </c>
      <c r="E2631" s="5">
        <v>-26373</v>
      </c>
      <c r="F2631" s="3" t="s">
        <v>136</v>
      </c>
      <c r="G2631" s="3" t="s">
        <v>20</v>
      </c>
      <c r="H2631" s="2" t="s">
        <v>21</v>
      </c>
      <c r="I2631" s="2" t="s">
        <v>6003</v>
      </c>
      <c r="J2631" s="3" t="str">
        <f>HYPERLINK("https://www.boe.es/gazeta/dias/1827/10/16/pdfs/GMD-1827-127.pdf#page=3","Abrir facsímil")</f>
        <v>Abrir facsímil</v>
      </c>
      <c r="K2631" s="3" t="s">
        <v>23</v>
      </c>
    </row>
    <row r="2632" spans="1:11" ht="42" customHeight="1">
      <c r="A2632" s="2" t="s">
        <v>6004</v>
      </c>
      <c r="B2632" s="2" t="s">
        <v>6005</v>
      </c>
      <c r="C2632" s="2" t="s">
        <v>46</v>
      </c>
      <c r="D2632" s="2" t="s">
        <v>27</v>
      </c>
      <c r="E2632" s="5">
        <v>-26579</v>
      </c>
      <c r="F2632" s="3" t="s">
        <v>488</v>
      </c>
      <c r="G2632" s="3" t="s">
        <v>59</v>
      </c>
      <c r="H2632" s="2" t="s">
        <v>21</v>
      </c>
      <c r="I2632" s="2" t="s">
        <v>6006</v>
      </c>
      <c r="J2632" s="3" t="str">
        <f>HYPERLINK("https://www.boe.es/gazeta/dias/1827/03/24/pdfs/GMD-1827-36.pdf#page=2","Abrir facsímil")</f>
        <v>Abrir facsímil</v>
      </c>
      <c r="K2632" s="3" t="s">
        <v>23</v>
      </c>
    </row>
    <row r="2633" spans="1:11" ht="42" customHeight="1">
      <c r="A2633" s="2" t="s">
        <v>6007</v>
      </c>
      <c r="B2633" s="2" t="s">
        <v>6008</v>
      </c>
      <c r="C2633" s="2" t="s">
        <v>35</v>
      </c>
      <c r="D2633" s="2" t="s">
        <v>36</v>
      </c>
      <c r="E2633" s="5">
        <v>-26576</v>
      </c>
      <c r="F2633" s="3" t="s">
        <v>251</v>
      </c>
      <c r="G2633" s="3" t="s">
        <v>29</v>
      </c>
      <c r="H2633" s="2" t="s">
        <v>21</v>
      </c>
      <c r="I2633" s="2" t="s">
        <v>6009</v>
      </c>
      <c r="J2633" s="3" t="str">
        <f>HYPERLINK("https://www.boe.es/gazeta/dias/1827/03/27/pdfs/GMD-1827-37.pdf#page=4","Abrir facsímil")</f>
        <v>Abrir facsímil</v>
      </c>
      <c r="K2633" s="3" t="s">
        <v>23</v>
      </c>
    </row>
    <row r="2634" spans="1:11" ht="42" customHeight="1">
      <c r="A2634" s="2" t="s">
        <v>6010</v>
      </c>
      <c r="B2634" s="2" t="s">
        <v>6010</v>
      </c>
      <c r="C2634" s="2" t="s">
        <v>17</v>
      </c>
      <c r="D2634" s="2" t="s">
        <v>18</v>
      </c>
      <c r="E2634" s="5">
        <v>-26369</v>
      </c>
      <c r="F2634" s="3" t="s">
        <v>239</v>
      </c>
      <c r="G2634" s="3" t="s">
        <v>42</v>
      </c>
      <c r="H2634" s="2" t="s">
        <v>21</v>
      </c>
      <c r="I2634" s="2" t="s">
        <v>6011</v>
      </c>
      <c r="J2634" s="3" t="str">
        <f>HYPERLINK("https://www.boe.es/gazeta/dias/1827/10/20/pdfs/GMD-1827-129.pdf#page=1","Abrir facsímil")</f>
        <v>Abrir facsímil</v>
      </c>
      <c r="K2634" s="3" t="s">
        <v>23</v>
      </c>
    </row>
    <row r="2635" spans="1:11" ht="42" customHeight="1">
      <c r="A2635" s="2" t="s">
        <v>6012</v>
      </c>
      <c r="B2635" s="2" t="s">
        <v>6013</v>
      </c>
      <c r="C2635" s="2" t="s">
        <v>46</v>
      </c>
      <c r="D2635" s="2" t="s">
        <v>27</v>
      </c>
      <c r="E2635" s="5">
        <v>-26427</v>
      </c>
      <c r="F2635" s="3" t="s">
        <v>37</v>
      </c>
      <c r="G2635" s="3" t="s">
        <v>20</v>
      </c>
      <c r="H2635" s="2" t="s">
        <v>21</v>
      </c>
      <c r="I2635" s="2" t="s">
        <v>6014</v>
      </c>
      <c r="J2635" s="3" t="str">
        <f>HYPERLINK("https://www.boe.es/gazeta/dias/1827/08/23/pdfs/GMD-1827-101.pdf#page=3","Abrir facsímil")</f>
        <v>Abrir facsímil</v>
      </c>
      <c r="K2635" s="3" t="s">
        <v>23</v>
      </c>
    </row>
    <row r="2636" spans="1:11" ht="42" customHeight="1">
      <c r="A2636" s="2" t="s">
        <v>6015</v>
      </c>
      <c r="B2636" s="2" t="s">
        <v>6016</v>
      </c>
      <c r="C2636" s="2" t="s">
        <v>35</v>
      </c>
      <c r="D2636" s="2" t="s">
        <v>36</v>
      </c>
      <c r="E2636" s="5">
        <v>-26506</v>
      </c>
      <c r="F2636" s="3" t="s">
        <v>832</v>
      </c>
      <c r="G2636" s="3" t="s">
        <v>29</v>
      </c>
      <c r="H2636" s="2" t="s">
        <v>21</v>
      </c>
      <c r="I2636" s="2" t="s">
        <v>6017</v>
      </c>
      <c r="J2636" s="3" t="str">
        <f>HYPERLINK("https://www.boe.es/gazeta/dias/1827/06/05/pdfs/GMD-1827-67.pdf#page=4","Abrir facsímil")</f>
        <v>Abrir facsímil</v>
      </c>
      <c r="K2636" s="3" t="s">
        <v>23</v>
      </c>
    </row>
    <row r="2637" spans="1:11" ht="42" customHeight="1">
      <c r="A2637" s="2" t="s">
        <v>6018</v>
      </c>
      <c r="B2637" s="2" t="s">
        <v>6019</v>
      </c>
      <c r="C2637" s="2" t="s">
        <v>17</v>
      </c>
      <c r="D2637" s="2" t="s">
        <v>18</v>
      </c>
      <c r="E2637" s="5">
        <v>-26313</v>
      </c>
      <c r="F2637" s="3" t="s">
        <v>712</v>
      </c>
      <c r="G2637" s="3" t="s">
        <v>29</v>
      </c>
      <c r="H2637" s="2" t="s">
        <v>21</v>
      </c>
      <c r="I2637" s="2" t="s">
        <v>6020</v>
      </c>
      <c r="J2637" s="3" t="str">
        <f>HYPERLINK("https://www.boe.es/gazeta/dias/1827/12/15/pdfs/GMD-1827-153.pdf#page=4","Abrir facsímil")</f>
        <v>Abrir facsímil</v>
      </c>
      <c r="K2637" s="3" t="s">
        <v>23</v>
      </c>
    </row>
    <row r="2638" spans="1:11" ht="42" customHeight="1">
      <c r="A2638" s="2" t="s">
        <v>6021</v>
      </c>
      <c r="B2638" s="2" t="s">
        <v>6022</v>
      </c>
      <c r="C2638" s="2" t="s">
        <v>17</v>
      </c>
      <c r="D2638" s="2" t="s">
        <v>18</v>
      </c>
      <c r="E2638" s="5">
        <v>-26380</v>
      </c>
      <c r="F2638" s="3" t="s">
        <v>71</v>
      </c>
      <c r="G2638" s="3" t="s">
        <v>42</v>
      </c>
      <c r="H2638" s="2" t="s">
        <v>21</v>
      </c>
      <c r="I2638" s="2" t="s">
        <v>6023</v>
      </c>
      <c r="J2638" s="3" t="str">
        <f>HYPERLINK("https://www.boe.es/gazeta/dias/1827/10/09/pdfs/GMD-1827-124.pdf#page=1","Abrir facsímil")</f>
        <v>Abrir facsímil</v>
      </c>
      <c r="K2638" s="3" t="s">
        <v>23</v>
      </c>
    </row>
    <row r="2639" spans="1:11" ht="42" customHeight="1">
      <c r="A2639" s="2" t="s">
        <v>6024</v>
      </c>
      <c r="B2639" s="2" t="s">
        <v>6025</v>
      </c>
      <c r="C2639" s="2" t="s">
        <v>35</v>
      </c>
      <c r="D2639" s="2" t="s">
        <v>36</v>
      </c>
      <c r="E2639" s="5">
        <v>-26471</v>
      </c>
      <c r="F2639" s="3" t="s">
        <v>169</v>
      </c>
      <c r="G2639" s="3" t="s">
        <v>29</v>
      </c>
      <c r="H2639" s="2" t="s">
        <v>21</v>
      </c>
      <c r="I2639" s="2" t="s">
        <v>6026</v>
      </c>
      <c r="J2639" s="3" t="str">
        <f>HYPERLINK("https://www.boe.es/gazeta/dias/1827/07/10/pdfs/GMD-1827-82.pdf#page=4","Abrir facsímil")</f>
        <v>Abrir facsímil</v>
      </c>
      <c r="K2639" s="3" t="s">
        <v>23</v>
      </c>
    </row>
    <row r="2640" spans="1:11" ht="42" customHeight="1"/>
    <row r="2641" ht="42" customHeight="1"/>
    <row r="2642" ht="42" customHeight="1"/>
    <row r="2643" ht="42" customHeight="1"/>
    <row r="2644" ht="42" customHeight="1"/>
    <row r="2645" ht="42" customHeight="1"/>
    <row r="2646" ht="42" customHeight="1"/>
    <row r="2647" ht="42" customHeight="1"/>
    <row r="2648" ht="42" customHeight="1"/>
    <row r="2649" ht="42" customHeight="1"/>
    <row r="2650" ht="42" customHeight="1"/>
    <row r="2651" ht="42" customHeight="1"/>
    <row r="2652" ht="42" customHeight="1"/>
    <row r="2653" ht="42" customHeight="1"/>
    <row r="2654" ht="42" customHeight="1"/>
    <row r="2655" ht="42" customHeight="1"/>
    <row r="2656" ht="42" customHeight="1"/>
    <row r="2657" ht="42" customHeight="1"/>
    <row r="2658" ht="42" customHeight="1"/>
    <row r="2659" ht="42" customHeight="1"/>
    <row r="2660" ht="42" customHeight="1"/>
    <row r="2661" ht="42" customHeight="1"/>
    <row r="2662" ht="42" customHeight="1"/>
    <row r="2663" ht="42" customHeight="1"/>
    <row r="2664" ht="42" customHeight="1"/>
    <row r="2665" ht="42" customHeight="1"/>
    <row r="2666" ht="42" customHeight="1"/>
    <row r="2667" ht="42" customHeight="1"/>
    <row r="2668" ht="42" customHeight="1"/>
    <row r="2669" ht="42" customHeight="1"/>
    <row r="2670" ht="42" customHeight="1"/>
    <row r="2671" ht="42" customHeight="1"/>
    <row r="2672" ht="42" customHeight="1"/>
    <row r="2673" ht="42" customHeight="1"/>
    <row r="2674" ht="42" customHeight="1"/>
    <row r="2675" ht="42" customHeight="1"/>
    <row r="2676" ht="42" customHeight="1"/>
    <row r="2677" ht="42" customHeight="1"/>
    <row r="2678" ht="42" customHeight="1"/>
    <row r="2679" ht="42" customHeight="1"/>
    <row r="2680" ht="42" customHeight="1"/>
    <row r="2681" ht="42" customHeight="1"/>
    <row r="2682" ht="42" customHeight="1"/>
    <row r="2683" ht="42" customHeight="1"/>
    <row r="2684" ht="42" customHeight="1"/>
    <row r="2685" ht="42" customHeight="1"/>
    <row r="2686" ht="42" customHeight="1"/>
    <row r="2687" ht="42" customHeight="1"/>
    <row r="2688" ht="42" customHeight="1"/>
    <row r="2689" ht="42" customHeight="1"/>
    <row r="2690" ht="42" customHeight="1"/>
    <row r="2691" ht="42" customHeight="1"/>
    <row r="2692" ht="42" customHeight="1"/>
    <row r="2693" ht="42" customHeight="1"/>
    <row r="2694" ht="42" customHeight="1"/>
    <row r="2695" ht="42" customHeight="1"/>
    <row r="2696" ht="42" customHeight="1"/>
    <row r="2697" ht="42" customHeight="1"/>
    <row r="2698" ht="42" customHeight="1"/>
    <row r="2699" ht="42" customHeight="1"/>
    <row r="2700" ht="42" customHeight="1"/>
    <row r="2701" ht="42" customHeight="1"/>
    <row r="2702" ht="42" customHeight="1"/>
    <row r="2703" ht="42" customHeight="1"/>
    <row r="2704" ht="42" customHeight="1"/>
    <row r="2705" ht="42" customHeight="1"/>
    <row r="2706" ht="42" customHeight="1"/>
    <row r="2707" ht="42" customHeight="1"/>
    <row r="2708" ht="42" customHeight="1"/>
    <row r="2709" ht="42" customHeight="1"/>
    <row r="2710" ht="42" customHeight="1"/>
    <row r="2711" ht="42" customHeight="1"/>
    <row r="2712" ht="42" customHeight="1"/>
    <row r="2713" ht="42" customHeight="1"/>
    <row r="2714" ht="42" customHeight="1"/>
    <row r="2715" ht="42" customHeight="1"/>
    <row r="2716" ht="42" customHeight="1"/>
    <row r="2717" ht="42" customHeight="1"/>
    <row r="2718" ht="42" customHeight="1"/>
    <row r="2719" ht="42" customHeight="1"/>
    <row r="2720" ht="42" customHeight="1"/>
    <row r="2721" ht="42" customHeight="1"/>
    <row r="2722" ht="42" customHeight="1"/>
    <row r="2723" ht="42" customHeight="1"/>
    <row r="2724" ht="42" customHeight="1"/>
    <row r="2725" ht="42" customHeight="1"/>
    <row r="2726" ht="42" customHeight="1"/>
    <row r="2727" ht="42" customHeight="1"/>
    <row r="2728" ht="42" customHeight="1"/>
    <row r="2729" ht="42" customHeight="1"/>
    <row r="2730" ht="42" customHeight="1"/>
    <row r="2731" ht="42" customHeight="1"/>
    <row r="2732" ht="42" customHeight="1"/>
    <row r="2733" ht="42" customHeight="1"/>
    <row r="2734" ht="42" customHeight="1"/>
    <row r="2735" ht="42" customHeight="1"/>
    <row r="2736" ht="42" customHeight="1"/>
    <row r="2737" ht="42" customHeight="1"/>
    <row r="2738" ht="42" customHeight="1"/>
    <row r="2739" ht="42" customHeight="1"/>
    <row r="2740" ht="42" customHeight="1"/>
    <row r="2741" ht="42" customHeight="1"/>
    <row r="2742" ht="42" customHeight="1"/>
    <row r="2743" ht="42" customHeight="1"/>
    <row r="2744" ht="42" customHeight="1"/>
    <row r="2745" ht="42" customHeight="1"/>
    <row r="2746" ht="42" customHeight="1"/>
    <row r="2747" ht="42" customHeight="1"/>
    <row r="2748" ht="42" customHeight="1"/>
    <row r="2749" ht="42" customHeight="1"/>
    <row r="2750" ht="42" customHeight="1"/>
    <row r="2751" ht="42" customHeight="1"/>
    <row r="2752" ht="42" customHeight="1"/>
    <row r="2753" ht="42" customHeight="1"/>
    <row r="2754" ht="42" customHeight="1"/>
    <row r="2755" ht="42" customHeight="1"/>
    <row r="2756" ht="42" customHeight="1"/>
    <row r="2757" ht="42" customHeight="1"/>
    <row r="2758" ht="42" customHeight="1"/>
    <row r="2759" ht="42" customHeight="1"/>
    <row r="2760" ht="42" customHeight="1"/>
    <row r="2761" ht="42" customHeight="1"/>
    <row r="2762" ht="42" customHeight="1"/>
    <row r="2763" ht="42" customHeight="1"/>
    <row r="2764" ht="42" customHeight="1"/>
    <row r="2765" ht="42" customHeight="1"/>
    <row r="2766" ht="42" customHeight="1"/>
    <row r="2767" ht="42" customHeight="1"/>
    <row r="2768" ht="42" customHeight="1"/>
    <row r="2769" ht="42" customHeight="1"/>
    <row r="2770" ht="42" customHeight="1"/>
    <row r="2771" ht="42" customHeight="1"/>
    <row r="2772" ht="42" customHeight="1"/>
    <row r="2773" ht="42" customHeight="1"/>
    <row r="2774" ht="42" customHeight="1"/>
    <row r="2775" ht="42" customHeight="1"/>
    <row r="2776" ht="42" customHeight="1"/>
    <row r="2777" ht="42" customHeight="1"/>
    <row r="2778" ht="42" customHeight="1"/>
    <row r="2779" ht="42" customHeight="1"/>
    <row r="2780" ht="42" customHeight="1"/>
    <row r="2781" ht="42" customHeight="1"/>
    <row r="2782" ht="42" customHeight="1"/>
    <row r="2783" ht="42" customHeight="1"/>
    <row r="2784" ht="42" customHeight="1"/>
    <row r="2785" ht="42" customHeight="1"/>
    <row r="2786" ht="42" customHeight="1"/>
    <row r="2787" ht="42" customHeight="1"/>
    <row r="2788" ht="42" customHeight="1"/>
    <row r="2789" ht="42" customHeight="1"/>
    <row r="2790" ht="42" customHeight="1"/>
    <row r="2791" ht="42" customHeight="1"/>
    <row r="2792" ht="42" customHeight="1"/>
    <row r="2793" ht="42" customHeight="1"/>
    <row r="2794" ht="42" customHeight="1"/>
    <row r="2795" ht="42" customHeight="1"/>
    <row r="2796" ht="42" customHeight="1"/>
    <row r="2797" ht="42" customHeight="1"/>
    <row r="2798" ht="42" customHeight="1"/>
    <row r="2799" ht="42" customHeight="1"/>
    <row r="2800" ht="42" customHeight="1"/>
    <row r="2801" ht="42" customHeight="1"/>
    <row r="2802" ht="42" customHeight="1"/>
    <row r="2803" ht="42" customHeight="1"/>
    <row r="2804" ht="42" customHeight="1"/>
    <row r="2805" ht="42" customHeight="1"/>
    <row r="2806" ht="42" customHeight="1"/>
    <row r="2807" ht="42" customHeight="1"/>
    <row r="2808" ht="42" customHeight="1"/>
    <row r="2809" ht="42" customHeight="1"/>
    <row r="2810" ht="42" customHeight="1"/>
    <row r="2811" ht="42" customHeight="1"/>
    <row r="2812" ht="42" customHeight="1"/>
    <row r="2813" ht="42" customHeight="1"/>
    <row r="2814" ht="42" customHeight="1"/>
    <row r="2815" ht="42" customHeight="1"/>
    <row r="2816" ht="42" customHeight="1"/>
    <row r="2817" ht="42" customHeight="1"/>
    <row r="2818" ht="42" customHeight="1"/>
    <row r="2819" ht="42" customHeight="1"/>
    <row r="2820" ht="42" customHeight="1"/>
    <row r="2821" ht="42" customHeight="1"/>
    <row r="2822" ht="42" customHeight="1"/>
    <row r="2823" ht="42" customHeight="1"/>
    <row r="2824" ht="42" customHeight="1"/>
    <row r="2825" ht="42" customHeight="1"/>
    <row r="2826" ht="42" customHeight="1"/>
    <row r="2827" ht="42" customHeight="1"/>
    <row r="2828" ht="42" customHeight="1"/>
    <row r="2829" ht="42" customHeight="1"/>
    <row r="2830" ht="42" customHeight="1"/>
    <row r="2831" ht="42" customHeight="1"/>
    <row r="2832" ht="42" customHeight="1"/>
    <row r="2833" ht="42" customHeight="1"/>
    <row r="2834" ht="42" customHeight="1"/>
    <row r="2835" ht="42" customHeight="1"/>
    <row r="2836" ht="42" customHeight="1"/>
    <row r="2837" ht="42" customHeight="1"/>
    <row r="2838" ht="42" customHeight="1"/>
    <row r="2839" ht="42" customHeight="1"/>
    <row r="2840" ht="42" customHeight="1"/>
    <row r="2841" ht="42" customHeight="1"/>
    <row r="2842" ht="42" customHeight="1"/>
    <row r="2843" ht="42" customHeight="1"/>
    <row r="2844" ht="42" customHeight="1"/>
    <row r="2845" ht="42" customHeight="1"/>
    <row r="2846" ht="42" customHeight="1"/>
    <row r="2847" ht="42" customHeight="1"/>
    <row r="2848" ht="42" customHeight="1"/>
    <row r="2849" ht="42" customHeight="1"/>
    <row r="2850" ht="42" customHeight="1"/>
    <row r="2851" ht="42" customHeight="1"/>
    <row r="2852" ht="42" customHeight="1"/>
    <row r="2853" ht="42" customHeight="1"/>
    <row r="2854" ht="42" customHeight="1"/>
    <row r="2855" ht="42" customHeight="1"/>
    <row r="2856" ht="42" customHeight="1"/>
    <row r="2857" ht="42" customHeight="1"/>
    <row r="2858" ht="42" customHeight="1"/>
    <row r="2859" ht="42" customHeight="1"/>
    <row r="2860" ht="42" customHeight="1"/>
    <row r="2861" ht="42" customHeight="1"/>
    <row r="2862" ht="42" customHeight="1"/>
    <row r="2863" ht="42" customHeight="1"/>
    <row r="2864" ht="42" customHeight="1"/>
    <row r="2865" ht="42" customHeight="1"/>
    <row r="2866" ht="42" customHeight="1"/>
    <row r="2867" ht="42" customHeight="1"/>
    <row r="2868" ht="42" customHeight="1"/>
    <row r="2869" ht="42" customHeight="1"/>
    <row r="2870" ht="42" customHeight="1"/>
    <row r="2871" ht="42" customHeight="1"/>
    <row r="2872" ht="42" customHeight="1"/>
    <row r="2873" ht="42" customHeight="1"/>
    <row r="2874" ht="42" customHeight="1"/>
    <row r="2875" ht="42" customHeight="1"/>
    <row r="2876" ht="42" customHeight="1"/>
    <row r="2877" ht="42" customHeight="1"/>
    <row r="2878" ht="42" customHeight="1"/>
    <row r="2879" ht="42" customHeight="1"/>
    <row r="2880" ht="42" customHeight="1"/>
    <row r="2881" ht="42" customHeight="1"/>
    <row r="2882" ht="42" customHeight="1"/>
    <row r="2883" ht="42" customHeight="1"/>
    <row r="2884" ht="42" customHeight="1"/>
    <row r="2885" ht="42" customHeight="1"/>
    <row r="2886" ht="42" customHeight="1"/>
    <row r="2887" ht="42" customHeight="1"/>
    <row r="2888" ht="42" customHeight="1"/>
    <row r="2889" ht="42" customHeight="1"/>
    <row r="2890" ht="42" customHeight="1"/>
    <row r="2891" ht="42" customHeight="1"/>
    <row r="2892" ht="42" customHeight="1"/>
    <row r="2893" ht="42" customHeight="1"/>
    <row r="2894" ht="42" customHeight="1"/>
    <row r="2895" ht="42" customHeight="1"/>
    <row r="2896" ht="42" customHeight="1"/>
    <row r="2897" ht="42" customHeight="1"/>
    <row r="2898" ht="42" customHeight="1"/>
    <row r="2899" ht="42" customHeight="1"/>
    <row r="2900" ht="42" customHeight="1"/>
    <row r="2901" ht="42" customHeight="1"/>
    <row r="2902" ht="42" customHeight="1"/>
    <row r="2903" ht="42" customHeight="1"/>
    <row r="2904" ht="42" customHeight="1"/>
    <row r="2905" ht="42" customHeight="1"/>
    <row r="2906" ht="42" customHeight="1"/>
    <row r="2907" ht="42" customHeight="1"/>
    <row r="2908" ht="42" customHeight="1"/>
    <row r="2909" ht="42" customHeight="1"/>
    <row r="2910" ht="42" customHeight="1"/>
    <row r="2911" ht="42" customHeight="1"/>
    <row r="2912" ht="42" customHeight="1"/>
    <row r="2913" ht="42" customHeight="1"/>
    <row r="2914" ht="42" customHeight="1"/>
    <row r="2915" ht="42" customHeight="1"/>
    <row r="2916" ht="42" customHeight="1"/>
    <row r="2917" ht="42" customHeight="1"/>
    <row r="2918" ht="42" customHeight="1"/>
    <row r="2919" ht="42" customHeight="1"/>
    <row r="2920" ht="42" customHeight="1"/>
    <row r="2921" ht="42" customHeight="1"/>
    <row r="2922" ht="42" customHeight="1"/>
    <row r="2923" ht="42" customHeight="1"/>
    <row r="2924" ht="42" customHeight="1"/>
    <row r="2925" ht="42" customHeight="1"/>
    <row r="2926" ht="42" customHeight="1"/>
    <row r="2927" ht="42" customHeight="1"/>
    <row r="2928" ht="42" customHeight="1"/>
    <row r="2929" ht="42" customHeight="1"/>
    <row r="2930" ht="42" customHeight="1"/>
    <row r="2931" ht="42" customHeight="1"/>
    <row r="2932" ht="42" customHeight="1"/>
    <row r="2933" ht="42" customHeight="1"/>
    <row r="2934" ht="42" customHeight="1"/>
    <row r="2935" ht="42" customHeight="1"/>
    <row r="2936" ht="42" customHeight="1"/>
    <row r="2937" ht="42" customHeight="1"/>
    <row r="2938" ht="42" customHeight="1"/>
    <row r="2939" ht="42" customHeight="1"/>
    <row r="2940" ht="42" customHeight="1"/>
    <row r="2941" ht="42" customHeight="1"/>
    <row r="2942" ht="42" customHeight="1"/>
    <row r="2943" ht="42" customHeight="1"/>
    <row r="2944" ht="42" customHeight="1"/>
    <row r="2945" ht="42" customHeight="1"/>
    <row r="2946" ht="42" customHeight="1"/>
    <row r="2947" ht="42" customHeight="1"/>
    <row r="2948" ht="42" customHeight="1"/>
    <row r="2949" ht="42" customHeight="1"/>
    <row r="2950" ht="42" customHeight="1"/>
    <row r="2951" ht="42" customHeight="1"/>
    <row r="2952" ht="42" customHeight="1"/>
    <row r="2953" ht="42" customHeight="1"/>
    <row r="2954" ht="42" customHeight="1"/>
    <row r="2955" ht="42" customHeight="1"/>
    <row r="2956" ht="42" customHeight="1"/>
    <row r="2957" ht="42" customHeight="1"/>
    <row r="2958" ht="42" customHeight="1"/>
    <row r="2959" ht="42" customHeight="1"/>
    <row r="2960" ht="42" customHeight="1"/>
    <row r="2961" ht="42" customHeight="1"/>
    <row r="2962" ht="42" customHeight="1"/>
    <row r="2963" ht="42" customHeight="1"/>
    <row r="2964" ht="42" customHeight="1"/>
    <row r="2965" ht="42" customHeight="1"/>
    <row r="2966" ht="42" customHeight="1"/>
    <row r="2967" ht="42" customHeight="1"/>
    <row r="2968" ht="42" customHeight="1"/>
    <row r="2969" ht="42" customHeight="1"/>
    <row r="2970" ht="42" customHeight="1"/>
    <row r="2971" ht="42" customHeight="1"/>
    <row r="2972" ht="42" customHeight="1"/>
    <row r="2973" ht="42" customHeight="1"/>
    <row r="2974" ht="42" customHeight="1"/>
    <row r="2975" ht="42" customHeight="1"/>
    <row r="2976" ht="42" customHeight="1"/>
    <row r="2977" ht="42" customHeight="1"/>
    <row r="2978" ht="42" customHeight="1"/>
    <row r="2979" ht="42" customHeight="1"/>
    <row r="2980" ht="42" customHeight="1"/>
    <row r="2981" ht="42" customHeight="1"/>
    <row r="2982" ht="42" customHeight="1"/>
    <row r="2983" ht="42" customHeight="1"/>
    <row r="2984" ht="42" customHeight="1"/>
    <row r="2985" ht="42" customHeight="1"/>
    <row r="2986" ht="42" customHeight="1"/>
    <row r="2987" ht="42" customHeight="1"/>
    <row r="2988" ht="42" customHeight="1"/>
    <row r="2989" ht="42" customHeight="1"/>
    <row r="2990" ht="42" customHeight="1"/>
    <row r="2991" ht="42" customHeight="1"/>
    <row r="2992" ht="42" customHeight="1"/>
    <row r="2993" ht="42" customHeight="1"/>
    <row r="2994" ht="42" customHeight="1"/>
    <row r="2995" ht="42" customHeight="1"/>
    <row r="2996" ht="42" customHeight="1"/>
    <row r="2997" ht="42" customHeight="1"/>
    <row r="2998" ht="42" customHeight="1"/>
    <row r="2999" ht="42" customHeight="1"/>
    <row r="3000" ht="42" customHeight="1"/>
    <row r="3001" ht="42" customHeight="1"/>
    <row r="3002" ht="42" customHeight="1"/>
    <row r="3003" ht="42" customHeight="1"/>
    <row r="3004" ht="42" customHeight="1"/>
    <row r="3005" ht="42" customHeight="1"/>
    <row r="3006" ht="42" customHeight="1"/>
    <row r="3007" ht="42" customHeight="1"/>
    <row r="3008" ht="42" customHeight="1"/>
    <row r="3009" ht="42" customHeight="1"/>
    <row r="3010" ht="42" customHeight="1"/>
    <row r="3011" ht="42" customHeight="1"/>
    <row r="3012" ht="42" customHeight="1"/>
    <row r="3013" ht="42" customHeight="1"/>
    <row r="3014" ht="42" customHeight="1"/>
    <row r="3015" ht="42" customHeight="1"/>
    <row r="3016" ht="42" customHeight="1"/>
    <row r="3017" ht="42" customHeight="1"/>
    <row r="3018" ht="42" customHeight="1"/>
    <row r="3019" ht="42" customHeight="1"/>
    <row r="3020" ht="42" customHeight="1"/>
    <row r="3021" ht="42" customHeight="1"/>
    <row r="3022" ht="42" customHeight="1"/>
    <row r="3023" ht="42" customHeight="1"/>
    <row r="3024" ht="42" customHeight="1"/>
    <row r="3025" ht="42" customHeight="1"/>
    <row r="3026" ht="42" customHeight="1"/>
    <row r="3027" ht="42" customHeight="1"/>
    <row r="3028" ht="42" customHeight="1"/>
    <row r="3029" ht="42" customHeight="1"/>
    <row r="3030" ht="42" customHeight="1"/>
    <row r="3031" ht="42" customHeight="1"/>
    <row r="3032" ht="42" customHeight="1"/>
    <row r="3033" ht="42" customHeight="1"/>
    <row r="3034" ht="42" customHeight="1"/>
    <row r="3035" ht="42" customHeight="1"/>
    <row r="3036" ht="42" customHeight="1"/>
    <row r="3037" ht="42" customHeight="1"/>
    <row r="3038" ht="42" customHeight="1"/>
    <row r="3039" ht="42" customHeight="1"/>
    <row r="3040" ht="42" customHeight="1"/>
    <row r="3041" ht="42" customHeight="1"/>
    <row r="3042" ht="42" customHeight="1"/>
    <row r="3043" ht="42" customHeight="1"/>
    <row r="3044" ht="42" customHeight="1"/>
    <row r="3045" ht="42" customHeight="1"/>
    <row r="3046" ht="42" customHeight="1"/>
    <row r="3047" ht="42" customHeight="1"/>
    <row r="3048" ht="42" customHeight="1"/>
    <row r="3049" ht="42" customHeight="1"/>
    <row r="3050" ht="42" customHeight="1"/>
    <row r="3051" ht="42" customHeight="1"/>
    <row r="3052" ht="42" customHeight="1"/>
    <row r="3053" ht="42" customHeight="1"/>
    <row r="3054" ht="42" customHeight="1"/>
    <row r="3055" ht="42" customHeight="1"/>
    <row r="3056" ht="42" customHeight="1"/>
    <row r="3057" ht="42" customHeight="1"/>
    <row r="3058" ht="42" customHeight="1"/>
    <row r="3059" ht="42" customHeight="1"/>
    <row r="3060" ht="42" customHeight="1"/>
    <row r="3061" ht="42" customHeight="1"/>
    <row r="3062" ht="42" customHeight="1"/>
    <row r="3063" ht="42" customHeight="1"/>
    <row r="3064" ht="42" customHeight="1"/>
    <row r="3065" ht="42" customHeight="1"/>
    <row r="3066" ht="42" customHeight="1"/>
    <row r="3067" ht="42" customHeight="1"/>
    <row r="3068" ht="42" customHeight="1"/>
    <row r="3069" ht="42" customHeight="1"/>
    <row r="3070" ht="42" customHeight="1"/>
    <row r="3071" ht="42" customHeight="1"/>
    <row r="3072" ht="42" customHeight="1"/>
    <row r="3073" ht="42" customHeight="1"/>
    <row r="3074" ht="42" customHeight="1"/>
    <row r="3075" ht="42" customHeight="1"/>
    <row r="3076" ht="42" customHeight="1"/>
    <row r="3077" ht="42" customHeight="1"/>
    <row r="3078" ht="42" customHeight="1"/>
    <row r="3079" ht="42" customHeight="1"/>
    <row r="3080" ht="42" customHeight="1"/>
    <row r="3081" ht="42" customHeight="1"/>
    <row r="3082" ht="42" customHeight="1"/>
    <row r="3083" ht="42" customHeight="1"/>
    <row r="3084" ht="42" customHeight="1"/>
    <row r="3085" ht="42" customHeight="1"/>
    <row r="3086" ht="42" customHeight="1"/>
    <row r="3087" ht="42" customHeight="1"/>
    <row r="3088" ht="42" customHeight="1"/>
    <row r="3089" ht="42" customHeight="1"/>
    <row r="3090" ht="42" customHeight="1"/>
    <row r="3091" ht="42" customHeight="1"/>
    <row r="3092" ht="42" customHeight="1"/>
    <row r="3093" ht="42" customHeight="1"/>
    <row r="3094" ht="42" customHeight="1"/>
    <row r="3095" ht="42" customHeight="1"/>
    <row r="3096" ht="42" customHeight="1"/>
    <row r="3097" ht="42" customHeight="1"/>
    <row r="3098" ht="42" customHeight="1"/>
    <row r="3099" ht="42" customHeight="1"/>
    <row r="3100" ht="42" customHeight="1"/>
    <row r="3101" ht="42" customHeight="1"/>
    <row r="3102" ht="42" customHeight="1"/>
    <row r="3103" ht="42" customHeight="1"/>
    <row r="3104" ht="42" customHeight="1"/>
    <row r="3105" ht="42" customHeight="1"/>
    <row r="3106" ht="42" customHeight="1"/>
    <row r="3107" ht="42" customHeight="1"/>
    <row r="3108" ht="42" customHeight="1"/>
    <row r="3109" ht="42" customHeight="1"/>
    <row r="3110" ht="42" customHeight="1"/>
    <row r="3111" ht="42" customHeight="1"/>
    <row r="3112" ht="42" customHeight="1"/>
    <row r="3113" ht="42" customHeight="1"/>
    <row r="3114" ht="42" customHeight="1"/>
    <row r="3115" ht="42" customHeight="1"/>
    <row r="3116" ht="42" customHeight="1"/>
    <row r="3117" ht="42" customHeight="1"/>
    <row r="3118" ht="42" customHeight="1"/>
    <row r="3119" ht="42" customHeight="1"/>
    <row r="3120" ht="42" customHeight="1"/>
    <row r="3121" ht="42" customHeight="1"/>
    <row r="3122" ht="42" customHeight="1"/>
    <row r="3123" ht="42" customHeight="1"/>
    <row r="3124" ht="42" customHeight="1"/>
    <row r="3125" ht="42" customHeight="1"/>
    <row r="3126" ht="42" customHeight="1"/>
    <row r="3127" ht="42" customHeight="1"/>
    <row r="3128" ht="42" customHeight="1"/>
    <row r="3129" ht="42" customHeight="1"/>
    <row r="3130" ht="42" customHeight="1"/>
    <row r="3131" ht="42" customHeight="1"/>
    <row r="3132" ht="42" customHeight="1"/>
    <row r="3133" ht="42" customHeight="1"/>
    <row r="3134" ht="42" customHeight="1"/>
    <row r="3135" ht="42" customHeight="1"/>
    <row r="3136" ht="42" customHeight="1"/>
    <row r="3137" ht="42" customHeight="1"/>
    <row r="3138" ht="42" customHeight="1"/>
    <row r="3139" ht="42" customHeight="1"/>
    <row r="3140" ht="42" customHeight="1"/>
    <row r="3141" ht="42" customHeight="1"/>
    <row r="3142" ht="42" customHeight="1"/>
    <row r="3143" ht="42" customHeight="1"/>
    <row r="3144" ht="42" customHeight="1"/>
    <row r="3145" ht="42" customHeight="1"/>
    <row r="3146" ht="42" customHeight="1"/>
    <row r="3147" ht="42" customHeight="1"/>
    <row r="3148" ht="42" customHeight="1"/>
    <row r="3149" ht="42" customHeight="1"/>
    <row r="3150" ht="42" customHeight="1"/>
    <row r="3151" ht="42" customHeight="1"/>
    <row r="3152" ht="42" customHeight="1"/>
    <row r="3153" ht="42" customHeight="1"/>
    <row r="3154" ht="42" customHeight="1"/>
    <row r="3155" ht="42" customHeight="1"/>
    <row r="3156" ht="42" customHeight="1"/>
    <row r="3157" ht="42" customHeight="1"/>
    <row r="3158" ht="42" customHeight="1"/>
    <row r="3159" ht="42" customHeight="1"/>
    <row r="3160" ht="42" customHeight="1"/>
    <row r="3161" ht="42" customHeight="1"/>
    <row r="3162" ht="42" customHeight="1"/>
    <row r="3163" ht="42" customHeight="1"/>
    <row r="3164" ht="42" customHeight="1"/>
    <row r="3165" ht="42" customHeight="1"/>
    <row r="3166" ht="42" customHeight="1"/>
    <row r="3167" ht="42" customHeight="1"/>
    <row r="3168" ht="42" customHeight="1"/>
    <row r="3169" ht="42" customHeight="1"/>
    <row r="3170" ht="42" customHeight="1"/>
    <row r="3171" ht="42" customHeight="1"/>
    <row r="3172" ht="42" customHeight="1"/>
    <row r="3173" ht="42" customHeight="1"/>
    <row r="3174" ht="42" customHeight="1"/>
    <row r="3175" ht="42" customHeight="1"/>
    <row r="3176" ht="42" customHeight="1"/>
    <row r="3177" ht="42" customHeight="1"/>
    <row r="3178" ht="42" customHeight="1"/>
    <row r="3179" ht="42" customHeight="1"/>
    <row r="3180" ht="42" customHeight="1"/>
    <row r="3181" ht="42" customHeight="1"/>
    <row r="3182" ht="42" customHeight="1"/>
    <row r="3183" ht="42" customHeight="1"/>
    <row r="3184" ht="42" customHeight="1"/>
    <row r="3185" ht="42" customHeight="1"/>
    <row r="3186" ht="42" customHeight="1"/>
    <row r="3187" ht="42" customHeight="1"/>
    <row r="3188" ht="42" customHeight="1"/>
    <row r="3189" ht="42" customHeight="1"/>
    <row r="3190" ht="42" customHeight="1"/>
    <row r="3191" ht="42" customHeight="1"/>
    <row r="3192" ht="42" customHeight="1"/>
    <row r="3193" ht="42" customHeight="1"/>
    <row r="3194" ht="42" customHeight="1"/>
    <row r="3195" ht="42" customHeight="1"/>
    <row r="3196" ht="42" customHeight="1"/>
    <row r="3197" ht="42" customHeight="1"/>
    <row r="3198" ht="42" customHeight="1"/>
    <row r="3199" ht="42" customHeight="1"/>
    <row r="3200" ht="42" customHeight="1"/>
    <row r="3201" ht="42" customHeight="1"/>
    <row r="3202" ht="42" customHeight="1"/>
    <row r="3203" ht="42" customHeight="1"/>
    <row r="3204" ht="42" customHeight="1"/>
    <row r="3205" ht="42" customHeight="1"/>
    <row r="3206" ht="42" customHeight="1"/>
    <row r="3207" ht="42" customHeight="1"/>
    <row r="3208" ht="42" customHeight="1"/>
    <row r="3209" ht="42" customHeight="1"/>
    <row r="3210" ht="42" customHeight="1"/>
    <row r="3211" ht="42" customHeight="1"/>
    <row r="3212" ht="42" customHeight="1"/>
    <row r="3213" ht="42" customHeight="1"/>
    <row r="3214" ht="42" customHeight="1"/>
    <row r="3215" ht="42" customHeight="1"/>
    <row r="3216" ht="42" customHeight="1"/>
    <row r="3217" ht="42" customHeight="1"/>
    <row r="3218" ht="42" customHeight="1"/>
    <row r="3219" ht="42" customHeight="1"/>
    <row r="3220" ht="42" customHeight="1"/>
    <row r="3221" ht="42" customHeight="1"/>
    <row r="3222" ht="42" customHeight="1"/>
    <row r="3223" ht="42" customHeight="1"/>
    <row r="3224" ht="42" customHeight="1"/>
    <row r="3225" ht="42" customHeight="1"/>
    <row r="3226" ht="42" customHeight="1"/>
    <row r="3227" ht="42" customHeight="1"/>
    <row r="3228" ht="42" customHeight="1"/>
    <row r="3229" ht="42" customHeight="1"/>
    <row r="3230" ht="42" customHeight="1"/>
    <row r="3231" ht="42" customHeight="1"/>
    <row r="3232" ht="42" customHeight="1"/>
    <row r="3233" ht="42" customHeight="1"/>
    <row r="3234" ht="42" customHeight="1"/>
    <row r="3235" ht="42" customHeight="1"/>
    <row r="3236" ht="42" customHeight="1"/>
    <row r="3237" ht="42" customHeight="1"/>
    <row r="3238" ht="42" customHeight="1"/>
    <row r="3239" ht="42" customHeight="1"/>
    <row r="3240" ht="42" customHeight="1"/>
    <row r="3241" ht="42" customHeight="1"/>
    <row r="3242" ht="42" customHeight="1"/>
    <row r="3243" ht="42" customHeight="1"/>
    <row r="3244" ht="42" customHeight="1"/>
    <row r="3245" ht="42" customHeight="1"/>
    <row r="3246" ht="42" customHeight="1"/>
    <row r="3247" ht="42" customHeight="1"/>
    <row r="3248" ht="42" customHeight="1"/>
    <row r="3249" ht="42" customHeight="1"/>
    <row r="3250" ht="42" customHeight="1"/>
    <row r="3251" ht="42" customHeight="1"/>
    <row r="3252" ht="42" customHeight="1"/>
    <row r="3253" ht="42" customHeight="1"/>
    <row r="3254" ht="42" customHeight="1"/>
    <row r="3255" ht="42" customHeight="1"/>
    <row r="3256" ht="42" customHeight="1"/>
    <row r="3257" ht="42" customHeight="1"/>
    <row r="3258" ht="42" customHeight="1"/>
    <row r="3259" ht="42" customHeight="1"/>
    <row r="3260" ht="42" customHeight="1"/>
    <row r="3261" ht="42" customHeight="1"/>
    <row r="3262" ht="42" customHeight="1"/>
    <row r="3263" ht="42" customHeight="1"/>
    <row r="3264" ht="42" customHeight="1"/>
    <row r="3265" ht="42" customHeight="1"/>
    <row r="3266" ht="42" customHeight="1"/>
    <row r="3267" ht="42" customHeight="1"/>
    <row r="3268" ht="42" customHeight="1"/>
    <row r="3269" ht="42" customHeight="1"/>
    <row r="3270" ht="42" customHeight="1"/>
    <row r="3271" ht="42" customHeight="1"/>
    <row r="3272" ht="42" customHeight="1"/>
    <row r="3273" ht="42" customHeight="1"/>
    <row r="3274" ht="42" customHeight="1"/>
    <row r="3275" ht="42" customHeight="1"/>
    <row r="3276" ht="42" customHeight="1"/>
    <row r="3277" ht="42" customHeight="1"/>
    <row r="3278" ht="42" customHeight="1"/>
    <row r="3279" ht="42" customHeight="1"/>
    <row r="3280" ht="42" customHeight="1"/>
    <row r="3281" ht="42" customHeight="1"/>
    <row r="3282" ht="42" customHeight="1"/>
    <row r="3283" ht="42" customHeight="1"/>
    <row r="3284" ht="42" customHeight="1"/>
    <row r="3285" ht="42" customHeight="1"/>
    <row r="3286" ht="42" customHeight="1"/>
    <row r="3287" ht="42" customHeight="1"/>
    <row r="3288" ht="42" customHeight="1"/>
    <row r="3289" ht="42" customHeight="1"/>
    <row r="3290" ht="42" customHeight="1"/>
    <row r="3291" ht="42" customHeight="1"/>
    <row r="3292" ht="42" customHeight="1"/>
    <row r="3293" ht="42" customHeight="1"/>
    <row r="3294" ht="42" customHeight="1"/>
    <row r="3295" ht="42" customHeight="1"/>
    <row r="3296"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2639">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8" t="s">
        <v>6027</v>
      </c>
      <c r="B1" s="8"/>
      <c r="C1" s="8"/>
      <c r="D1" s="8"/>
      <c r="E1" s="8"/>
      <c r="F1" s="8"/>
    </row>
    <row r="2" spans="1:6" ht="21.95" customHeight="1">
      <c r="A2" s="12" t="s">
        <v>6028</v>
      </c>
      <c r="B2" s="12"/>
      <c r="C2" s="12"/>
      <c r="D2" s="12"/>
      <c r="E2" s="12"/>
      <c r="F2" s="12"/>
    </row>
    <row r="4" spans="1:6" ht="30" customHeight="1">
      <c r="A4" s="1" t="s">
        <v>8</v>
      </c>
      <c r="B4" s="1" t="s">
        <v>9</v>
      </c>
      <c r="C4" s="1" t="s">
        <v>6029</v>
      </c>
      <c r="D4" s="1" t="s">
        <v>6030</v>
      </c>
      <c r="E4" s="1" t="s">
        <v>6031</v>
      </c>
      <c r="F4" s="1" t="s">
        <v>6032</v>
      </c>
    </row>
    <row r="5" spans="1:6" ht="30.95" customHeight="1">
      <c r="A5" s="6">
        <v>-26660</v>
      </c>
      <c r="B5" s="2" t="s">
        <v>661</v>
      </c>
      <c r="C5" s="2" t="s">
        <v>6033</v>
      </c>
      <c r="D5" s="3">
        <v>4</v>
      </c>
      <c r="E5" s="3">
        <v>16</v>
      </c>
      <c r="F5" s="3" t="str">
        <f>HYPERLINK("https://www.boe.es/gazeta/dias/1827/01/02/pdfs/GMD-1827-1.pdf","Abrir PDF")</f>
        <v>Abrir PDF</v>
      </c>
    </row>
    <row r="6" spans="1:6" ht="30.95" customHeight="1">
      <c r="A6" s="6">
        <v>-26658</v>
      </c>
      <c r="B6" s="2" t="s">
        <v>270</v>
      </c>
      <c r="C6" s="2" t="s">
        <v>6034</v>
      </c>
      <c r="D6" s="3">
        <v>4</v>
      </c>
      <c r="E6" s="3">
        <v>11</v>
      </c>
      <c r="F6" s="3" t="str">
        <f>HYPERLINK("https://www.boe.es/gazeta/dias/1827/01/04/pdfs/GMD-1827-2.pdf","Abrir PDF")</f>
        <v>Abrir PDF</v>
      </c>
    </row>
    <row r="7" spans="1:6" ht="30.95" customHeight="1">
      <c r="A7" s="6">
        <v>-26656</v>
      </c>
      <c r="B7" s="2" t="s">
        <v>840</v>
      </c>
      <c r="C7" s="2" t="s">
        <v>6035</v>
      </c>
      <c r="D7" s="3">
        <v>4</v>
      </c>
      <c r="E7" s="3">
        <v>13</v>
      </c>
      <c r="F7" s="3" t="str">
        <f>HYPERLINK("https://www.boe.es/gazeta/dias/1827/01/06/pdfs/GMD-1827-3.pdf","Abrir PDF")</f>
        <v>Abrir PDF</v>
      </c>
    </row>
    <row r="8" spans="1:6" ht="30.95" customHeight="1">
      <c r="A8" s="6">
        <v>-26653</v>
      </c>
      <c r="B8" s="2" t="s">
        <v>457</v>
      </c>
      <c r="C8" s="2" t="s">
        <v>6036</v>
      </c>
      <c r="D8" s="3">
        <v>4</v>
      </c>
      <c r="E8" s="3">
        <v>12</v>
      </c>
      <c r="F8" s="3" t="str">
        <f>HYPERLINK("https://www.boe.es/gazeta/dias/1827/01/09/pdfs/GMD-1827-4.pdf","Abrir PDF")</f>
        <v>Abrir PDF</v>
      </c>
    </row>
    <row r="9" spans="1:6" ht="30.95" customHeight="1">
      <c r="A9" s="6">
        <v>-26651</v>
      </c>
      <c r="B9" s="2" t="s">
        <v>1734</v>
      </c>
      <c r="C9" s="2" t="s">
        <v>6037</v>
      </c>
      <c r="D9" s="3">
        <v>4</v>
      </c>
      <c r="E9" s="3">
        <v>4</v>
      </c>
      <c r="F9" s="3" t="str">
        <f>HYPERLINK("https://www.boe.es/gazeta/dias/1827/01/11/pdfs/GMD-1827-5.pdf","Abrir PDF")</f>
        <v>Abrir PDF</v>
      </c>
    </row>
    <row r="10" spans="1:6" ht="30.95" customHeight="1">
      <c r="A10" s="6">
        <v>-26649</v>
      </c>
      <c r="B10" s="2" t="s">
        <v>1180</v>
      </c>
      <c r="C10" s="2" t="s">
        <v>6038</v>
      </c>
      <c r="D10" s="3">
        <v>4</v>
      </c>
      <c r="E10" s="3">
        <v>19</v>
      </c>
      <c r="F10" s="3" t="str">
        <f>HYPERLINK("https://www.boe.es/gazeta/dias/1827/01/13/pdfs/GMD-1827-6.pdf","Abrir PDF")</f>
        <v>Abrir PDF</v>
      </c>
    </row>
    <row r="11" spans="1:6" ht="30.95" customHeight="1">
      <c r="A11" s="6">
        <v>-26646</v>
      </c>
      <c r="B11" s="2" t="s">
        <v>1437</v>
      </c>
      <c r="C11" s="2" t="s">
        <v>6039</v>
      </c>
      <c r="D11" s="3">
        <v>4</v>
      </c>
      <c r="E11" s="3">
        <v>5</v>
      </c>
      <c r="F11" s="3" t="str">
        <f>HYPERLINK("https://www.boe.es/gazeta/dias/1827/01/16/pdfs/GMD-1827-7.pdf","Abrir PDF")</f>
        <v>Abrir PDF</v>
      </c>
    </row>
    <row r="12" spans="1:6" ht="30.95" customHeight="1">
      <c r="A12" s="6">
        <v>-26644</v>
      </c>
      <c r="B12" s="2" t="s">
        <v>319</v>
      </c>
      <c r="C12" s="2" t="s">
        <v>6040</v>
      </c>
      <c r="D12" s="3">
        <v>4</v>
      </c>
      <c r="E12" s="3">
        <v>13</v>
      </c>
      <c r="F12" s="3" t="str">
        <f>HYPERLINK("https://www.boe.es/gazeta/dias/1827/01/18/pdfs/GMD-1827-8.pdf","Abrir PDF")</f>
        <v>Abrir PDF</v>
      </c>
    </row>
    <row r="13" spans="1:6" ht="30.95" customHeight="1">
      <c r="A13" s="6">
        <v>-26642</v>
      </c>
      <c r="B13" s="2" t="s">
        <v>289</v>
      </c>
      <c r="C13" s="2" t="s">
        <v>6041</v>
      </c>
      <c r="D13" s="3">
        <v>4</v>
      </c>
      <c r="E13" s="3">
        <v>21</v>
      </c>
      <c r="F13" s="3" t="str">
        <f>HYPERLINK("https://www.boe.es/gazeta/dias/1827/01/20/pdfs/GMD-1827-9.pdf","Abrir PDF")</f>
        <v>Abrir PDF</v>
      </c>
    </row>
    <row r="14" spans="1:6" ht="30.95" customHeight="1">
      <c r="A14" s="6">
        <v>-26639</v>
      </c>
      <c r="B14" s="2" t="s">
        <v>58</v>
      </c>
      <c r="C14" s="2" t="s">
        <v>6042</v>
      </c>
      <c r="D14" s="3">
        <v>4</v>
      </c>
      <c r="E14" s="3">
        <v>23</v>
      </c>
      <c r="F14" s="3" t="str">
        <f>HYPERLINK("https://www.boe.es/gazeta/dias/1827/01/23/pdfs/GMD-1827-10.pdf","Abrir PDF")</f>
        <v>Abrir PDF</v>
      </c>
    </row>
    <row r="15" spans="1:6" ht="30.95" customHeight="1">
      <c r="A15" s="6">
        <v>-26637</v>
      </c>
      <c r="B15" s="2" t="s">
        <v>559</v>
      </c>
      <c r="C15" s="2" t="s">
        <v>6043</v>
      </c>
      <c r="D15" s="3">
        <v>4</v>
      </c>
      <c r="E15" s="3">
        <v>18</v>
      </c>
      <c r="F15" s="3" t="str">
        <f>HYPERLINK("https://www.boe.es/gazeta/dias/1827/01/25/pdfs/GMD-1827-11.pdf","Abrir PDF")</f>
        <v>Abrir PDF</v>
      </c>
    </row>
    <row r="16" spans="1:6" ht="30.95" customHeight="1">
      <c r="A16" s="6">
        <v>-26635</v>
      </c>
      <c r="B16" s="2" t="s">
        <v>785</v>
      </c>
      <c r="C16" s="2" t="s">
        <v>6044</v>
      </c>
      <c r="D16" s="3">
        <v>4</v>
      </c>
      <c r="E16" s="3">
        <v>11</v>
      </c>
      <c r="F16" s="3" t="str">
        <f>HYPERLINK("https://www.boe.es/gazeta/dias/1827/01/27/pdfs/GMD-1827-12.pdf","Abrir PDF")</f>
        <v>Abrir PDF</v>
      </c>
    </row>
    <row r="17" spans="1:6" ht="30.95" customHeight="1">
      <c r="A17" s="6">
        <v>-26632</v>
      </c>
      <c r="B17" s="2" t="s">
        <v>1844</v>
      </c>
      <c r="C17" s="2" t="s">
        <v>6045</v>
      </c>
      <c r="D17" s="3">
        <v>4</v>
      </c>
      <c r="E17" s="3">
        <v>8</v>
      </c>
      <c r="F17" s="3" t="str">
        <f>HYPERLINK("https://www.boe.es/gazeta/dias/1827/01/30/pdfs/GMD-1827-13.pdf","Abrir PDF")</f>
        <v>Abrir PDF</v>
      </c>
    </row>
    <row r="18" spans="1:6" ht="30.95" customHeight="1">
      <c r="A18" s="6">
        <v>-26630</v>
      </c>
      <c r="B18" s="2" t="s">
        <v>363</v>
      </c>
      <c r="C18" s="2" t="s">
        <v>6046</v>
      </c>
      <c r="D18" s="3">
        <v>4</v>
      </c>
      <c r="E18" s="3">
        <v>11</v>
      </c>
      <c r="F18" s="3" t="str">
        <f>HYPERLINK("https://www.boe.es/gazeta/dias/1827/02/01/pdfs/GMD-1827-14.pdf","Abrir PDF")</f>
        <v>Abrir PDF</v>
      </c>
    </row>
    <row r="19" spans="1:6" ht="30.95" customHeight="1">
      <c r="A19" s="6">
        <v>-26628</v>
      </c>
      <c r="B19" s="2" t="s">
        <v>970</v>
      </c>
      <c r="C19" s="2" t="s">
        <v>6047</v>
      </c>
      <c r="D19" s="3">
        <v>4</v>
      </c>
      <c r="E19" s="3">
        <v>14</v>
      </c>
      <c r="F19" s="3" t="str">
        <f>HYPERLINK("https://www.boe.es/gazeta/dias/1827/02/03/pdfs/GMD-1827-15.pdf","Abrir PDF")</f>
        <v>Abrir PDF</v>
      </c>
    </row>
    <row r="20" spans="1:6" ht="30.95" customHeight="1">
      <c r="A20" s="6">
        <v>-26625</v>
      </c>
      <c r="B20" s="2" t="s">
        <v>132</v>
      </c>
      <c r="C20" s="2" t="s">
        <v>6048</v>
      </c>
      <c r="D20" s="3">
        <v>4</v>
      </c>
      <c r="E20" s="3">
        <v>12</v>
      </c>
      <c r="F20" s="3" t="str">
        <f>HYPERLINK("https://www.boe.es/gazeta/dias/1827/02/06/pdfs/GMD-1827-16.pdf","Abrir PDF")</f>
        <v>Abrir PDF</v>
      </c>
    </row>
    <row r="21" spans="1:6" ht="30.95" customHeight="1">
      <c r="A21" s="6">
        <v>-26623</v>
      </c>
      <c r="B21" s="2" t="s">
        <v>114</v>
      </c>
      <c r="C21" s="2" t="s">
        <v>6049</v>
      </c>
      <c r="D21" s="3">
        <v>4</v>
      </c>
      <c r="E21" s="3">
        <v>10</v>
      </c>
      <c r="F21" s="3" t="str">
        <f>HYPERLINK("https://www.boe.es/gazeta/dias/1827/02/08/pdfs/GMD-1827-17.pdf","Abrir PDF")</f>
        <v>Abrir PDF</v>
      </c>
    </row>
    <row r="22" spans="1:6" ht="30.95" customHeight="1">
      <c r="A22" s="6">
        <v>-26621</v>
      </c>
      <c r="B22" s="2" t="s">
        <v>277</v>
      </c>
      <c r="C22" s="2" t="s">
        <v>6050</v>
      </c>
      <c r="D22" s="3">
        <v>4</v>
      </c>
      <c r="E22" s="3">
        <v>16</v>
      </c>
      <c r="F22" s="3" t="str">
        <f>HYPERLINK("https://www.boe.es/gazeta/dias/1827/02/10/pdfs/GMD-1827-18.pdf","Abrir PDF")</f>
        <v>Abrir PDF</v>
      </c>
    </row>
    <row r="23" spans="1:6" ht="30.95" customHeight="1">
      <c r="A23" s="6">
        <v>-26618</v>
      </c>
      <c r="B23" s="2" t="s">
        <v>439</v>
      </c>
      <c r="C23" s="2" t="s">
        <v>6051</v>
      </c>
      <c r="D23" s="3">
        <v>4</v>
      </c>
      <c r="E23" s="3">
        <v>11</v>
      </c>
      <c r="F23" s="3" t="str">
        <f>HYPERLINK("https://www.boe.es/gazeta/dias/1827/02/13/pdfs/GMD-1827-19.pdf","Abrir PDF")</f>
        <v>Abrir PDF</v>
      </c>
    </row>
    <row r="24" spans="1:6" ht="30.95" customHeight="1">
      <c r="A24" s="6">
        <v>-26616</v>
      </c>
      <c r="B24" s="2" t="s">
        <v>2857</v>
      </c>
      <c r="C24" s="2" t="s">
        <v>6052</v>
      </c>
      <c r="D24" s="3">
        <v>4</v>
      </c>
      <c r="E24" s="3">
        <v>2</v>
      </c>
      <c r="F24" s="3" t="str">
        <f>HYPERLINK("https://www.boe.es/gazeta/dias/1827/02/15/pdfs/GMD-1827-20.pdf","Abrir PDF")</f>
        <v>Abrir PDF</v>
      </c>
    </row>
    <row r="25" spans="1:6" ht="30.95" customHeight="1">
      <c r="A25" s="6">
        <v>-26614</v>
      </c>
      <c r="B25" s="2" t="s">
        <v>609</v>
      </c>
      <c r="C25" s="2" t="s">
        <v>6053</v>
      </c>
      <c r="D25" s="3">
        <v>4</v>
      </c>
      <c r="E25" s="3">
        <v>6</v>
      </c>
      <c r="F25" s="3" t="str">
        <f>HYPERLINK("https://www.boe.es/gazeta/dias/1827/02/17/pdfs/GMD-1827-21.pdf","Abrir PDF")</f>
        <v>Abrir PDF</v>
      </c>
    </row>
    <row r="26" spans="1:6" ht="30.95" customHeight="1">
      <c r="A26" s="6">
        <v>-26611</v>
      </c>
      <c r="B26" s="2" t="s">
        <v>638</v>
      </c>
      <c r="C26" s="2" t="s">
        <v>6054</v>
      </c>
      <c r="D26" s="3">
        <v>4</v>
      </c>
      <c r="E26" s="3">
        <v>37</v>
      </c>
      <c r="F26" s="3" t="str">
        <f>HYPERLINK("https://www.boe.es/gazeta/dias/1827/02/20/pdfs/GMD-1827-22.pdf","Abrir PDF")</f>
        <v>Abrir PDF</v>
      </c>
    </row>
    <row r="27" spans="1:6" ht="30.95" customHeight="1">
      <c r="A27" s="6">
        <v>-26609</v>
      </c>
      <c r="B27" s="2" t="s">
        <v>102</v>
      </c>
      <c r="C27" s="2" t="s">
        <v>6055</v>
      </c>
      <c r="D27" s="3">
        <v>4</v>
      </c>
      <c r="E27" s="3">
        <v>31</v>
      </c>
      <c r="F27" s="3" t="str">
        <f>HYPERLINK("https://www.boe.es/gazeta/dias/1827/02/22/pdfs/GMD-1827-23.pdf","Abrir PDF")</f>
        <v>Abrir PDF</v>
      </c>
    </row>
    <row r="28" spans="1:6" ht="30.95" customHeight="1">
      <c r="A28" s="6">
        <v>-26607</v>
      </c>
      <c r="B28" s="2" t="s">
        <v>280</v>
      </c>
      <c r="C28" s="2" t="s">
        <v>6056</v>
      </c>
      <c r="D28" s="3">
        <v>4</v>
      </c>
      <c r="E28" s="3">
        <v>19</v>
      </c>
      <c r="F28" s="3" t="str">
        <f>HYPERLINK("https://www.boe.es/gazeta/dias/1827/02/24/pdfs/GMD-1827-24.pdf","Abrir PDF")</f>
        <v>Abrir PDF</v>
      </c>
    </row>
    <row r="29" spans="1:6" ht="30.95" customHeight="1">
      <c r="A29" s="6">
        <v>-26604</v>
      </c>
      <c r="B29" s="2" t="s">
        <v>1072</v>
      </c>
      <c r="C29" s="2" t="s">
        <v>6057</v>
      </c>
      <c r="D29" s="3">
        <v>4</v>
      </c>
      <c r="E29" s="3">
        <v>7</v>
      </c>
      <c r="F29" s="3" t="str">
        <f>HYPERLINK("https://www.boe.es/gazeta/dias/1827/02/27/pdfs/GMD-1827-25.pdf","Abrir PDF")</f>
        <v>Abrir PDF</v>
      </c>
    </row>
    <row r="30" spans="1:6" ht="30.95" customHeight="1">
      <c r="A30" s="6">
        <v>-26602</v>
      </c>
      <c r="B30" s="2" t="s">
        <v>1145</v>
      </c>
      <c r="C30" s="2" t="s">
        <v>6058</v>
      </c>
      <c r="D30" s="3">
        <v>4</v>
      </c>
      <c r="E30" s="3">
        <v>8</v>
      </c>
      <c r="F30" s="3" t="str">
        <f>HYPERLINK("https://www.boe.es/gazeta/dias/1827/03/01/pdfs/GMD-1827-26.pdf","Abrir PDF")</f>
        <v>Abrir PDF</v>
      </c>
    </row>
    <row r="31" spans="1:6" ht="30.95" customHeight="1">
      <c r="A31" s="6">
        <v>-26600</v>
      </c>
      <c r="B31" s="2" t="s">
        <v>205</v>
      </c>
      <c r="C31" s="2" t="s">
        <v>6059</v>
      </c>
      <c r="D31" s="3">
        <v>4</v>
      </c>
      <c r="E31" s="3">
        <v>21</v>
      </c>
      <c r="F31" s="3" t="str">
        <f>HYPERLINK("https://www.boe.es/gazeta/dias/1827/03/03/pdfs/GMD-1827-27.pdf","Abrir PDF")</f>
        <v>Abrir PDF</v>
      </c>
    </row>
    <row r="32" spans="1:6" ht="30.95" customHeight="1">
      <c r="A32" s="6">
        <v>-26597</v>
      </c>
      <c r="B32" s="2" t="s">
        <v>891</v>
      </c>
      <c r="C32" s="2" t="s">
        <v>6060</v>
      </c>
      <c r="D32" s="3">
        <v>4</v>
      </c>
      <c r="E32" s="3">
        <v>20</v>
      </c>
      <c r="F32" s="3" t="str">
        <f>HYPERLINK("https://www.boe.es/gazeta/dias/1827/03/06/pdfs/GMD-1827-28.pdf","Abrir PDF")</f>
        <v>Abrir PDF</v>
      </c>
    </row>
    <row r="33" spans="1:6" ht="30.95" customHeight="1">
      <c r="A33" s="6">
        <v>-26595</v>
      </c>
      <c r="B33" s="2" t="s">
        <v>128</v>
      </c>
      <c r="C33" s="2" t="s">
        <v>6061</v>
      </c>
      <c r="D33" s="3">
        <v>4</v>
      </c>
      <c r="E33" s="3">
        <v>17</v>
      </c>
      <c r="F33" s="3" t="str">
        <f>HYPERLINK("https://www.boe.es/gazeta/dias/1827/03/08/pdfs/GMD-1827-29.pdf","Abrir PDF")</f>
        <v>Abrir PDF</v>
      </c>
    </row>
    <row r="34" spans="1:6" ht="30.95" customHeight="1">
      <c r="A34" s="6">
        <v>-26593</v>
      </c>
      <c r="B34" s="2" t="s">
        <v>1128</v>
      </c>
      <c r="C34" s="2" t="s">
        <v>6062</v>
      </c>
      <c r="D34" s="3">
        <v>4</v>
      </c>
      <c r="E34" s="3">
        <v>12</v>
      </c>
      <c r="F34" s="3" t="str">
        <f>HYPERLINK("https://www.boe.es/gazeta/dias/1827/03/10/pdfs/GMD-1827-30.pdf","Abrir PDF")</f>
        <v>Abrir PDF</v>
      </c>
    </row>
    <row r="35" spans="1:6" ht="30.95" customHeight="1">
      <c r="A35" s="6">
        <v>-26590</v>
      </c>
      <c r="B35" s="2" t="s">
        <v>119</v>
      </c>
      <c r="C35" s="2" t="s">
        <v>6063</v>
      </c>
      <c r="D35" s="3">
        <v>4</v>
      </c>
      <c r="E35" s="3">
        <v>19</v>
      </c>
      <c r="F35" s="3" t="str">
        <f>HYPERLINK("https://www.boe.es/gazeta/dias/1827/03/13/pdfs/GMD-1827-31.pdf","Abrir PDF")</f>
        <v>Abrir PDF</v>
      </c>
    </row>
    <row r="36" spans="1:6" ht="30.95" customHeight="1">
      <c r="A36" s="6">
        <v>-26588</v>
      </c>
      <c r="B36" s="2" t="s">
        <v>484</v>
      </c>
      <c r="C36" s="2" t="s">
        <v>6064</v>
      </c>
      <c r="D36" s="3">
        <v>4</v>
      </c>
      <c r="E36" s="3">
        <v>9</v>
      </c>
      <c r="F36" s="3" t="str">
        <f>HYPERLINK("https://www.boe.es/gazeta/dias/1827/03/15/pdfs/GMD-1827-32.pdf","Abrir PDF")</f>
        <v>Abrir PDF</v>
      </c>
    </row>
    <row r="37" spans="1:6" ht="30.95" customHeight="1">
      <c r="A37" s="6">
        <v>-26586</v>
      </c>
      <c r="B37" s="2" t="s">
        <v>50</v>
      </c>
      <c r="C37" s="2" t="s">
        <v>6065</v>
      </c>
      <c r="D37" s="3">
        <v>4</v>
      </c>
      <c r="E37" s="3">
        <v>14</v>
      </c>
      <c r="F37" s="3" t="str">
        <f>HYPERLINK("https://www.boe.es/gazeta/dias/1827/03/17/pdfs/GMD-1827-33.pdf","Abrir PDF")</f>
        <v>Abrir PDF</v>
      </c>
    </row>
    <row r="38" spans="1:6" ht="30.95" customHeight="1">
      <c r="A38" s="6">
        <v>-26583</v>
      </c>
      <c r="B38" s="2" t="s">
        <v>522</v>
      </c>
      <c r="C38" s="2" t="s">
        <v>6066</v>
      </c>
      <c r="D38" s="3">
        <v>4</v>
      </c>
      <c r="E38" s="3">
        <v>9</v>
      </c>
      <c r="F38" s="3" t="str">
        <f>HYPERLINK("https://www.boe.es/gazeta/dias/1827/03/20/pdfs/GMD-1827-34.pdf","Abrir PDF")</f>
        <v>Abrir PDF</v>
      </c>
    </row>
    <row r="39" spans="1:6" ht="30.95" customHeight="1">
      <c r="A39" s="6">
        <v>-26581</v>
      </c>
      <c r="B39" s="2" t="s">
        <v>510</v>
      </c>
      <c r="C39" s="2" t="s">
        <v>6067</v>
      </c>
      <c r="D39" s="3">
        <v>4</v>
      </c>
      <c r="E39" s="3">
        <v>25</v>
      </c>
      <c r="F39" s="3" t="str">
        <f>HYPERLINK("https://www.boe.es/gazeta/dias/1827/03/22/pdfs/GMD-1827-35.pdf","Abrir PDF")</f>
        <v>Abrir PDF</v>
      </c>
    </row>
    <row r="40" spans="1:6" ht="30.95" customHeight="1">
      <c r="A40" s="6">
        <v>-26579</v>
      </c>
      <c r="B40" s="2" t="s">
        <v>488</v>
      </c>
      <c r="C40" s="2" t="s">
        <v>6068</v>
      </c>
      <c r="D40" s="3">
        <v>4</v>
      </c>
      <c r="E40" s="3">
        <v>22</v>
      </c>
      <c r="F40" s="3" t="str">
        <f>HYPERLINK("https://www.boe.es/gazeta/dias/1827/03/24/pdfs/GMD-1827-36.pdf","Abrir PDF")</f>
        <v>Abrir PDF</v>
      </c>
    </row>
    <row r="41" spans="1:6" ht="30.95" customHeight="1">
      <c r="A41" s="6">
        <v>-26576</v>
      </c>
      <c r="B41" s="2" t="s">
        <v>251</v>
      </c>
      <c r="C41" s="2" t="s">
        <v>6069</v>
      </c>
      <c r="D41" s="3">
        <v>4</v>
      </c>
      <c r="E41" s="3">
        <v>14</v>
      </c>
      <c r="F41" s="3" t="str">
        <f>HYPERLINK("https://www.boe.es/gazeta/dias/1827/03/27/pdfs/GMD-1827-37.pdf","Abrir PDF")</f>
        <v>Abrir PDF</v>
      </c>
    </row>
    <row r="42" spans="1:6" ht="30.95" customHeight="1">
      <c r="A42" s="6">
        <v>-26574</v>
      </c>
      <c r="B42" s="2" t="s">
        <v>106</v>
      </c>
      <c r="C42" s="2" t="s">
        <v>6070</v>
      </c>
      <c r="D42" s="3">
        <v>4</v>
      </c>
      <c r="E42" s="3">
        <v>32</v>
      </c>
      <c r="F42" s="3" t="str">
        <f>HYPERLINK("https://www.boe.es/gazeta/dias/1827/03/29/pdfs/GMD-1827-38.pdf","Abrir PDF")</f>
        <v>Abrir PDF</v>
      </c>
    </row>
    <row r="43" spans="1:6" ht="30.95" customHeight="1">
      <c r="A43" s="6">
        <v>-26572</v>
      </c>
      <c r="B43" s="2" t="s">
        <v>1075</v>
      </c>
      <c r="C43" s="2" t="s">
        <v>6071</v>
      </c>
      <c r="D43" s="3">
        <v>4</v>
      </c>
      <c r="E43" s="3">
        <v>16</v>
      </c>
      <c r="F43" s="3" t="str">
        <f>HYPERLINK("https://www.boe.es/gazeta/dias/1827/03/31/pdfs/GMD-1827-39.pdf","Abrir PDF")</f>
        <v>Abrir PDF</v>
      </c>
    </row>
    <row r="44" spans="1:6" ht="30.95" customHeight="1">
      <c r="A44" s="6">
        <v>-26569</v>
      </c>
      <c r="B44" s="2" t="s">
        <v>1418</v>
      </c>
      <c r="C44" s="2" t="s">
        <v>6072</v>
      </c>
      <c r="D44" s="3">
        <v>4</v>
      </c>
      <c r="E44" s="3">
        <v>8</v>
      </c>
      <c r="F44" s="3" t="str">
        <f>HYPERLINK("https://www.boe.es/gazeta/dias/1827/04/03/pdfs/GMD-1827-40.pdf","Abrir PDF")</f>
        <v>Abrir PDF</v>
      </c>
    </row>
    <row r="45" spans="1:6" ht="30.95" customHeight="1">
      <c r="A45" s="6">
        <v>-26567</v>
      </c>
      <c r="B45" s="2" t="s">
        <v>1228</v>
      </c>
      <c r="C45" s="2" t="s">
        <v>6073</v>
      </c>
      <c r="D45" s="3">
        <v>4</v>
      </c>
      <c r="E45" s="3">
        <v>9</v>
      </c>
      <c r="F45" s="3" t="str">
        <f>HYPERLINK("https://www.boe.es/gazeta/dias/1827/04/05/pdfs/GMD-1827-41.pdf","Abrir PDF")</f>
        <v>Abrir PDF</v>
      </c>
    </row>
    <row r="46" spans="1:6" ht="30.95" customHeight="1">
      <c r="A46" s="6">
        <v>-26565</v>
      </c>
      <c r="B46" s="2" t="s">
        <v>334</v>
      </c>
      <c r="C46" s="2" t="s">
        <v>6074</v>
      </c>
      <c r="D46" s="3">
        <v>4</v>
      </c>
      <c r="E46" s="3">
        <v>9</v>
      </c>
      <c r="F46" s="3" t="str">
        <f>HYPERLINK("https://www.boe.es/gazeta/dias/1827/04/07/pdfs/GMD-1827-42.pdf","Abrir PDF")</f>
        <v>Abrir PDF</v>
      </c>
    </row>
    <row r="47" spans="1:6" ht="30.95" customHeight="1">
      <c r="A47" s="6">
        <v>-26562</v>
      </c>
      <c r="B47" s="2" t="s">
        <v>28</v>
      </c>
      <c r="C47" s="2" t="s">
        <v>6075</v>
      </c>
      <c r="D47" s="3">
        <v>4</v>
      </c>
      <c r="E47" s="3">
        <v>17</v>
      </c>
      <c r="F47" s="3" t="str">
        <f>HYPERLINK("https://www.boe.es/gazeta/dias/1827/04/10/pdfs/GMD-1827-43.pdf","Abrir PDF")</f>
        <v>Abrir PDF</v>
      </c>
    </row>
    <row r="48" spans="1:6" ht="30.95" customHeight="1">
      <c r="A48" s="6">
        <v>-26560</v>
      </c>
      <c r="B48" s="2" t="s">
        <v>386</v>
      </c>
      <c r="C48" s="2" t="s">
        <v>6076</v>
      </c>
      <c r="D48" s="3">
        <v>4</v>
      </c>
      <c r="E48" s="3">
        <v>12</v>
      </c>
      <c r="F48" s="3" t="str">
        <f>HYPERLINK("https://www.boe.es/gazeta/dias/1827/04/12/pdfs/GMD-1827-44.pdf","Abrir PDF")</f>
        <v>Abrir PDF</v>
      </c>
    </row>
    <row r="49" spans="1:6" ht="30.95" customHeight="1">
      <c r="A49" s="6">
        <v>-26558</v>
      </c>
      <c r="B49" s="2" t="s">
        <v>1973</v>
      </c>
      <c r="C49" s="2" t="s">
        <v>6077</v>
      </c>
      <c r="D49" s="3">
        <v>4</v>
      </c>
      <c r="E49" s="3">
        <v>5</v>
      </c>
      <c r="F49" s="3" t="str">
        <f>HYPERLINK("https://www.boe.es/gazeta/dias/1827/04/14/pdfs/GMD-1827-45.pdf","Abrir PDF")</f>
        <v>Abrir PDF</v>
      </c>
    </row>
    <row r="50" spans="1:6" ht="30.95" customHeight="1">
      <c r="A50" s="6">
        <v>-26555</v>
      </c>
      <c r="B50" s="2" t="s">
        <v>553</v>
      </c>
      <c r="C50" s="2" t="s">
        <v>6078</v>
      </c>
      <c r="D50" s="3">
        <v>4</v>
      </c>
      <c r="E50" s="3">
        <v>20</v>
      </c>
      <c r="F50" s="3" t="str">
        <f>HYPERLINK("https://www.boe.es/gazeta/dias/1827/04/17/pdfs/GMD-1827-46.pdf","Abrir PDF")</f>
        <v>Abrir PDF</v>
      </c>
    </row>
    <row r="51" spans="1:6" ht="30.95" customHeight="1">
      <c r="A51" s="6">
        <v>-26553</v>
      </c>
      <c r="B51" s="2" t="s">
        <v>165</v>
      </c>
      <c r="C51" s="2" t="s">
        <v>6079</v>
      </c>
      <c r="D51" s="3">
        <v>4</v>
      </c>
      <c r="E51" s="3">
        <v>16</v>
      </c>
      <c r="F51" s="3" t="str">
        <f>HYPERLINK("https://www.boe.es/gazeta/dias/1827/04/19/pdfs/GMD-1827-47.pdf","Abrir PDF")</f>
        <v>Abrir PDF</v>
      </c>
    </row>
    <row r="52" spans="1:6" ht="30.95" customHeight="1">
      <c r="A52" s="6">
        <v>-26551</v>
      </c>
      <c r="B52" s="2" t="s">
        <v>19</v>
      </c>
      <c r="C52" s="2" t="s">
        <v>6080</v>
      </c>
      <c r="D52" s="3">
        <v>4</v>
      </c>
      <c r="E52" s="3">
        <v>9</v>
      </c>
      <c r="F52" s="3" t="str">
        <f>HYPERLINK("https://www.boe.es/gazeta/dias/1827/04/21/pdfs/GMD-1827-48.pdf","Abrir PDF")</f>
        <v>Abrir PDF</v>
      </c>
    </row>
    <row r="53" spans="1:6" ht="30.95" customHeight="1">
      <c r="A53" s="6">
        <v>-26548</v>
      </c>
      <c r="B53" s="2" t="s">
        <v>507</v>
      </c>
      <c r="C53" s="2" t="s">
        <v>6081</v>
      </c>
      <c r="D53" s="3">
        <v>4</v>
      </c>
      <c r="E53" s="3">
        <v>29</v>
      </c>
      <c r="F53" s="3" t="str">
        <f>HYPERLINK("https://www.boe.es/gazeta/dias/1827/04/24/pdfs/GMD-1827-49.pdf","Abrir PDF")</f>
        <v>Abrir PDF</v>
      </c>
    </row>
    <row r="54" spans="1:6" ht="30.95" customHeight="1">
      <c r="A54" s="6">
        <v>-26546</v>
      </c>
      <c r="B54" s="2" t="s">
        <v>214</v>
      </c>
      <c r="C54" s="2" t="s">
        <v>6082</v>
      </c>
      <c r="D54" s="3">
        <v>4</v>
      </c>
      <c r="E54" s="3">
        <v>14</v>
      </c>
      <c r="F54" s="3" t="str">
        <f>HYPERLINK("https://www.boe.es/gazeta/dias/1827/04/26/pdfs/GMD-1827-50.pdf","Abrir PDF")</f>
        <v>Abrir PDF</v>
      </c>
    </row>
    <row r="55" spans="1:6" ht="30.95" customHeight="1">
      <c r="A55" s="6">
        <v>-26544</v>
      </c>
      <c r="B55" s="2" t="s">
        <v>293</v>
      </c>
      <c r="C55" s="2" t="s">
        <v>6083</v>
      </c>
      <c r="D55" s="3">
        <v>4</v>
      </c>
      <c r="E55" s="3">
        <v>15</v>
      </c>
      <c r="F55" s="3" t="str">
        <f>HYPERLINK("https://www.boe.es/gazeta/dias/1827/04/28/pdfs/GMD-1827-51.pdf","Abrir PDF")</f>
        <v>Abrir PDF</v>
      </c>
    </row>
    <row r="56" spans="1:6" ht="30.95" customHeight="1">
      <c r="A56" s="6">
        <v>-26541</v>
      </c>
      <c r="B56" s="2" t="s">
        <v>542</v>
      </c>
      <c r="C56" s="2" t="s">
        <v>6084</v>
      </c>
      <c r="D56" s="3">
        <v>4</v>
      </c>
      <c r="E56" s="3">
        <v>16</v>
      </c>
      <c r="F56" s="3" t="str">
        <f>HYPERLINK("https://www.boe.es/gazeta/dias/1827/05/01/pdfs/GMD-1827-52.pdf","Abrir PDF")</f>
        <v>Abrir PDF</v>
      </c>
    </row>
    <row r="57" spans="1:6" ht="30.95" customHeight="1">
      <c r="A57" s="6">
        <v>-26539</v>
      </c>
      <c r="B57" s="2" t="s">
        <v>83</v>
      </c>
      <c r="C57" s="2" t="s">
        <v>6085</v>
      </c>
      <c r="D57" s="3">
        <v>4</v>
      </c>
      <c r="E57" s="3">
        <v>28</v>
      </c>
      <c r="F57" s="3" t="str">
        <f>HYPERLINK("https://www.boe.es/gazeta/dias/1827/05/03/pdfs/GMD-1827-53.pdf","Abrir PDF")</f>
        <v>Abrir PDF</v>
      </c>
    </row>
    <row r="58" spans="1:6" ht="30.95" customHeight="1">
      <c r="A58" s="6">
        <v>-26537</v>
      </c>
      <c r="B58" s="2" t="s">
        <v>351</v>
      </c>
      <c r="C58" s="2" t="s">
        <v>6086</v>
      </c>
      <c r="D58" s="3">
        <v>4</v>
      </c>
      <c r="E58" s="3">
        <v>18</v>
      </c>
      <c r="F58" s="3" t="str">
        <f>HYPERLINK("https://www.boe.es/gazeta/dias/1827/05/05/pdfs/GMD-1827-54.pdf","Abrir PDF")</f>
        <v>Abrir PDF</v>
      </c>
    </row>
    <row r="59" spans="1:6" ht="30.95" customHeight="1">
      <c r="A59" s="6">
        <v>-26534</v>
      </c>
      <c r="B59" s="2" t="s">
        <v>675</v>
      </c>
      <c r="C59" s="2" t="s">
        <v>6087</v>
      </c>
      <c r="D59" s="3">
        <v>4</v>
      </c>
      <c r="E59" s="3">
        <v>13</v>
      </c>
      <c r="F59" s="3" t="str">
        <f>HYPERLINK("https://www.boe.es/gazeta/dias/1827/05/08/pdfs/GMD-1827-55.pdf","Abrir PDF")</f>
        <v>Abrir PDF</v>
      </c>
    </row>
    <row r="60" spans="1:6" ht="30.95" customHeight="1">
      <c r="A60" s="6">
        <v>-26532</v>
      </c>
      <c r="B60" s="2" t="s">
        <v>1445</v>
      </c>
      <c r="C60" s="2" t="s">
        <v>6088</v>
      </c>
      <c r="D60" s="3">
        <v>4</v>
      </c>
      <c r="E60" s="3">
        <v>9</v>
      </c>
      <c r="F60" s="3" t="str">
        <f>HYPERLINK("https://www.boe.es/gazeta/dias/1827/05/10/pdfs/GMD-1827-56.pdf","Abrir PDF")</f>
        <v>Abrir PDF</v>
      </c>
    </row>
    <row r="61" spans="1:6" ht="30.95" customHeight="1">
      <c r="A61" s="6">
        <v>-26530</v>
      </c>
      <c r="B61" s="2" t="s">
        <v>817</v>
      </c>
      <c r="C61" s="2" t="s">
        <v>6089</v>
      </c>
      <c r="D61" s="3">
        <v>4</v>
      </c>
      <c r="E61" s="3">
        <v>17</v>
      </c>
      <c r="F61" s="3" t="str">
        <f>HYPERLINK("https://www.boe.es/gazeta/dias/1827/05/12/pdfs/GMD-1827-57.pdf","Abrir PDF")</f>
        <v>Abrir PDF</v>
      </c>
    </row>
    <row r="62" spans="1:6" ht="30.95" customHeight="1">
      <c r="A62" s="6">
        <v>-26527</v>
      </c>
      <c r="B62" s="2" t="s">
        <v>1554</v>
      </c>
      <c r="C62" s="2" t="s">
        <v>6090</v>
      </c>
      <c r="D62" s="3">
        <v>4</v>
      </c>
      <c r="E62" s="3">
        <v>12</v>
      </c>
      <c r="F62" s="3" t="str">
        <f>HYPERLINK("https://www.boe.es/gazeta/dias/1827/05/15/pdfs/GMD-1827-58.pdf","Abrir PDF")</f>
        <v>Abrir PDF</v>
      </c>
    </row>
    <row r="63" spans="1:6" ht="30.95" customHeight="1">
      <c r="A63" s="6">
        <v>-26525</v>
      </c>
      <c r="B63" s="2" t="s">
        <v>622</v>
      </c>
      <c r="C63" s="2" t="s">
        <v>6091</v>
      </c>
      <c r="D63" s="3">
        <v>4</v>
      </c>
      <c r="E63" s="3">
        <v>19</v>
      </c>
      <c r="F63" s="3" t="str">
        <f>HYPERLINK("https://www.boe.es/gazeta/dias/1827/05/17/pdfs/GMD-1827-59.pdf","Abrir PDF")</f>
        <v>Abrir PDF</v>
      </c>
    </row>
    <row r="64" spans="1:6" ht="30.95" customHeight="1">
      <c r="A64" s="6">
        <v>-26523</v>
      </c>
      <c r="B64" s="2" t="s">
        <v>531</v>
      </c>
      <c r="C64" s="2" t="s">
        <v>6092</v>
      </c>
      <c r="D64" s="3">
        <v>4</v>
      </c>
      <c r="E64" s="3">
        <v>23</v>
      </c>
      <c r="F64" s="3" t="str">
        <f>HYPERLINK("https://www.boe.es/gazeta/dias/1827/05/19/pdfs/GMD-1827-60.pdf","Abrir PDF")</f>
        <v>Abrir PDF</v>
      </c>
    </row>
    <row r="65" spans="1:6" ht="30.95" customHeight="1">
      <c r="A65" s="6">
        <v>-26520</v>
      </c>
      <c r="B65" s="2" t="s">
        <v>664</v>
      </c>
      <c r="C65" s="2" t="s">
        <v>6093</v>
      </c>
      <c r="D65" s="3">
        <v>4</v>
      </c>
      <c r="E65" s="3">
        <v>10</v>
      </c>
      <c r="F65" s="3" t="str">
        <f>HYPERLINK("https://www.boe.es/gazeta/dias/1827/05/22/pdfs/GMD-1827-61.pdf","Abrir PDF")</f>
        <v>Abrir PDF</v>
      </c>
    </row>
    <row r="66" spans="1:6" ht="30.95" customHeight="1">
      <c r="A66" s="6">
        <v>-26518</v>
      </c>
      <c r="B66" s="2" t="s">
        <v>79</v>
      </c>
      <c r="C66" s="2" t="s">
        <v>6094</v>
      </c>
      <c r="D66" s="3">
        <v>4</v>
      </c>
      <c r="E66" s="3">
        <v>27</v>
      </c>
      <c r="F66" s="3" t="str">
        <f>HYPERLINK("https://www.boe.es/gazeta/dias/1827/05/24/pdfs/GMD-1827-62.pdf","Abrir PDF")</f>
        <v>Abrir PDF</v>
      </c>
    </row>
    <row r="67" spans="1:6" ht="30.95" customHeight="1">
      <c r="A67" s="6">
        <v>-26516</v>
      </c>
      <c r="B67" s="2" t="s">
        <v>47</v>
      </c>
      <c r="C67" s="2" t="s">
        <v>6095</v>
      </c>
      <c r="D67" s="3">
        <v>4</v>
      </c>
      <c r="E67" s="3">
        <v>46</v>
      </c>
      <c r="F67" s="3" t="str">
        <f>HYPERLINK("https://www.boe.es/gazeta/dias/1827/05/26/pdfs/GMD-1827-63.pdf","Abrir PDF")</f>
        <v>Abrir PDF</v>
      </c>
    </row>
    <row r="68" spans="1:6" ht="30.95" customHeight="1">
      <c r="A68" s="6">
        <v>-26513</v>
      </c>
      <c r="B68" s="2" t="s">
        <v>972</v>
      </c>
      <c r="C68" s="2" t="s">
        <v>6096</v>
      </c>
      <c r="D68" s="3">
        <v>4</v>
      </c>
      <c r="E68" s="3">
        <v>11</v>
      </c>
      <c r="F68" s="3" t="str">
        <f>HYPERLINK("https://www.boe.es/gazeta/dias/1827/05/29/pdfs/GMD-1827-64.pdf","Abrir PDF")</f>
        <v>Abrir PDF</v>
      </c>
    </row>
    <row r="69" spans="1:6" ht="30.95" customHeight="1">
      <c r="A69" s="6">
        <v>-26511</v>
      </c>
      <c r="B69" s="2" t="s">
        <v>388</v>
      </c>
      <c r="C69" s="2" t="s">
        <v>6097</v>
      </c>
      <c r="D69" s="3">
        <v>4</v>
      </c>
      <c r="E69" s="3">
        <v>14</v>
      </c>
      <c r="F69" s="3" t="str">
        <f>HYPERLINK("https://www.boe.es/gazeta/dias/1827/05/31/pdfs/GMD-1827-65.pdf","Abrir PDF")</f>
        <v>Abrir PDF</v>
      </c>
    </row>
    <row r="70" spans="1:6" ht="30.95" customHeight="1">
      <c r="A70" s="6">
        <v>-26509</v>
      </c>
      <c r="B70" s="2" t="s">
        <v>698</v>
      </c>
      <c r="C70" s="2" t="s">
        <v>6098</v>
      </c>
      <c r="D70" s="3">
        <v>4</v>
      </c>
      <c r="E70" s="3">
        <v>7</v>
      </c>
      <c r="F70" s="3" t="str">
        <f>HYPERLINK("https://www.boe.es/gazeta/dias/1827/06/02/pdfs/GMD-1827-66.pdf","Abrir PDF")</f>
        <v>Abrir PDF</v>
      </c>
    </row>
    <row r="71" spans="1:6" ht="30.95" customHeight="1">
      <c r="A71" s="6">
        <v>-26506</v>
      </c>
      <c r="B71" s="2" t="s">
        <v>832</v>
      </c>
      <c r="C71" s="2" t="s">
        <v>6099</v>
      </c>
      <c r="D71" s="3">
        <v>4</v>
      </c>
      <c r="E71" s="3">
        <v>10</v>
      </c>
      <c r="F71" s="3" t="str">
        <f>HYPERLINK("https://www.boe.es/gazeta/dias/1827/06/05/pdfs/GMD-1827-67.pdf","Abrir PDF")</f>
        <v>Abrir PDF</v>
      </c>
    </row>
    <row r="72" spans="1:6" ht="30.95" customHeight="1">
      <c r="A72" s="6">
        <v>-26504</v>
      </c>
      <c r="B72" s="2" t="s">
        <v>566</v>
      </c>
      <c r="C72" s="2" t="s">
        <v>6100</v>
      </c>
      <c r="D72" s="3">
        <v>4</v>
      </c>
      <c r="E72" s="3">
        <v>22</v>
      </c>
      <c r="F72" s="3" t="str">
        <f>HYPERLINK("https://www.boe.es/gazeta/dias/1827/06/07/pdfs/GMD-1827-68.pdf","Abrir PDF")</f>
        <v>Abrir PDF</v>
      </c>
    </row>
    <row r="73" spans="1:6" ht="30.95" customHeight="1">
      <c r="A73" s="6">
        <v>-26502</v>
      </c>
      <c r="B73" s="2" t="s">
        <v>301</v>
      </c>
      <c r="C73" s="2" t="s">
        <v>6101</v>
      </c>
      <c r="D73" s="3">
        <v>4</v>
      </c>
      <c r="E73" s="3">
        <v>16</v>
      </c>
      <c r="F73" s="3" t="str">
        <f>HYPERLINK("https://www.boe.es/gazeta/dias/1827/06/09/pdfs/GMD-1827-69.pdf","Abrir PDF")</f>
        <v>Abrir PDF</v>
      </c>
    </row>
    <row r="74" spans="1:6" ht="30.95" customHeight="1">
      <c r="A74" s="6">
        <v>-26499</v>
      </c>
      <c r="B74" s="2" t="s">
        <v>391</v>
      </c>
      <c r="C74" s="2" t="s">
        <v>6102</v>
      </c>
      <c r="D74" s="3">
        <v>4</v>
      </c>
      <c r="E74" s="3">
        <v>11</v>
      </c>
      <c r="F74" s="3" t="str">
        <f>HYPERLINK("https://www.boe.es/gazeta/dias/1827/06/12/pdfs/GMD-1827-70.pdf","Abrir PDF")</f>
        <v>Abrir PDF</v>
      </c>
    </row>
    <row r="75" spans="1:6" ht="30.95" customHeight="1">
      <c r="A75" s="6">
        <v>-26497</v>
      </c>
      <c r="B75" s="2" t="s">
        <v>338</v>
      </c>
      <c r="C75" s="2" t="s">
        <v>6103</v>
      </c>
      <c r="D75" s="3">
        <v>4</v>
      </c>
      <c r="E75" s="3">
        <v>21</v>
      </c>
      <c r="F75" s="3" t="str">
        <f>HYPERLINK("https://www.boe.es/gazeta/dias/1827/06/14/pdfs/GMD-1827-71.pdf","Abrir PDF")</f>
        <v>Abrir PDF</v>
      </c>
    </row>
    <row r="76" spans="1:6" ht="30.95" customHeight="1">
      <c r="A76" s="6">
        <v>-26495</v>
      </c>
      <c r="B76" s="2" t="s">
        <v>514</v>
      </c>
      <c r="C76" s="2" t="s">
        <v>6104</v>
      </c>
      <c r="D76" s="3">
        <v>4</v>
      </c>
      <c r="E76" s="3">
        <v>6</v>
      </c>
      <c r="F76" s="3" t="str">
        <f>HYPERLINK("https://www.boe.es/gazeta/dias/1827/06/16/pdfs/GMD-1827-72.pdf","Abrir PDF")</f>
        <v>Abrir PDF</v>
      </c>
    </row>
    <row r="77" spans="1:6" ht="30.95" customHeight="1">
      <c r="A77" s="6">
        <v>-26492</v>
      </c>
      <c r="B77" s="2" t="s">
        <v>140</v>
      </c>
      <c r="C77" s="2" t="s">
        <v>6105</v>
      </c>
      <c r="D77" s="3">
        <v>4</v>
      </c>
      <c r="E77" s="3">
        <v>27</v>
      </c>
      <c r="F77" s="3" t="str">
        <f>HYPERLINK("https://www.boe.es/gazeta/dias/1827/06/19/pdfs/GMD-1827-73.pdf","Abrir PDF")</f>
        <v>Abrir PDF</v>
      </c>
    </row>
    <row r="78" spans="1:6" ht="30.95" customHeight="1">
      <c r="A78" s="6">
        <v>-26490</v>
      </c>
      <c r="B78" s="2" t="s">
        <v>1154</v>
      </c>
      <c r="C78" s="2" t="s">
        <v>6106</v>
      </c>
      <c r="D78" s="3">
        <v>4</v>
      </c>
      <c r="E78" s="3">
        <v>17</v>
      </c>
      <c r="F78" s="3" t="str">
        <f>HYPERLINK("https://www.boe.es/gazeta/dias/1827/06/21/pdfs/GMD-1827-74.pdf","Abrir PDF")</f>
        <v>Abrir PDF</v>
      </c>
    </row>
    <row r="79" spans="1:6" ht="30.95" customHeight="1">
      <c r="A79" s="6">
        <v>-26488</v>
      </c>
      <c r="B79" s="2" t="s">
        <v>201</v>
      </c>
      <c r="C79" s="2" t="s">
        <v>6107</v>
      </c>
      <c r="D79" s="3">
        <v>4</v>
      </c>
      <c r="E79" s="3">
        <v>23</v>
      </c>
      <c r="F79" s="3" t="str">
        <f>HYPERLINK("https://www.boe.es/gazeta/dias/1827/06/23/pdfs/GMD-1827-75.pdf","Abrir PDF")</f>
        <v>Abrir PDF</v>
      </c>
    </row>
    <row r="80" spans="1:6" ht="30.95" customHeight="1">
      <c r="A80" s="6">
        <v>-26485</v>
      </c>
      <c r="B80" s="2" t="s">
        <v>1118</v>
      </c>
      <c r="C80" s="2" t="s">
        <v>6108</v>
      </c>
      <c r="D80" s="3">
        <v>4</v>
      </c>
      <c r="E80" s="3">
        <v>18</v>
      </c>
      <c r="F80" s="3" t="str">
        <f>HYPERLINK("https://www.boe.es/gazeta/dias/1827/06/26/pdfs/GMD-1827-76.pdf","Abrir PDF")</f>
        <v>Abrir PDF</v>
      </c>
    </row>
    <row r="81" spans="1:6" ht="30.95" customHeight="1">
      <c r="A81" s="6">
        <v>-26483</v>
      </c>
      <c r="B81" s="2" t="s">
        <v>938</v>
      </c>
      <c r="C81" s="2" t="s">
        <v>6109</v>
      </c>
      <c r="D81" s="3">
        <v>4</v>
      </c>
      <c r="E81" s="3">
        <v>15</v>
      </c>
      <c r="F81" s="3" t="str">
        <f>HYPERLINK("https://www.boe.es/gazeta/dias/1827/06/28/pdfs/GMD-1827-77.pdf","Abrir PDF")</f>
        <v>Abrir PDF</v>
      </c>
    </row>
    <row r="82" spans="1:6" ht="30.95" customHeight="1">
      <c r="A82" s="6">
        <v>-26481</v>
      </c>
      <c r="B82" s="2" t="s">
        <v>237</v>
      </c>
      <c r="C82" s="2" t="s">
        <v>6110</v>
      </c>
      <c r="D82" s="3">
        <v>4</v>
      </c>
      <c r="E82" s="3">
        <v>14</v>
      </c>
      <c r="F82" s="3" t="str">
        <f>HYPERLINK("https://www.boe.es/gazeta/dias/1827/06/30/pdfs/GMD-1827-78.pdf","Abrir PDF")</f>
        <v>Abrir PDF</v>
      </c>
    </row>
    <row r="83" spans="1:6" ht="30.95" customHeight="1">
      <c r="A83" s="6">
        <v>-26478</v>
      </c>
      <c r="B83" s="2" t="s">
        <v>311</v>
      </c>
      <c r="C83" s="2" t="s">
        <v>6111</v>
      </c>
      <c r="D83" s="3">
        <v>4</v>
      </c>
      <c r="E83" s="3">
        <v>21</v>
      </c>
      <c r="F83" s="3" t="str">
        <f>HYPERLINK("https://www.boe.es/gazeta/dias/1827/07/03/pdfs/GMD-1827-79.pdf","Abrir PDF")</f>
        <v>Abrir PDF</v>
      </c>
    </row>
    <row r="84" spans="1:6" ht="30.95" customHeight="1">
      <c r="A84" s="6">
        <v>-26476</v>
      </c>
      <c r="B84" s="2" t="s">
        <v>95</v>
      </c>
      <c r="C84" s="2" t="s">
        <v>6112</v>
      </c>
      <c r="D84" s="3">
        <v>4</v>
      </c>
      <c r="E84" s="3">
        <v>26</v>
      </c>
      <c r="F84" s="3" t="str">
        <f>HYPERLINK("https://www.boe.es/gazeta/dias/1827/07/05/pdfs/GMD-1827-80.pdf","Abrir PDF")</f>
        <v>Abrir PDF</v>
      </c>
    </row>
    <row r="85" spans="1:6" ht="30.95" customHeight="1">
      <c r="A85" s="6">
        <v>-26474</v>
      </c>
      <c r="B85" s="2" t="s">
        <v>152</v>
      </c>
      <c r="C85" s="2" t="s">
        <v>6113</v>
      </c>
      <c r="D85" s="3">
        <v>4</v>
      </c>
      <c r="E85" s="3">
        <v>20</v>
      </c>
      <c r="F85" s="3" t="str">
        <f>HYPERLINK("https://www.boe.es/gazeta/dias/1827/07/07/pdfs/GMD-1827-81.pdf","Abrir PDF")</f>
        <v>Abrir PDF</v>
      </c>
    </row>
    <row r="86" spans="1:6" ht="30.95" customHeight="1">
      <c r="A86" s="6">
        <v>-26471</v>
      </c>
      <c r="B86" s="2" t="s">
        <v>169</v>
      </c>
      <c r="C86" s="2" t="s">
        <v>6114</v>
      </c>
      <c r="D86" s="3">
        <v>4</v>
      </c>
      <c r="E86" s="3">
        <v>60</v>
      </c>
      <c r="F86" s="3" t="str">
        <f>HYPERLINK("https://www.boe.es/gazeta/dias/1827/07/10/pdfs/GMD-1827-82.pdf","Abrir PDF")</f>
        <v>Abrir PDF</v>
      </c>
    </row>
    <row r="87" spans="1:6" ht="30.95" customHeight="1">
      <c r="A87" s="6">
        <v>-26469</v>
      </c>
      <c r="B87" s="2" t="s">
        <v>327</v>
      </c>
      <c r="C87" s="2" t="s">
        <v>6115</v>
      </c>
      <c r="D87" s="3">
        <v>4</v>
      </c>
      <c r="E87" s="3">
        <v>26</v>
      </c>
      <c r="F87" s="3" t="str">
        <f>HYPERLINK("https://www.boe.es/gazeta/dias/1827/07/12/pdfs/GMD-1827-83.pdf","Abrir PDF")</f>
        <v>Abrir PDF</v>
      </c>
    </row>
    <row r="88" spans="1:6" ht="30.95" customHeight="1">
      <c r="A88" s="6">
        <v>-26467</v>
      </c>
      <c r="B88" s="2" t="s">
        <v>930</v>
      </c>
      <c r="C88" s="2" t="s">
        <v>6116</v>
      </c>
      <c r="D88" s="3">
        <v>4</v>
      </c>
      <c r="E88" s="3">
        <v>11</v>
      </c>
      <c r="F88" s="3" t="str">
        <f>HYPERLINK("https://www.boe.es/gazeta/dias/1827/07/14/pdfs/GMD-1827-84.pdf","Abrir PDF")</f>
        <v>Abrir PDF</v>
      </c>
    </row>
    <row r="89" spans="1:6" ht="30.95" customHeight="1">
      <c r="A89" s="6">
        <v>-26464</v>
      </c>
      <c r="B89" s="2" t="s">
        <v>1467</v>
      </c>
      <c r="C89" s="2" t="s">
        <v>6117</v>
      </c>
      <c r="D89" s="3">
        <v>4</v>
      </c>
      <c r="E89" s="3">
        <v>9</v>
      </c>
      <c r="F89" s="3" t="str">
        <f>HYPERLINK("https://www.boe.es/gazeta/dias/1827/07/17/pdfs/GMD-1827-85.pdf","Abrir PDF")</f>
        <v>Abrir PDF</v>
      </c>
    </row>
    <row r="90" spans="1:6" ht="30.95" customHeight="1">
      <c r="A90" s="6">
        <v>-26462</v>
      </c>
      <c r="B90" s="2" t="s">
        <v>304</v>
      </c>
      <c r="C90" s="2" t="s">
        <v>6118</v>
      </c>
      <c r="D90" s="3">
        <v>4</v>
      </c>
      <c r="E90" s="3">
        <v>20</v>
      </c>
      <c r="F90" s="3" t="str">
        <f>HYPERLINK("https://www.boe.es/gazeta/dias/1827/07/19/pdfs/GMD-1827-86.pdf","Abrir PDF")</f>
        <v>Abrir PDF</v>
      </c>
    </row>
    <row r="91" spans="1:6" ht="30.95" customHeight="1">
      <c r="A91" s="6">
        <v>-26460</v>
      </c>
      <c r="B91" s="2" t="s">
        <v>920</v>
      </c>
      <c r="C91" s="2" t="s">
        <v>6119</v>
      </c>
      <c r="D91" s="3">
        <v>4</v>
      </c>
      <c r="E91" s="3">
        <v>36</v>
      </c>
      <c r="F91" s="3" t="str">
        <f>HYPERLINK("https://www.boe.es/gazeta/dias/1827/07/21/pdfs/GMD-1827-87.pdf","Abrir PDF")</f>
        <v>Abrir PDF</v>
      </c>
    </row>
    <row r="92" spans="1:6" ht="30.95" customHeight="1">
      <c r="A92" s="6">
        <v>-26457</v>
      </c>
      <c r="B92" s="2" t="s">
        <v>178</v>
      </c>
      <c r="C92" s="2" t="s">
        <v>6120</v>
      </c>
      <c r="D92" s="3">
        <v>4</v>
      </c>
      <c r="E92" s="3">
        <v>22</v>
      </c>
      <c r="F92" s="3" t="str">
        <f>HYPERLINK("https://www.boe.es/gazeta/dias/1827/07/24/pdfs/GMD-1827-88.pdf","Abrir PDF")</f>
        <v>Abrir PDF</v>
      </c>
    </row>
    <row r="93" spans="1:6" ht="30.95" customHeight="1">
      <c r="A93" s="6">
        <v>-26455</v>
      </c>
      <c r="B93" s="2" t="s">
        <v>75</v>
      </c>
      <c r="C93" s="2" t="s">
        <v>6121</v>
      </c>
      <c r="D93" s="3">
        <v>4</v>
      </c>
      <c r="E93" s="3">
        <v>30</v>
      </c>
      <c r="F93" s="3" t="str">
        <f>HYPERLINK("https://www.boe.es/gazeta/dias/1827/07/26/pdfs/GMD-1827-89.pdf","Abrir PDF")</f>
        <v>Abrir PDF</v>
      </c>
    </row>
    <row r="94" spans="1:6" ht="30.95" customHeight="1">
      <c r="A94" s="6">
        <v>-26453</v>
      </c>
      <c r="B94" s="2" t="s">
        <v>148</v>
      </c>
      <c r="C94" s="2" t="s">
        <v>6122</v>
      </c>
      <c r="D94" s="3">
        <v>4</v>
      </c>
      <c r="E94" s="3">
        <v>24</v>
      </c>
      <c r="F94" s="3" t="str">
        <f>HYPERLINK("https://www.boe.es/gazeta/dias/1827/07/28/pdfs/GMD-1827-90.pdf","Abrir PDF")</f>
        <v>Abrir PDF</v>
      </c>
    </row>
    <row r="95" spans="1:6" ht="30.95" customHeight="1">
      <c r="A95" s="6">
        <v>-26450</v>
      </c>
      <c r="B95" s="2" t="s">
        <v>518</v>
      </c>
      <c r="C95" s="2" t="s">
        <v>6123</v>
      </c>
      <c r="D95" s="3">
        <v>4</v>
      </c>
      <c r="E95" s="3">
        <v>8</v>
      </c>
      <c r="F95" s="3" t="str">
        <f>HYPERLINK("https://www.boe.es/gazeta/dias/1827/07/31/pdfs/GMD-1827-91.pdf","Abrir PDF")</f>
        <v>Abrir PDF</v>
      </c>
    </row>
    <row r="96" spans="1:6" ht="30.95" customHeight="1">
      <c r="A96" s="6">
        <v>-26448</v>
      </c>
      <c r="B96" s="2" t="s">
        <v>679</v>
      </c>
      <c r="C96" s="2" t="s">
        <v>6124</v>
      </c>
      <c r="D96" s="3">
        <v>4</v>
      </c>
      <c r="E96" s="3">
        <v>13</v>
      </c>
      <c r="F96" s="3" t="str">
        <f>HYPERLINK("https://www.boe.es/gazeta/dias/1827/08/02/pdfs/GMD-1827-92.pdf","Abrir PDF")</f>
        <v>Abrir PDF</v>
      </c>
    </row>
    <row r="97" spans="1:6" ht="30.95" customHeight="1">
      <c r="A97" s="6">
        <v>-26446</v>
      </c>
      <c r="B97" s="2" t="s">
        <v>577</v>
      </c>
      <c r="C97" s="2" t="s">
        <v>6125</v>
      </c>
      <c r="D97" s="3">
        <v>4</v>
      </c>
      <c r="E97" s="3">
        <v>21</v>
      </c>
      <c r="F97" s="3" t="str">
        <f>HYPERLINK("https://www.boe.es/gazeta/dias/1827/08/04/pdfs/GMD-1827-93.pdf","Abrir PDF")</f>
        <v>Abrir PDF</v>
      </c>
    </row>
    <row r="98" spans="1:6" ht="30.95" customHeight="1">
      <c r="A98" s="6">
        <v>-26443</v>
      </c>
      <c r="B98" s="2" t="s">
        <v>435</v>
      </c>
      <c r="C98" s="2" t="s">
        <v>6126</v>
      </c>
      <c r="D98" s="3">
        <v>4</v>
      </c>
      <c r="E98" s="3">
        <v>18</v>
      </c>
      <c r="F98" s="3" t="str">
        <f>HYPERLINK("https://www.boe.es/gazeta/dias/1827/08/07/pdfs/GMD-1827-94.pdf","Abrir PDF")</f>
        <v>Abrir PDF</v>
      </c>
    </row>
    <row r="99" spans="1:6" ht="30.95" customHeight="1">
      <c r="A99" s="6">
        <v>-26441</v>
      </c>
      <c r="B99" s="2" t="s">
        <v>144</v>
      </c>
      <c r="C99" s="2" t="s">
        <v>6127</v>
      </c>
      <c r="D99" s="3">
        <v>4</v>
      </c>
      <c r="E99" s="3">
        <v>14</v>
      </c>
      <c r="F99" s="3" t="str">
        <f>HYPERLINK("https://www.boe.es/gazeta/dias/1827/08/09/pdfs/GMD-1827-95.pdf","Abrir PDF")</f>
        <v>Abrir PDF</v>
      </c>
    </row>
    <row r="100" spans="1:6" ht="30.95" customHeight="1">
      <c r="A100" s="6">
        <v>-26439</v>
      </c>
      <c r="B100" s="2" t="s">
        <v>286</v>
      </c>
      <c r="C100" s="2" t="s">
        <v>6128</v>
      </c>
      <c r="D100" s="3">
        <v>4</v>
      </c>
      <c r="E100" s="3">
        <v>13</v>
      </c>
      <c r="F100" s="3" t="str">
        <f>HYPERLINK("https://www.boe.es/gazeta/dias/1827/08/11/pdfs/GMD-1827-96.pdf","Abrir PDF")</f>
        <v>Abrir PDF</v>
      </c>
    </row>
    <row r="101" spans="1:6" ht="30.95" customHeight="1">
      <c r="A101" s="6">
        <v>-26436</v>
      </c>
      <c r="B101" s="2" t="s">
        <v>869</v>
      </c>
      <c r="C101" s="2" t="s">
        <v>6129</v>
      </c>
      <c r="D101" s="3">
        <v>4</v>
      </c>
      <c r="E101" s="3">
        <v>11</v>
      </c>
      <c r="F101" s="3" t="str">
        <f>HYPERLINK("https://www.boe.es/gazeta/dias/1827/08/14/pdfs/GMD-1827-97.pdf","Abrir PDF")</f>
        <v>Abrir PDF</v>
      </c>
    </row>
    <row r="102" spans="1:6" ht="30.95" customHeight="1">
      <c r="A102" s="6">
        <v>-26434</v>
      </c>
      <c r="B102" s="2" t="s">
        <v>267</v>
      </c>
      <c r="C102" s="2" t="s">
        <v>6130</v>
      </c>
      <c r="D102" s="3">
        <v>4</v>
      </c>
      <c r="E102" s="3">
        <v>40</v>
      </c>
      <c r="F102" s="3" t="str">
        <f>HYPERLINK("https://www.boe.es/gazeta/dias/1827/08/16/pdfs/GMD-1827-98.pdf","Abrir PDF")</f>
        <v>Abrir PDF</v>
      </c>
    </row>
    <row r="103" spans="1:6" ht="30.95" customHeight="1">
      <c r="A103" s="6">
        <v>-26432</v>
      </c>
      <c r="B103" s="2" t="s">
        <v>1029</v>
      </c>
      <c r="C103" s="2" t="s">
        <v>6131</v>
      </c>
      <c r="D103" s="3">
        <v>4</v>
      </c>
      <c r="E103" s="3">
        <v>15</v>
      </c>
      <c r="F103" s="3" t="str">
        <f>HYPERLINK("https://www.boe.es/gazeta/dias/1827/08/18/pdfs/GMD-1827-99.pdf","Abrir PDF")</f>
        <v>Abrir PDF</v>
      </c>
    </row>
    <row r="104" spans="1:6" ht="30.95" customHeight="1">
      <c r="A104" s="6">
        <v>-26429</v>
      </c>
      <c r="B104" s="2" t="s">
        <v>422</v>
      </c>
      <c r="C104" s="2" t="s">
        <v>6132</v>
      </c>
      <c r="D104" s="3">
        <v>4</v>
      </c>
      <c r="E104" s="3">
        <v>19</v>
      </c>
      <c r="F104" s="3" t="str">
        <f>HYPERLINK("https://www.boe.es/gazeta/dias/1827/08/21/pdfs/GMD-1827-100.pdf","Abrir PDF")</f>
        <v>Abrir PDF</v>
      </c>
    </row>
    <row r="105" spans="1:6" ht="30.95" customHeight="1">
      <c r="A105" s="6">
        <v>-26427</v>
      </c>
      <c r="B105" s="2" t="s">
        <v>37</v>
      </c>
      <c r="C105" s="2" t="s">
        <v>6133</v>
      </c>
      <c r="D105" s="3">
        <v>4</v>
      </c>
      <c r="E105" s="3">
        <v>39</v>
      </c>
      <c r="F105" s="3" t="str">
        <f>HYPERLINK("https://www.boe.es/gazeta/dias/1827/08/23/pdfs/GMD-1827-101.pdf","Abrir PDF")</f>
        <v>Abrir PDF</v>
      </c>
    </row>
    <row r="106" spans="1:6" ht="30.95" customHeight="1">
      <c r="A106" s="6">
        <v>-26425</v>
      </c>
      <c r="B106" s="2" t="s">
        <v>546</v>
      </c>
      <c r="C106" s="2" t="s">
        <v>6134</v>
      </c>
      <c r="D106" s="3">
        <v>4</v>
      </c>
      <c r="E106" s="3">
        <v>18</v>
      </c>
      <c r="F106" s="3" t="str">
        <f>HYPERLINK("https://www.boe.es/gazeta/dias/1827/08/25/pdfs/GMD-1827-102.pdf","Abrir PDF")</f>
        <v>Abrir PDF</v>
      </c>
    </row>
    <row r="107" spans="1:6" ht="30.95" customHeight="1">
      <c r="A107" s="6">
        <v>-26422</v>
      </c>
      <c r="B107" s="2" t="s">
        <v>862</v>
      </c>
      <c r="C107" s="2" t="s">
        <v>6135</v>
      </c>
      <c r="D107" s="3">
        <v>4</v>
      </c>
      <c r="E107" s="3">
        <v>20</v>
      </c>
      <c r="F107" s="3" t="str">
        <f>HYPERLINK("https://www.boe.es/gazeta/dias/1827/08/28/pdfs/GMD-1827-103.pdf","Abrir PDF")</f>
        <v>Abrir PDF</v>
      </c>
    </row>
    <row r="108" spans="1:6" ht="30.95" customHeight="1">
      <c r="A108" s="6">
        <v>-26420</v>
      </c>
      <c r="B108" s="2" t="s">
        <v>221</v>
      </c>
      <c r="C108" s="2" t="s">
        <v>6136</v>
      </c>
      <c r="D108" s="3">
        <v>4</v>
      </c>
      <c r="E108" s="3">
        <v>18</v>
      </c>
      <c r="F108" s="3" t="str">
        <f>HYPERLINK("https://www.boe.es/gazeta/dias/1827/08/30/pdfs/GMD-1827-104.pdf","Abrir PDF")</f>
        <v>Abrir PDF</v>
      </c>
    </row>
    <row r="109" spans="1:6" ht="30.95" customHeight="1">
      <c r="A109" s="6">
        <v>-26418</v>
      </c>
      <c r="B109" s="2" t="s">
        <v>769</v>
      </c>
      <c r="C109" s="2" t="s">
        <v>6137</v>
      </c>
      <c r="D109" s="3">
        <v>4</v>
      </c>
      <c r="E109" s="3">
        <v>13</v>
      </c>
      <c r="F109" s="3" t="str">
        <f>HYPERLINK("https://www.boe.es/gazeta/dias/1827/09/01/pdfs/GMD-1827-105.pdf","Abrir PDF")</f>
        <v>Abrir PDF</v>
      </c>
    </row>
    <row r="110" spans="1:6" ht="30.95" customHeight="1">
      <c r="A110" s="6">
        <v>-26415</v>
      </c>
      <c r="B110" s="2" t="s">
        <v>694</v>
      </c>
      <c r="C110" s="2" t="s">
        <v>6138</v>
      </c>
      <c r="D110" s="3">
        <v>4</v>
      </c>
      <c r="E110" s="3">
        <v>17</v>
      </c>
      <c r="F110" s="3" t="str">
        <f>HYPERLINK("https://www.boe.es/gazeta/dias/1827/09/04/pdfs/GMD-1827-106.pdf","Abrir PDF")</f>
        <v>Abrir PDF</v>
      </c>
    </row>
    <row r="111" spans="1:6" ht="30.95" customHeight="1">
      <c r="A111" s="6">
        <v>-26413</v>
      </c>
      <c r="B111" s="2" t="s">
        <v>1105</v>
      </c>
      <c r="C111" s="2" t="s">
        <v>6139</v>
      </c>
      <c r="D111" s="3">
        <v>4</v>
      </c>
      <c r="E111" s="3">
        <v>11</v>
      </c>
      <c r="F111" s="3" t="str">
        <f>HYPERLINK("https://www.boe.es/gazeta/dias/1827/09/06/pdfs/GMD-1827-107.pdf","Abrir PDF")</f>
        <v>Abrir PDF</v>
      </c>
    </row>
    <row r="112" spans="1:6" ht="30.95" customHeight="1">
      <c r="A112" s="6">
        <v>-26411</v>
      </c>
      <c r="B112" s="2" t="s">
        <v>496</v>
      </c>
      <c r="C112" s="2" t="s">
        <v>6140</v>
      </c>
      <c r="D112" s="3">
        <v>4</v>
      </c>
      <c r="E112" s="3">
        <v>15</v>
      </c>
      <c r="F112" s="3" t="str">
        <f>HYPERLINK("https://www.boe.es/gazeta/dias/1827/09/08/pdfs/GMD-1827-108.pdf","Abrir PDF")</f>
        <v>Abrir PDF</v>
      </c>
    </row>
    <row r="113" spans="1:6" ht="30.95" customHeight="1">
      <c r="A113" s="6">
        <v>-26408</v>
      </c>
      <c r="B113" s="2" t="s">
        <v>226</v>
      </c>
      <c r="C113" s="2" t="s">
        <v>6141</v>
      </c>
      <c r="D113" s="3">
        <v>4</v>
      </c>
      <c r="E113" s="3">
        <v>16</v>
      </c>
      <c r="F113" s="3" t="str">
        <f>HYPERLINK("https://www.boe.es/gazeta/dias/1827/09/11/pdfs/GMD-1827-109.pdf","Abrir PDF")</f>
        <v>Abrir PDF</v>
      </c>
    </row>
    <row r="114" spans="1:6" ht="30.95" customHeight="1">
      <c r="A114" s="6">
        <v>-26406</v>
      </c>
      <c r="B114" s="2" t="s">
        <v>658</v>
      </c>
      <c r="C114" s="2" t="s">
        <v>6142</v>
      </c>
      <c r="D114" s="3">
        <v>4</v>
      </c>
      <c r="E114" s="3">
        <v>23</v>
      </c>
      <c r="F114" s="3" t="str">
        <f>HYPERLINK("https://www.boe.es/gazeta/dias/1827/09/13/pdfs/GMD-1827-110.pdf","Abrir PDF")</f>
        <v>Abrir PDF</v>
      </c>
    </row>
    <row r="115" spans="1:6" ht="30.95" customHeight="1">
      <c r="A115" s="6">
        <v>-26404</v>
      </c>
      <c r="B115" s="2" t="s">
        <v>197</v>
      </c>
      <c r="C115" s="2" t="s">
        <v>6143</v>
      </c>
      <c r="D115" s="3">
        <v>4</v>
      </c>
      <c r="E115" s="3">
        <v>9</v>
      </c>
      <c r="F115" s="3" t="str">
        <f>HYPERLINK("https://www.boe.es/gazeta/dias/1827/09/15/pdfs/GMD-1827-111.pdf","Abrir PDF")</f>
        <v>Abrir PDF</v>
      </c>
    </row>
    <row r="116" spans="1:6" ht="30.95" customHeight="1">
      <c r="A116" s="6">
        <v>-26401</v>
      </c>
      <c r="B116" s="2" t="s">
        <v>1251</v>
      </c>
      <c r="C116" s="2" t="s">
        <v>6144</v>
      </c>
      <c r="D116" s="3">
        <v>4</v>
      </c>
      <c r="E116" s="3">
        <v>34</v>
      </c>
      <c r="F116" s="3" t="str">
        <f>HYPERLINK("https://www.boe.es/gazeta/dias/1827/09/18/pdfs/GMD-1827-112.pdf","Abrir PDF")</f>
        <v>Abrir PDF</v>
      </c>
    </row>
    <row r="117" spans="1:6" ht="30.95" customHeight="1">
      <c r="A117" s="6">
        <v>-26400</v>
      </c>
      <c r="B117" s="2" t="s">
        <v>1982</v>
      </c>
      <c r="C117" s="2" t="s">
        <v>6145</v>
      </c>
      <c r="D117" s="3">
        <v>1</v>
      </c>
      <c r="E117" s="3">
        <v>1</v>
      </c>
      <c r="F117" s="3" t="str">
        <f>HYPERLINK("https://www.boe.es/gazeta/dias/1827/09/19/pdfs/GMD-1827-113E.pdf","Abrir PDF")</f>
        <v>Abrir PDF</v>
      </c>
    </row>
    <row r="118" spans="1:6" ht="30.95" customHeight="1">
      <c r="A118" s="6">
        <v>-26399</v>
      </c>
      <c r="B118" s="2" t="s">
        <v>977</v>
      </c>
      <c r="C118" s="2" t="s">
        <v>6146</v>
      </c>
      <c r="D118" s="3">
        <v>4</v>
      </c>
      <c r="E118" s="3">
        <v>14</v>
      </c>
      <c r="F118" s="3" t="str">
        <f>HYPERLINK("https://www.boe.es/gazeta/dias/1827/09/20/pdfs/GMD-1827-114.pdf","Abrir PDF")</f>
        <v>Abrir PDF</v>
      </c>
    </row>
    <row r="119" spans="1:6" ht="30.95" customHeight="1">
      <c r="A119" s="6">
        <v>-26397</v>
      </c>
      <c r="B119" s="2" t="s">
        <v>498</v>
      </c>
      <c r="C119" s="2" t="s">
        <v>6147</v>
      </c>
      <c r="D119" s="3">
        <v>4</v>
      </c>
      <c r="E119" s="3">
        <v>18</v>
      </c>
      <c r="F119" s="3" t="str">
        <f>HYPERLINK("https://www.boe.es/gazeta/dias/1827/09/22/pdfs/GMD-1827-115.pdf","Abrir PDF")</f>
        <v>Abrir PDF</v>
      </c>
    </row>
    <row r="120" spans="1:6" ht="30.95" customHeight="1">
      <c r="A120" s="6">
        <v>-26394</v>
      </c>
      <c r="B120" s="2" t="s">
        <v>733</v>
      </c>
      <c r="C120" s="2" t="s">
        <v>6148</v>
      </c>
      <c r="D120" s="3">
        <v>4</v>
      </c>
      <c r="E120" s="3">
        <v>10</v>
      </c>
      <c r="F120" s="3" t="str">
        <f>HYPERLINK("https://www.boe.es/gazeta/dias/1827/09/25/pdfs/GMD-1827-116.pdf","Abrir PDF")</f>
        <v>Abrir PDF</v>
      </c>
    </row>
    <row r="121" spans="1:6" ht="30.95" customHeight="1">
      <c r="A121" s="6">
        <v>-26392</v>
      </c>
      <c r="B121" s="2" t="s">
        <v>1748</v>
      </c>
      <c r="C121" s="2" t="s">
        <v>6149</v>
      </c>
      <c r="D121" s="3">
        <v>4</v>
      </c>
      <c r="E121" s="3">
        <v>16</v>
      </c>
      <c r="F121" s="3" t="str">
        <f>HYPERLINK("https://www.boe.es/gazeta/dias/1827/09/27/pdfs/GMD-1827-117.pdf","Abrir PDF")</f>
        <v>Abrir PDF</v>
      </c>
    </row>
    <row r="122" spans="1:6" ht="30.95" customHeight="1">
      <c r="A122" s="6">
        <v>-26390</v>
      </c>
      <c r="B122" s="2" t="s">
        <v>1596</v>
      </c>
      <c r="C122" s="2" t="s">
        <v>6150</v>
      </c>
      <c r="D122" s="3">
        <v>4</v>
      </c>
      <c r="E122" s="3">
        <v>7</v>
      </c>
      <c r="F122" s="3" t="str">
        <f>HYPERLINK("https://www.boe.es/gazeta/dias/1827/09/29/pdfs/GMD-1827-118.pdf","Abrir PDF")</f>
        <v>Abrir PDF</v>
      </c>
    </row>
    <row r="123" spans="1:6" ht="30.95" customHeight="1">
      <c r="A123" s="6">
        <v>-26387</v>
      </c>
      <c r="B123" s="2" t="s">
        <v>184</v>
      </c>
      <c r="C123" s="2" t="s">
        <v>6151</v>
      </c>
      <c r="D123" s="3">
        <v>4</v>
      </c>
      <c r="E123" s="3">
        <v>8</v>
      </c>
      <c r="F123" s="3" t="str">
        <f>HYPERLINK("https://www.boe.es/gazeta/dias/1827/10/02/pdfs/GMD-1827-119.pdf","Abrir PDF")</f>
        <v>Abrir PDF</v>
      </c>
    </row>
    <row r="124" spans="1:6" ht="30.95" customHeight="1">
      <c r="A124" s="6">
        <v>-26385</v>
      </c>
      <c r="B124" s="2" t="s">
        <v>374</v>
      </c>
      <c r="C124" s="2" t="s">
        <v>6152</v>
      </c>
      <c r="D124" s="3">
        <v>4</v>
      </c>
      <c r="E124" s="3">
        <v>16</v>
      </c>
      <c r="F124" s="3" t="str">
        <f>HYPERLINK("https://www.boe.es/gazeta/dias/1827/10/04/pdfs/GMD-1827-120.pdf","Abrir PDF")</f>
        <v>Abrir PDF</v>
      </c>
    </row>
    <row r="125" spans="1:6" ht="30.95" customHeight="1">
      <c r="A125" s="6">
        <v>-26385</v>
      </c>
      <c r="B125" s="2" t="s">
        <v>6153</v>
      </c>
      <c r="C125" s="2" t="s">
        <v>6154</v>
      </c>
      <c r="D125" s="3">
        <v>1</v>
      </c>
      <c r="E125" s="3">
        <v>0</v>
      </c>
      <c r="F125" s="3" t="str">
        <f>HYPERLINK("https://www.boe.es/gazeta/dias/1827/10/04/pdfs/GMD-1827-121E.pdf","Abrir PDF")</f>
        <v>Abrir PDF</v>
      </c>
    </row>
    <row r="126" spans="1:6" ht="30.95" customHeight="1">
      <c r="A126" s="6">
        <v>-26383</v>
      </c>
      <c r="B126" s="2" t="s">
        <v>357</v>
      </c>
      <c r="C126" s="2" t="s">
        <v>6155</v>
      </c>
      <c r="D126" s="3">
        <v>4</v>
      </c>
      <c r="E126" s="3">
        <v>17</v>
      </c>
      <c r="F126" s="3" t="str">
        <f>HYPERLINK("https://www.boe.es/gazeta/dias/1827/10/06/pdfs/GMD-1827-122.pdf","Abrir PDF")</f>
        <v>Abrir PDF</v>
      </c>
    </row>
    <row r="127" spans="1:6" ht="30.95" customHeight="1">
      <c r="A127" s="6">
        <v>-26382</v>
      </c>
      <c r="B127" s="2" t="s">
        <v>210</v>
      </c>
      <c r="C127" s="2" t="s">
        <v>6156</v>
      </c>
      <c r="D127" s="3">
        <v>1</v>
      </c>
      <c r="E127" s="3">
        <v>5</v>
      </c>
      <c r="F127" s="3" t="str">
        <f>HYPERLINK("https://www.boe.es/gazeta/dias/1827/10/07/pdfs/GMD-1827-123E.pdf","Abrir PDF")</f>
        <v>Abrir PDF</v>
      </c>
    </row>
    <row r="128" spans="1:6" ht="30.95" customHeight="1">
      <c r="A128" s="6">
        <v>-26380</v>
      </c>
      <c r="B128" s="2" t="s">
        <v>71</v>
      </c>
      <c r="C128" s="2" t="s">
        <v>6157</v>
      </c>
      <c r="D128" s="3">
        <v>4</v>
      </c>
      <c r="E128" s="3">
        <v>26</v>
      </c>
      <c r="F128" s="3" t="str">
        <f>HYPERLINK("https://www.boe.es/gazeta/dias/1827/10/09/pdfs/GMD-1827-124.pdf","Abrir PDF")</f>
        <v>Abrir PDF</v>
      </c>
    </row>
    <row r="129" spans="1:6" ht="30.95" customHeight="1">
      <c r="A129" s="6">
        <v>-26378</v>
      </c>
      <c r="B129" s="2" t="s">
        <v>1336</v>
      </c>
      <c r="C129" s="2" t="s">
        <v>6158</v>
      </c>
      <c r="D129" s="3">
        <v>4</v>
      </c>
      <c r="E129" s="3">
        <v>13</v>
      </c>
      <c r="F129" s="3" t="str">
        <f>HYPERLINK("https://www.boe.es/gazeta/dias/1827/10/11/pdfs/GMD-1827-125.pdf","Abrir PDF")</f>
        <v>Abrir PDF</v>
      </c>
    </row>
    <row r="130" spans="1:6" ht="30.95" customHeight="1">
      <c r="A130" s="6">
        <v>-26376</v>
      </c>
      <c r="B130" s="2" t="s">
        <v>1333</v>
      </c>
      <c r="C130" s="2" t="s">
        <v>6159</v>
      </c>
      <c r="D130" s="3">
        <v>4</v>
      </c>
      <c r="E130" s="3">
        <v>18</v>
      </c>
      <c r="F130" s="3" t="str">
        <f>HYPERLINK("https://www.boe.es/gazeta/dias/1827/10/13/pdfs/GMD-1827-126.pdf","Abrir PDF")</f>
        <v>Abrir PDF</v>
      </c>
    </row>
    <row r="131" spans="1:6" ht="30.95" customHeight="1">
      <c r="A131" s="6">
        <v>-26373</v>
      </c>
      <c r="B131" s="2" t="s">
        <v>136</v>
      </c>
      <c r="C131" s="2" t="s">
        <v>6160</v>
      </c>
      <c r="D131" s="3">
        <v>4</v>
      </c>
      <c r="E131" s="3">
        <v>40</v>
      </c>
      <c r="F131" s="3" t="str">
        <f>HYPERLINK("https://www.boe.es/gazeta/dias/1827/10/16/pdfs/GMD-1827-127.pdf","Abrir PDF")</f>
        <v>Abrir PDF</v>
      </c>
    </row>
    <row r="132" spans="1:6" ht="30.95" customHeight="1">
      <c r="A132" s="6">
        <v>-26371</v>
      </c>
      <c r="B132" s="2" t="s">
        <v>41</v>
      </c>
      <c r="C132" s="2" t="s">
        <v>6161</v>
      </c>
      <c r="D132" s="3">
        <v>4</v>
      </c>
      <c r="E132" s="3">
        <v>14</v>
      </c>
      <c r="F132" s="3" t="str">
        <f>HYPERLINK("https://www.boe.es/gazeta/dias/1827/10/18/pdfs/GMD-1827-128.pdf","Abrir PDF")</f>
        <v>Abrir PDF</v>
      </c>
    </row>
    <row r="133" spans="1:6" ht="30.95" customHeight="1">
      <c r="A133" s="6">
        <v>-26369</v>
      </c>
      <c r="B133" s="2" t="s">
        <v>239</v>
      </c>
      <c r="C133" s="2" t="s">
        <v>6162</v>
      </c>
      <c r="D133" s="3">
        <v>4</v>
      </c>
      <c r="E133" s="3">
        <v>45</v>
      </c>
      <c r="F133" s="3" t="str">
        <f>HYPERLINK("https://www.boe.es/gazeta/dias/1827/10/20/pdfs/GMD-1827-129.pdf","Abrir PDF")</f>
        <v>Abrir PDF</v>
      </c>
    </row>
    <row r="134" spans="1:6" ht="30.95" customHeight="1">
      <c r="A134" s="6">
        <v>-26366</v>
      </c>
      <c r="B134" s="2" t="s">
        <v>110</v>
      </c>
      <c r="C134" s="2" t="s">
        <v>6163</v>
      </c>
      <c r="D134" s="3">
        <v>4</v>
      </c>
      <c r="E134" s="3">
        <v>6</v>
      </c>
      <c r="F134" s="3" t="str">
        <f>HYPERLINK("https://www.boe.es/gazeta/dias/1827/10/23/pdfs/GMD-1827-130.pdf","Abrir PDF")</f>
        <v>Abrir PDF</v>
      </c>
    </row>
    <row r="135" spans="1:6" ht="30.95" customHeight="1">
      <c r="A135" s="6">
        <v>-26364</v>
      </c>
      <c r="B135" s="2" t="s">
        <v>90</v>
      </c>
      <c r="C135" s="2" t="s">
        <v>6164</v>
      </c>
      <c r="D135" s="3">
        <v>4</v>
      </c>
      <c r="E135" s="3">
        <v>10</v>
      </c>
      <c r="F135" s="3" t="str">
        <f>HYPERLINK("https://www.boe.es/gazeta/dias/1827/10/25/pdfs/GMD-1827-131.pdf","Abrir PDF")</f>
        <v>Abrir PDF</v>
      </c>
    </row>
    <row r="136" spans="1:6" ht="30.95" customHeight="1">
      <c r="A136" s="6">
        <v>-26362</v>
      </c>
      <c r="B136" s="2" t="s">
        <v>158</v>
      </c>
      <c r="C136" s="2" t="s">
        <v>6165</v>
      </c>
      <c r="D136" s="3">
        <v>4</v>
      </c>
      <c r="E136" s="3">
        <v>29</v>
      </c>
      <c r="F136" s="3" t="str">
        <f>HYPERLINK("https://www.boe.es/gazeta/dias/1827/10/27/pdfs/GMD-1827-132.pdf","Abrir PDF")</f>
        <v>Abrir PDF</v>
      </c>
    </row>
    <row r="137" spans="1:6" ht="30.95" customHeight="1">
      <c r="A137" s="6">
        <v>-26359</v>
      </c>
      <c r="B137" s="2" t="s">
        <v>342</v>
      </c>
      <c r="C137" s="2" t="s">
        <v>6166</v>
      </c>
      <c r="D137" s="3">
        <v>4</v>
      </c>
      <c r="E137" s="3">
        <v>9</v>
      </c>
      <c r="F137" s="3" t="str">
        <f>HYPERLINK("https://www.boe.es/gazeta/dias/1827/10/30/pdfs/GMD-1827-133.pdf","Abrir PDF")</f>
        <v>Abrir PDF</v>
      </c>
    </row>
    <row r="138" spans="1:6" ht="30.95" customHeight="1">
      <c r="A138" s="6">
        <v>-26357</v>
      </c>
      <c r="B138" s="2" t="s">
        <v>583</v>
      </c>
      <c r="C138" s="2" t="s">
        <v>6167</v>
      </c>
      <c r="D138" s="3">
        <v>4</v>
      </c>
      <c r="E138" s="3">
        <v>20</v>
      </c>
      <c r="F138" s="3" t="str">
        <f>HYPERLINK("https://www.boe.es/gazeta/dias/1827/11/01/pdfs/GMD-1827-134.pdf","Abrir PDF")</f>
        <v>Abrir PDF</v>
      </c>
    </row>
    <row r="139" spans="1:6" ht="30.95" customHeight="1">
      <c r="A139" s="6">
        <v>-26355</v>
      </c>
      <c r="B139" s="2" t="s">
        <v>123</v>
      </c>
      <c r="C139" s="2" t="s">
        <v>6168</v>
      </c>
      <c r="D139" s="3">
        <v>4</v>
      </c>
      <c r="E139" s="3">
        <v>11</v>
      </c>
      <c r="F139" s="3" t="str">
        <f>HYPERLINK("https://www.boe.es/gazeta/dias/1827/11/03/pdfs/GMD-1827-135.pdf","Abrir PDF")</f>
        <v>Abrir PDF</v>
      </c>
    </row>
    <row r="140" spans="1:6" ht="30.95" customHeight="1">
      <c r="A140" s="6">
        <v>-26352</v>
      </c>
      <c r="B140" s="2" t="s">
        <v>1049</v>
      </c>
      <c r="C140" s="2" t="s">
        <v>6169</v>
      </c>
      <c r="D140" s="3">
        <v>4</v>
      </c>
      <c r="E140" s="3">
        <v>9</v>
      </c>
      <c r="F140" s="3" t="str">
        <f>HYPERLINK("https://www.boe.es/gazeta/dias/1827/11/06/pdfs/GMD-1827-136.pdf","Abrir PDF")</f>
        <v>Abrir PDF</v>
      </c>
    </row>
    <row r="141" spans="1:6" ht="30.95" customHeight="1">
      <c r="A141" s="6">
        <v>-26350</v>
      </c>
      <c r="B141" s="2" t="s">
        <v>586</v>
      </c>
      <c r="C141" s="2" t="s">
        <v>6170</v>
      </c>
      <c r="D141" s="3">
        <v>4</v>
      </c>
      <c r="E141" s="3">
        <v>15</v>
      </c>
      <c r="F141" s="3" t="str">
        <f>HYPERLINK("https://www.boe.es/gazeta/dias/1827/11/08/pdfs/GMD-1827-137.pdf","Abrir PDF")</f>
        <v>Abrir PDF</v>
      </c>
    </row>
    <row r="142" spans="1:6" ht="30.95" customHeight="1">
      <c r="A142" s="6">
        <v>-26348</v>
      </c>
      <c r="B142" s="2" t="s">
        <v>947</v>
      </c>
      <c r="C142" s="2" t="s">
        <v>6171</v>
      </c>
      <c r="D142" s="3">
        <v>4</v>
      </c>
      <c r="E142" s="3">
        <v>15</v>
      </c>
      <c r="F142" s="3" t="str">
        <f>HYPERLINK("https://www.boe.es/gazeta/dias/1827/11/10/pdfs/GMD-1827-138.pdf","Abrir PDF")</f>
        <v>Abrir PDF</v>
      </c>
    </row>
    <row r="143" spans="1:6" ht="30.95" customHeight="1">
      <c r="A143" s="6">
        <v>-26345</v>
      </c>
      <c r="B143" s="2" t="s">
        <v>1213</v>
      </c>
      <c r="C143" s="2" t="s">
        <v>6172</v>
      </c>
      <c r="D143" s="3">
        <v>4</v>
      </c>
      <c r="E143" s="3">
        <v>17</v>
      </c>
      <c r="F143" s="3" t="str">
        <f>HYPERLINK("https://www.boe.es/gazeta/dias/1827/11/13/pdfs/GMD-1827-139.pdf","Abrir PDF")</f>
        <v>Abrir PDF</v>
      </c>
    </row>
    <row r="144" spans="1:6" ht="30.95" customHeight="1">
      <c r="A144" s="6">
        <v>-26343</v>
      </c>
      <c r="B144" s="2" t="s">
        <v>378</v>
      </c>
      <c r="C144" s="2" t="s">
        <v>6173</v>
      </c>
      <c r="D144" s="3">
        <v>4</v>
      </c>
      <c r="E144" s="3">
        <v>8</v>
      </c>
      <c r="F144" s="3" t="str">
        <f>HYPERLINK("https://www.boe.es/gazeta/dias/1827/11/15/pdfs/GMD-1827-140.pdf","Abrir PDF")</f>
        <v>Abrir PDF</v>
      </c>
    </row>
    <row r="145" spans="1:6" ht="30.95" customHeight="1">
      <c r="A145" s="6">
        <v>-26341</v>
      </c>
      <c r="B145" s="2" t="s">
        <v>596</v>
      </c>
      <c r="C145" s="2" t="s">
        <v>6174</v>
      </c>
      <c r="D145" s="3">
        <v>4</v>
      </c>
      <c r="E145" s="3">
        <v>25</v>
      </c>
      <c r="F145" s="3" t="str">
        <f>HYPERLINK("https://www.boe.es/gazeta/dias/1827/11/17/pdfs/GMD-1827-141.pdf","Abrir PDF")</f>
        <v>Abrir PDF</v>
      </c>
    </row>
    <row r="146" spans="1:6" ht="30.95" customHeight="1">
      <c r="A146" s="6">
        <v>-26338</v>
      </c>
      <c r="B146" s="2" t="s">
        <v>525</v>
      </c>
      <c r="C146" s="2" t="s">
        <v>6175</v>
      </c>
      <c r="D146" s="3">
        <v>4</v>
      </c>
      <c r="E146" s="3">
        <v>18</v>
      </c>
      <c r="F146" s="3" t="str">
        <f>HYPERLINK("https://www.boe.es/gazeta/dias/1827/11/20/pdfs/GMD-1827-142.pdf","Abrir PDF")</f>
        <v>Abrir PDF</v>
      </c>
    </row>
    <row r="147" spans="1:6" ht="30.95" customHeight="1">
      <c r="A147" s="6">
        <v>-26336</v>
      </c>
      <c r="B147" s="2" t="s">
        <v>1277</v>
      </c>
      <c r="C147" s="2" t="s">
        <v>6176</v>
      </c>
      <c r="D147" s="3">
        <v>4</v>
      </c>
      <c r="E147" s="3">
        <v>19</v>
      </c>
      <c r="F147" s="3" t="str">
        <f>HYPERLINK("https://www.boe.es/gazeta/dias/1827/11/22/pdfs/GMD-1827-143.pdf","Abrir PDF")</f>
        <v>Abrir PDF</v>
      </c>
    </row>
    <row r="148" spans="1:6" ht="30.95" customHeight="1">
      <c r="A148" s="6">
        <v>-26334</v>
      </c>
      <c r="B148" s="2" t="s">
        <v>885</v>
      </c>
      <c r="C148" s="2" t="s">
        <v>6177</v>
      </c>
      <c r="D148" s="3">
        <v>4</v>
      </c>
      <c r="E148" s="3">
        <v>7</v>
      </c>
      <c r="F148" s="3" t="str">
        <f>HYPERLINK("https://www.boe.es/gazeta/dias/1827/11/24/pdfs/GMD-1827-144.pdf","Abrir PDF")</f>
        <v>Abrir PDF</v>
      </c>
    </row>
    <row r="149" spans="1:6" ht="30.95" customHeight="1">
      <c r="A149" s="6">
        <v>-26331</v>
      </c>
      <c r="B149" s="2" t="s">
        <v>667</v>
      </c>
      <c r="C149" s="2" t="s">
        <v>6178</v>
      </c>
      <c r="D149" s="3">
        <v>4</v>
      </c>
      <c r="E149" s="3">
        <v>19</v>
      </c>
      <c r="F149" s="3" t="str">
        <f>HYPERLINK("https://www.boe.es/gazeta/dias/1827/11/27/pdfs/GMD-1827-145.pdf","Abrir PDF")</f>
        <v>Abrir PDF</v>
      </c>
    </row>
    <row r="150" spans="1:6" ht="30.95" customHeight="1">
      <c r="A150" s="6">
        <v>-26329</v>
      </c>
      <c r="B150" s="2" t="s">
        <v>67</v>
      </c>
      <c r="C150" s="2" t="s">
        <v>6179</v>
      </c>
      <c r="D150" s="3">
        <v>4</v>
      </c>
      <c r="E150" s="3">
        <v>17</v>
      </c>
      <c r="F150" s="3" t="str">
        <f>HYPERLINK("https://www.boe.es/gazeta/dias/1827/11/29/pdfs/GMD-1827-146.pdf","Abrir PDF")</f>
        <v>Abrir PDF</v>
      </c>
    </row>
    <row r="151" spans="1:6" ht="30.95" customHeight="1">
      <c r="A151" s="6">
        <v>-26327</v>
      </c>
      <c r="B151" s="2" t="s">
        <v>191</v>
      </c>
      <c r="C151" s="2" t="s">
        <v>6180</v>
      </c>
      <c r="D151" s="3">
        <v>4</v>
      </c>
      <c r="E151" s="3">
        <v>12</v>
      </c>
      <c r="F151" s="3" t="str">
        <f>HYPERLINK("https://www.boe.es/gazeta/dias/1827/12/01/pdfs/GMD-1827-147.pdf","Abrir PDF")</f>
        <v>Abrir PDF</v>
      </c>
    </row>
    <row r="152" spans="1:6" ht="30.95" customHeight="1">
      <c r="A152" s="6">
        <v>-26324</v>
      </c>
      <c r="B152" s="2" t="s">
        <v>344</v>
      </c>
      <c r="C152" s="2" t="s">
        <v>6181</v>
      </c>
      <c r="D152" s="3">
        <v>4</v>
      </c>
      <c r="E152" s="3">
        <v>20</v>
      </c>
      <c r="F152" s="3" t="str">
        <f>HYPERLINK("https://www.boe.es/gazeta/dias/1827/12/04/pdfs/GMD-1827-148.pdf","Abrir PDF")</f>
        <v>Abrir PDF</v>
      </c>
    </row>
    <row r="153" spans="1:6" ht="30.95" customHeight="1">
      <c r="A153" s="6">
        <v>-26322</v>
      </c>
      <c r="B153" s="2" t="s">
        <v>217</v>
      </c>
      <c r="C153" s="2" t="s">
        <v>6182</v>
      </c>
      <c r="D153" s="3">
        <v>4</v>
      </c>
      <c r="E153" s="3">
        <v>12</v>
      </c>
      <c r="F153" s="3" t="str">
        <f>HYPERLINK("https://www.boe.es/gazeta/dias/1827/12/06/pdfs/GMD-1827-149.pdf","Abrir PDF")</f>
        <v>Abrir PDF</v>
      </c>
    </row>
    <row r="154" spans="1:6" ht="30.95" customHeight="1">
      <c r="A154" s="6">
        <v>-26320</v>
      </c>
      <c r="B154" s="2" t="s">
        <v>2021</v>
      </c>
      <c r="C154" s="2" t="s">
        <v>6183</v>
      </c>
      <c r="D154" s="3">
        <v>4</v>
      </c>
      <c r="E154" s="3">
        <v>9</v>
      </c>
      <c r="F154" s="3" t="str">
        <f>HYPERLINK("https://www.boe.es/gazeta/dias/1827/12/08/pdfs/GMD-1827-150.pdf","Abrir PDF")</f>
        <v>Abrir PDF</v>
      </c>
    </row>
    <row r="155" spans="1:6" ht="30.95" customHeight="1">
      <c r="A155" s="6">
        <v>-26317</v>
      </c>
      <c r="B155" s="2" t="s">
        <v>1415</v>
      </c>
      <c r="C155" s="2" t="s">
        <v>6184</v>
      </c>
      <c r="D155" s="3">
        <v>4</v>
      </c>
      <c r="E155" s="3">
        <v>7</v>
      </c>
      <c r="F155" s="3" t="str">
        <f>HYPERLINK("https://www.boe.es/gazeta/dias/1827/12/11/pdfs/GMD-1827-151.pdf","Abrir PDF")</f>
        <v>Abrir PDF</v>
      </c>
    </row>
    <row r="156" spans="1:6" ht="30.95" customHeight="1">
      <c r="A156" s="6">
        <v>-26315</v>
      </c>
      <c r="B156" s="2" t="s">
        <v>346</v>
      </c>
      <c r="C156" s="2" t="s">
        <v>6185</v>
      </c>
      <c r="D156" s="3">
        <v>4</v>
      </c>
      <c r="E156" s="3">
        <v>15</v>
      </c>
      <c r="F156" s="3" t="str">
        <f>HYPERLINK("https://www.boe.es/gazeta/dias/1827/12/13/pdfs/GMD-1827-152.pdf","Abrir PDF")</f>
        <v>Abrir PDF</v>
      </c>
    </row>
    <row r="157" spans="1:6" ht="30.95" customHeight="1">
      <c r="A157" s="6">
        <v>-26313</v>
      </c>
      <c r="B157" s="2" t="s">
        <v>712</v>
      </c>
      <c r="C157" s="2" t="s">
        <v>6186</v>
      </c>
      <c r="D157" s="3">
        <v>4</v>
      </c>
      <c r="E157" s="3">
        <v>21</v>
      </c>
      <c r="F157" s="3" t="str">
        <f>HYPERLINK("https://www.boe.es/gazeta/dias/1827/12/15/pdfs/GMD-1827-153.pdf","Abrir PDF")</f>
        <v>Abrir PDF</v>
      </c>
    </row>
    <row r="158" spans="1:6" ht="30.95" customHeight="1">
      <c r="A158" s="6">
        <v>-26310</v>
      </c>
      <c r="B158" s="2" t="s">
        <v>263</v>
      </c>
      <c r="C158" s="2" t="s">
        <v>6187</v>
      </c>
      <c r="D158" s="3">
        <v>4</v>
      </c>
      <c r="E158" s="3">
        <v>20</v>
      </c>
      <c r="F158" s="3" t="str">
        <f>HYPERLINK("https://www.boe.es/gazeta/dias/1827/12/18/pdfs/GMD-1827-154.pdf","Abrir PDF")</f>
        <v>Abrir PDF</v>
      </c>
    </row>
    <row r="159" spans="1:6" ht="30.95" customHeight="1">
      <c r="A159" s="6">
        <v>-26308</v>
      </c>
      <c r="B159" s="2" t="s">
        <v>474</v>
      </c>
      <c r="C159" s="2" t="s">
        <v>6188</v>
      </c>
      <c r="D159" s="3">
        <v>4</v>
      </c>
      <c r="E159" s="3">
        <v>13</v>
      </c>
      <c r="F159" s="3" t="str">
        <f>HYPERLINK("https://www.boe.es/gazeta/dias/1827/12/20/pdfs/GMD-1827-155.pdf","Abrir PDF")</f>
        <v>Abrir PDF</v>
      </c>
    </row>
    <row r="160" spans="1:6" ht="30.95" customHeight="1">
      <c r="A160" s="6">
        <v>-26306</v>
      </c>
      <c r="B160" s="2" t="s">
        <v>247</v>
      </c>
      <c r="C160" s="2" t="s">
        <v>6189</v>
      </c>
      <c r="D160" s="3">
        <v>4</v>
      </c>
      <c r="E160" s="3">
        <v>18</v>
      </c>
      <c r="F160" s="3" t="str">
        <f>HYPERLINK("https://www.boe.es/gazeta/dias/1827/12/22/pdfs/GMD-1827-156.pdf","Abrir PDF")</f>
        <v>Abrir PDF</v>
      </c>
    </row>
    <row r="161" spans="1:6" ht="30.95" customHeight="1">
      <c r="A161" s="6">
        <v>-26303</v>
      </c>
      <c r="B161" s="2" t="s">
        <v>1522</v>
      </c>
      <c r="C161" s="2" t="s">
        <v>6190</v>
      </c>
      <c r="D161" s="3">
        <v>4</v>
      </c>
      <c r="E161" s="3">
        <v>21</v>
      </c>
      <c r="F161" s="3" t="str">
        <f>HYPERLINK("https://www.boe.es/gazeta/dias/1827/12/25/pdfs/GMD-1827-157.pdf","Abrir PDF")</f>
        <v>Abrir PDF</v>
      </c>
    </row>
    <row r="162" spans="1:6" ht="30.95" customHeight="1">
      <c r="A162" s="6">
        <v>-26301</v>
      </c>
      <c r="B162" s="2" t="s">
        <v>1507</v>
      </c>
      <c r="C162" s="2" t="s">
        <v>6191</v>
      </c>
      <c r="D162" s="3">
        <v>4</v>
      </c>
      <c r="E162" s="3">
        <v>4</v>
      </c>
      <c r="F162" s="3" t="str">
        <f>HYPERLINK("https://www.boe.es/gazeta/dias/1827/12/27/pdfs/GMD-1827-158.pdf","Abrir PDF")</f>
        <v>Abrir PDF</v>
      </c>
    </row>
    <row r="163" spans="1:6" ht="30.95" customHeight="1">
      <c r="A163" s="6">
        <v>-26299</v>
      </c>
      <c r="B163" s="2" t="s">
        <v>1665</v>
      </c>
      <c r="C163" s="2" t="s">
        <v>6192</v>
      </c>
      <c r="D163" s="3">
        <v>4</v>
      </c>
      <c r="E163" s="3">
        <v>8</v>
      </c>
      <c r="F163" s="3" t="str">
        <f>HYPERLINK("https://www.boe.es/gazeta/dias/1827/12/29/pdfs/GMD-1827-159.pdf","Abrir PDF")</f>
        <v>Abrir PDF</v>
      </c>
    </row>
    <row r="164" spans="1:6" ht="30.95" customHeight="1">
      <c r="A164" s="4"/>
      <c r="B164" s="2"/>
      <c r="C164" s="2"/>
      <c r="D164" s="3"/>
      <c r="E164" s="3"/>
      <c r="F164" s="3"/>
    </row>
    <row r="165" spans="1:6" ht="30.95" customHeight="1">
      <c r="A165" s="4"/>
      <c r="B165" s="2"/>
      <c r="C165" s="2"/>
      <c r="D165" s="3"/>
      <c r="E165" s="3"/>
      <c r="F165" s="3"/>
    </row>
    <row r="166" spans="1:6" ht="24" customHeight="1">
      <c r="A166" s="13" t="s">
        <v>6193</v>
      </c>
      <c r="B166" s="14"/>
      <c r="C166" s="14"/>
      <c r="D166" s="15"/>
      <c r="E166" s="15"/>
      <c r="F166" s="16"/>
    </row>
    <row r="167" spans="1:6" ht="42" customHeight="1">
      <c r="A167" s="7" t="s">
        <v>6194</v>
      </c>
      <c r="B167" s="17" t="s">
        <v>6195</v>
      </c>
      <c r="C167" s="17"/>
      <c r="D167" s="18"/>
      <c r="E167" s="18"/>
      <c r="F167" s="18"/>
    </row>
    <row r="168" spans="1:6" ht="42" customHeight="1">
      <c r="A168" s="7" t="s">
        <v>6196</v>
      </c>
      <c r="B168" s="17" t="s">
        <v>6197</v>
      </c>
      <c r="C168" s="17"/>
      <c r="D168" s="18"/>
      <c r="E168" s="18"/>
      <c r="F168" s="18"/>
    </row>
    <row r="169" spans="1:6" ht="42" customHeight="1">
      <c r="A169" s="7" t="s">
        <v>6198</v>
      </c>
      <c r="B169" s="17" t="s">
        <v>6199</v>
      </c>
      <c r="C169" s="17"/>
      <c r="D169" s="18"/>
      <c r="E169" s="18"/>
      <c r="F169" s="18"/>
    </row>
    <row r="170" spans="1:6" ht="42" customHeight="1">
      <c r="A170" s="7" t="s">
        <v>6200</v>
      </c>
      <c r="B170" s="17" t="s">
        <v>6201</v>
      </c>
      <c r="C170" s="17"/>
      <c r="D170" s="18"/>
      <c r="E170" s="18"/>
      <c r="F170" s="18"/>
    </row>
    <row r="171" spans="1:6" ht="42" customHeight="1">
      <c r="A171" s="7" t="s">
        <v>6202</v>
      </c>
      <c r="B171" s="17" t="s">
        <v>6203</v>
      </c>
      <c r="C171" s="17"/>
      <c r="D171" s="18"/>
      <c r="E171" s="18"/>
      <c r="F171" s="18"/>
    </row>
    <row r="172" spans="1:6" ht="42" customHeight="1">
      <c r="A172" s="7" t="s">
        <v>10</v>
      </c>
      <c r="B172" s="17" t="s">
        <v>6204</v>
      </c>
      <c r="C172" s="17"/>
      <c r="D172" s="18"/>
      <c r="E172" s="18"/>
      <c r="F172" s="18"/>
    </row>
    <row r="173" spans="1:6" ht="42" customHeight="1">
      <c r="A173" s="7" t="s">
        <v>6205</v>
      </c>
      <c r="B173" s="17" t="s">
        <v>6206</v>
      </c>
      <c r="C173" s="17"/>
      <c r="D173" s="18"/>
      <c r="E173" s="18"/>
      <c r="F173" s="18"/>
    </row>
    <row r="174" spans="1:6" ht="42" customHeight="1">
      <c r="A174" s="7" t="s">
        <v>6207</v>
      </c>
      <c r="B174" s="17" t="s">
        <v>6208</v>
      </c>
      <c r="C174" s="17"/>
      <c r="D174" s="18"/>
      <c r="E174" s="18"/>
      <c r="F174" s="18"/>
    </row>
    <row r="175" spans="1:6" ht="42" customHeight="1">
      <c r="A175" s="7" t="s">
        <v>6209</v>
      </c>
      <c r="B175" s="17" t="s">
        <v>6210</v>
      </c>
      <c r="C175" s="17"/>
      <c r="D175" s="18"/>
      <c r="E175" s="18"/>
      <c r="F175" s="18"/>
    </row>
    <row r="176" spans="1:6" ht="30.95" customHeight="1"/>
    <row r="177" ht="30.95" customHeight="1"/>
    <row r="178" ht="30.95" customHeight="1"/>
    <row r="179" ht="30.95" customHeight="1"/>
    <row r="180" ht="30.95" customHeight="1"/>
    <row r="181" ht="30.95" customHeight="1"/>
    <row r="182" ht="30.95" customHeight="1"/>
    <row r="183" ht="30.95" customHeight="1"/>
    <row r="184" ht="30.95" customHeight="1"/>
    <row r="185" ht="30.95" customHeight="1"/>
    <row r="186" ht="30.95" customHeight="1"/>
    <row r="187" ht="30.95" customHeight="1"/>
    <row r="188" ht="30.95" customHeight="1"/>
    <row r="189" ht="30.95" customHeight="1"/>
    <row r="190" ht="30.95" customHeight="1"/>
    <row r="191" ht="30.95" customHeight="1"/>
    <row r="192" ht="30.95" customHeight="1"/>
    <row r="193" ht="30.95" customHeight="1"/>
    <row r="194" ht="30.95" customHeight="1"/>
    <row r="195" ht="30.95" customHeight="1"/>
    <row r="196" ht="30.95" customHeight="1"/>
    <row r="197" ht="30.95" customHeight="1"/>
    <row r="198" ht="30.95" customHeight="1"/>
    <row r="199" ht="30.95" customHeight="1"/>
    <row r="200" ht="30.95" customHeight="1"/>
    <row r="201" ht="30.95" customHeight="1"/>
    <row r="202" ht="30.95" customHeight="1"/>
    <row r="203" ht="30.95" customHeight="1"/>
    <row r="204" ht="30.95" customHeight="1"/>
    <row r="205" ht="30.95" customHeight="1"/>
    <row r="206" ht="30.95" customHeight="1"/>
    <row r="207" ht="30.95" customHeight="1"/>
    <row r="208" ht="30.95" customHeight="1"/>
    <row r="209" ht="30.95" customHeight="1"/>
    <row r="210" ht="30.95" customHeight="1"/>
    <row r="211" ht="30.95" customHeight="1"/>
    <row r="212" ht="30.95" customHeight="1"/>
    <row r="213" ht="30.95" customHeight="1"/>
    <row r="214" ht="30.95" customHeight="1"/>
    <row r="215" ht="30.95" customHeight="1"/>
    <row r="216" ht="30.95" customHeight="1"/>
    <row r="217" ht="30.95" customHeight="1"/>
    <row r="218" ht="30.95" customHeight="1"/>
    <row r="219" ht="30.95" customHeight="1"/>
    <row r="220" ht="30.95" customHeight="1"/>
    <row r="221" ht="30.95" customHeight="1"/>
    <row r="222" ht="30.95" customHeight="1"/>
    <row r="223" ht="30.95" customHeight="1"/>
    <row r="224" ht="30.95" customHeight="1"/>
    <row r="225" ht="30.95" customHeight="1"/>
    <row r="226" ht="30.95" customHeight="1"/>
    <row r="227" ht="30.95" customHeight="1"/>
    <row r="228" ht="30.95" customHeight="1"/>
    <row r="229" ht="30.95" customHeight="1"/>
    <row r="230" ht="30.95" customHeight="1"/>
    <row r="231" ht="30.95" customHeight="1"/>
    <row r="232" ht="30.95" customHeight="1"/>
    <row r="233" ht="30.95" customHeight="1"/>
    <row r="234" ht="30.95" customHeight="1"/>
    <row r="235" ht="30.95" customHeight="1"/>
    <row r="236" ht="30.95" customHeight="1"/>
    <row r="237" ht="30.95" customHeight="1"/>
    <row r="238" ht="30.95" customHeight="1"/>
    <row r="239" ht="30.95" customHeight="1"/>
    <row r="240" ht="30.95" customHeight="1"/>
    <row r="241" ht="30.95" customHeight="1"/>
    <row r="242" ht="30.95" customHeight="1"/>
    <row r="243" ht="30.95" customHeight="1"/>
    <row r="244" ht="30.95" customHeight="1"/>
    <row r="245" ht="30.95" customHeight="1"/>
    <row r="246" ht="30.95" customHeight="1"/>
    <row r="247" ht="30.95" customHeight="1"/>
    <row r="248" ht="30.95" customHeight="1"/>
    <row r="249" ht="30.95" customHeight="1"/>
    <row r="250" ht="30.95" customHeight="1"/>
    <row r="251" ht="30.95" customHeight="1"/>
    <row r="252" ht="30.95" customHeight="1"/>
    <row r="253" ht="30.95" customHeight="1"/>
    <row r="254" ht="30.95" customHeight="1"/>
    <row r="255" ht="30.95" customHeight="1"/>
    <row r="256" ht="30.95" customHeight="1"/>
    <row r="257" ht="30.95" customHeight="1"/>
    <row r="258" ht="30.95" customHeight="1"/>
    <row r="259" ht="30.95" customHeight="1"/>
    <row r="260" ht="30.95" customHeight="1"/>
    <row r="261" ht="30.95" customHeight="1"/>
    <row r="262" ht="30.95" customHeight="1"/>
    <row r="263" ht="30.95" customHeight="1"/>
    <row r="264" ht="30.95" customHeight="1"/>
    <row r="265" ht="30.95" customHeight="1"/>
    <row r="266" ht="30.95" customHeight="1"/>
    <row r="267" ht="30.95" customHeight="1"/>
    <row r="268" ht="30.95" customHeight="1"/>
    <row r="269" ht="30.95" customHeight="1"/>
    <row r="270" ht="30.95" customHeight="1"/>
    <row r="271" ht="30.95" customHeight="1"/>
    <row r="272" ht="30.95" customHeight="1"/>
    <row r="273" ht="30.95" customHeight="1"/>
    <row r="274" ht="30.95" customHeight="1"/>
    <row r="275" ht="30.95" customHeight="1"/>
    <row r="276" ht="30.95" customHeight="1"/>
    <row r="277" ht="30.95" customHeight="1"/>
    <row r="278" ht="30.95" customHeight="1"/>
    <row r="279" ht="30.95" customHeight="1"/>
    <row r="280" ht="30.95" customHeight="1"/>
    <row r="281" ht="30.95" customHeight="1"/>
    <row r="282" ht="30.95" customHeight="1"/>
    <row r="283" ht="30.95" customHeight="1"/>
    <row r="284" ht="30.95" customHeight="1"/>
    <row r="285" ht="30.95" customHeight="1"/>
    <row r="286" ht="30.95" customHeight="1"/>
    <row r="287" ht="30.95" customHeight="1"/>
    <row r="288" ht="30.95" customHeight="1"/>
    <row r="289" ht="30.95" customHeight="1"/>
    <row r="290" ht="30.95" customHeight="1"/>
    <row r="291" ht="30.95" customHeight="1"/>
    <row r="292" ht="30.95" customHeight="1"/>
    <row r="293" ht="30.95" customHeight="1"/>
    <row r="294" ht="30.95" customHeight="1"/>
    <row r="295" ht="30.95" customHeight="1"/>
    <row r="296" ht="30.95" customHeight="1"/>
    <row r="297" ht="30.95" customHeight="1"/>
    <row r="298" ht="30.95" customHeight="1"/>
    <row r="299" ht="30.95" customHeight="1"/>
    <row r="300" ht="30.95" customHeight="1"/>
    <row r="301" ht="30.95" customHeight="1"/>
    <row r="302" ht="30.95" customHeight="1"/>
    <row r="303" ht="30.95" customHeight="1"/>
    <row r="304" ht="30.95" customHeight="1"/>
    <row r="305" ht="30.95" customHeight="1"/>
    <row r="306" ht="30.95" customHeight="1"/>
    <row r="307" ht="30.95" customHeight="1"/>
    <row r="308" ht="30.95" customHeight="1"/>
    <row r="309" ht="30.95" customHeight="1"/>
    <row r="310" ht="30.95" customHeight="1"/>
    <row r="311" ht="30.95" customHeight="1"/>
    <row r="312" ht="30.95" customHeight="1"/>
    <row r="313" ht="30.95" customHeight="1"/>
    <row r="314" ht="30.95" customHeight="1"/>
    <row r="315" ht="30.95" customHeight="1"/>
    <row r="316" ht="30.95" customHeight="1"/>
    <row r="317" ht="30.95" customHeight="1"/>
    <row r="318" ht="30.95" customHeight="1"/>
    <row r="319" ht="30.95" customHeight="1"/>
    <row r="320" ht="30.95" customHeight="1"/>
    <row r="321" ht="30.95" customHeight="1"/>
    <row r="322" ht="30.95" customHeight="1"/>
    <row r="323" ht="30.95" customHeight="1"/>
    <row r="324" ht="30.95" customHeight="1"/>
    <row r="325" ht="30.95" customHeight="1"/>
    <row r="326" ht="30.95" customHeight="1"/>
    <row r="327" ht="30.95" customHeight="1"/>
    <row r="328" ht="30.95" customHeight="1"/>
    <row r="329" ht="30.95" customHeight="1"/>
    <row r="330" ht="30.95" customHeight="1"/>
    <row r="331" ht="30.95" customHeight="1"/>
    <row r="332" ht="30.95" customHeight="1"/>
    <row r="333" ht="30.95" customHeight="1"/>
    <row r="334" ht="30.95" customHeight="1"/>
    <row r="335" ht="30.95" customHeight="1"/>
    <row r="336" ht="30.95" customHeight="1"/>
    <row r="337" ht="30.95" customHeight="1"/>
    <row r="338" ht="30.95" customHeight="1"/>
    <row r="339" ht="30.95" customHeight="1"/>
    <row r="340" ht="30.95" customHeight="1"/>
    <row r="341" ht="30.95" customHeight="1"/>
    <row r="342" ht="30.95" customHeight="1"/>
    <row r="343" ht="30.95" customHeight="1"/>
    <row r="344" ht="30.95" customHeight="1"/>
    <row r="345" ht="30.95" customHeight="1"/>
    <row r="346" ht="30.95" customHeight="1"/>
    <row r="347" ht="30.95" customHeight="1"/>
    <row r="348" ht="30.95" customHeight="1"/>
    <row r="349" ht="30.95" customHeight="1"/>
    <row r="350" ht="30.95" customHeight="1"/>
    <row r="351" ht="30.95" customHeight="1"/>
    <row r="352" ht="30.95" customHeight="1"/>
    <row r="353" ht="30.95" customHeight="1"/>
    <row r="354" ht="30.95" customHeight="1"/>
    <row r="355" ht="30.95" customHeight="1"/>
    <row r="356" ht="30.95" customHeight="1"/>
    <row r="357" ht="30.95" customHeight="1"/>
    <row r="358" ht="30.95" customHeight="1"/>
    <row r="359" ht="30.95" customHeight="1"/>
    <row r="360" ht="30.95" customHeight="1"/>
    <row r="361" ht="30.95" customHeight="1"/>
    <row r="362" ht="30.95" customHeight="1"/>
    <row r="363" ht="30.95" customHeight="1"/>
    <row r="364" ht="30.95" customHeight="1"/>
    <row r="365" ht="30.95" customHeight="1"/>
    <row r="366" ht="30.95" customHeight="1"/>
    <row r="367" ht="30.95" customHeight="1"/>
    <row r="368" ht="30.95" customHeight="1"/>
    <row r="369" ht="30.95" customHeight="1"/>
    <row r="370" ht="30.95" customHeight="1"/>
    <row r="371" ht="30.95" customHeight="1"/>
    <row r="372" ht="30.95" customHeight="1"/>
    <row r="373" ht="30.95" customHeight="1"/>
    <row r="374" ht="30.95" customHeight="1"/>
    <row r="375" ht="30.95" customHeight="1"/>
    <row r="376" ht="30.95" customHeight="1"/>
    <row r="377" ht="30.95" customHeight="1"/>
    <row r="378" ht="30.95" customHeight="1"/>
    <row r="379" ht="30.95" customHeight="1"/>
    <row r="380" ht="30.95" customHeight="1"/>
    <row r="381" ht="30.95" customHeight="1"/>
    <row r="382" ht="30.95" customHeight="1"/>
    <row r="383" ht="30.95" customHeight="1"/>
    <row r="384" ht="30.95" customHeight="1"/>
    <row r="385" ht="30.95" customHeight="1"/>
    <row r="386" ht="30.95" customHeight="1"/>
    <row r="387" ht="30.95" customHeight="1"/>
    <row r="388" ht="30.95" customHeight="1"/>
    <row r="389" ht="30.95" customHeight="1"/>
    <row r="390" ht="30.95" customHeight="1"/>
    <row r="391" ht="30.95" customHeight="1"/>
    <row r="392" ht="30.95" customHeight="1"/>
    <row r="393" ht="30.95" customHeight="1"/>
    <row r="394" ht="30.95" customHeight="1"/>
    <row r="395" ht="30.95" customHeight="1"/>
    <row r="396" ht="30.95" customHeight="1"/>
    <row r="397" ht="30.95" customHeight="1"/>
    <row r="398" ht="30.95" customHeight="1"/>
    <row r="399" ht="30.95" customHeight="1"/>
    <row r="400" ht="30.95" customHeight="1"/>
    <row r="401" ht="30.95" customHeight="1"/>
    <row r="402" ht="30.95" customHeight="1"/>
    <row r="403" ht="30.95" customHeight="1"/>
    <row r="404" ht="30.95" customHeight="1"/>
    <row r="405" ht="30.95" customHeight="1"/>
    <row r="406" ht="30.95" customHeight="1"/>
    <row r="407" ht="30.95" customHeight="1"/>
    <row r="408" ht="30.95" customHeight="1"/>
    <row r="409" ht="30.95" customHeight="1"/>
    <row r="410" ht="30.95" customHeight="1"/>
    <row r="411" ht="30.95" customHeight="1"/>
    <row r="412" ht="30.95" customHeight="1"/>
    <row r="413" ht="30.95" customHeight="1"/>
    <row r="414" ht="30.95" customHeight="1"/>
    <row r="415" ht="30.95" customHeight="1"/>
    <row r="416" ht="30.95" customHeight="1"/>
    <row r="417" ht="30.95" customHeight="1"/>
    <row r="418" ht="30.95" customHeight="1"/>
    <row r="419" ht="30.95" customHeight="1"/>
    <row r="420" ht="30.95" customHeight="1"/>
    <row r="421" ht="30.95" customHeight="1"/>
    <row r="422" ht="30.95" customHeight="1"/>
    <row r="423" ht="30.95" customHeight="1"/>
    <row r="424" ht="30.95" customHeight="1"/>
    <row r="425" ht="30.95" customHeight="1"/>
    <row r="426" ht="30.95" customHeight="1"/>
    <row r="427" ht="30.95" customHeight="1"/>
    <row r="428" ht="30.95" customHeight="1"/>
    <row r="429" ht="30.95" customHeight="1"/>
    <row r="430" ht="30.95" customHeight="1"/>
    <row r="431" ht="30.95" customHeight="1"/>
    <row r="432" ht="30.95" customHeight="1"/>
    <row r="433" ht="30.95" customHeight="1"/>
    <row r="434" ht="30.95" customHeight="1"/>
    <row r="435" ht="30.95" customHeight="1"/>
    <row r="436" ht="30.95" customHeight="1"/>
    <row r="437" ht="30.95" customHeight="1"/>
    <row r="438" ht="30.95" customHeight="1"/>
    <row r="439" ht="30.95" customHeight="1"/>
    <row r="440" ht="30.95" customHeight="1"/>
    <row r="441" ht="30.95" customHeight="1"/>
    <row r="442" ht="30.95" customHeight="1"/>
    <row r="443" ht="30.95" customHeight="1"/>
    <row r="444" ht="30.95" customHeight="1"/>
    <row r="445" ht="30.95" customHeight="1"/>
    <row r="446" ht="30.95" customHeight="1"/>
    <row r="447" ht="30.95" customHeight="1"/>
    <row r="448"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4:F174"/>
    <mergeCell ref="B175:F175"/>
    <mergeCell ref="B169:F169"/>
    <mergeCell ref="B170:F170"/>
    <mergeCell ref="B171:F171"/>
    <mergeCell ref="B172:F172"/>
    <mergeCell ref="B173:F173"/>
    <mergeCell ref="A1:F1"/>
    <mergeCell ref="A2:F2"/>
    <mergeCell ref="A166:F166"/>
    <mergeCell ref="B167:F167"/>
    <mergeCell ref="B168:F16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2026-09-29T15:03:56Z</dcterms:created>
  <dcterms:modified xsi:type="dcterms:W3CDTF">2026-09-29T15:03:58Z</dcterms:modified>
</cp:coreProperties>
</file>