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EEE56289-7A75-4824-9F29-F9EB89E8AA23}"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161" i="2" l="1"/>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<sst xmlns="http://schemas.openxmlformats.org/spreadsheetml/2006/main" count="28903" uniqueCount="7190">
  <si>
    <t>Índice onomástico anual · Gacetas oficiales de 1828</t>
  </si>
  <si>
    <t>Del 1 de enero al 31 de diciembre de 1828 · Gaceta de Madrid</t>
  </si>
  <si>
    <t>Aviso: índice generado a partir del OCR de facsímiles históricos. Las grafías y lecturas dudosas deben cotejarse con la página enlazada.</t>
  </si>
  <si>
    <t>2839 menciones · 157 archivos oficiales · 628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</si>
  <si>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</si>
  <si>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</si>
  <si>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</si>
  <si>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</si>
  <si>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</si>
  <si>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</si>
  <si>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</si>
  <si>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</si>
  <si>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</si>
  <si>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</si>
  <si>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</si>
  <si>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Francisco Ignacio de</t>
  </si>
  <si>
    <t>Francisco Ignacio de A</t>
  </si>
  <si>
    <t>Operaciones o servicios militares</t>
  </si>
  <si>
    <t>Noticias militares</t>
  </si>
  <si>
    <t>30/12/1828</t>
  </si>
  <si>
    <t>Gaceta de Madrid n.º 157</t>
  </si>
  <si>
    <t>PDF p. 4</t>
  </si>
  <si>
    <t>Lectura automática dudosa; cotejar el facsímil</t>
  </si>
  <si>
    <t>…Otra respecto al rtlkf de fe oficiales de ejército profesores «a reales, vellón anualmente * fe condiciones se hallan de manifiesto •1 Real elegió militar. (/¿I) : , * en casa de D. Francisco Ignacio de A 'rieta, agente de negocios Otra sobre fe coticks que deben darse al ministro del Conse en Madrid, red de S. Luis, esquina á h calle angosta de S. Ber jo encargado de! establecimiento de cementerios. (Núm. iggl) nardo , portal del platero, cuarto segundo, y en…</t>
  </si>
  <si>
    <t>Revisar OCR</t>
  </si>
  <si>
    <t>A, Jaime Ignacio Bailes-</t>
  </si>
  <si>
    <t>Jaime Ignacio Bailes- A</t>
  </si>
  <si>
    <t>Mención en noticia o disposición</t>
  </si>
  <si>
    <t>Noticias y disposiciones</t>
  </si>
  <si>
    <t>28/10/1828</t>
  </si>
  <si>
    <t>Gaceta de Madrid n.º 130</t>
  </si>
  <si>
    <t>…suya y estímulo de A! hospicio y casa de expósitos de k ciudad de Zaoiros se pdbikm. son tos siguientes:: . Ir&gt;937■€$ms*-de mm$emátka$. As torga. Prmms* t.P 0. Jacinto Feliá. 2.0 D. Jaime Ignacio Bailes- A k casa de misericordia de la ciudad de Astorga»....., 20,000. tez de Qlesa.» y IX Gabriel Canal*. - Fiasencía. IX Mate Jaumc* IX Antonio Janer y IX. Fiancis- A la casa de niños expósitos de la ciudad de Pksencía* íi9^5co Siquier, ñbrñr. De retórica y peería*…</t>
  </si>
  <si>
    <t>A, Joseí</t>
  </si>
  <si>
    <t>Joseí A</t>
  </si>
  <si>
    <t>14/10/1828</t>
  </si>
  <si>
    <t>Gaceta de Madrid n.º 124</t>
  </si>
  <si>
    <t>PDF p. 3</t>
  </si>
  <si>
    <t>…artes dél di 13,831....' '2000.S.....................Í.. Idem. seño , recitada.-por el colegial! D. Manuel Posadas. Los profesores 'íH,0 T3. 1 j00-.y.&gt;&gt;«.•&gt;&gt;*••.• &gt;&gt;.»...-., Jaen« D. Joseí A rango, de dibujo, y el Lie. D. Rafael Vclarde, de fí 7,890.,.. xooo............................. Madrid,</t>
  </si>
  <si>
    <t>A, Valentín de S.</t>
  </si>
  <si>
    <t>Valentín de S. A</t>
  </si>
  <si>
    <t>Actuación administrativa o judicial</t>
  </si>
  <si>
    <t>15/01/1828</t>
  </si>
  <si>
    <t>Gaceta de Madrid n.º 7</t>
  </si>
  <si>
    <t>PDF p. 1</t>
  </si>
  <si>
    <t>…l Reino. S. M. .honró con su .presencia , dies pasados,-la-escuela de Mr. ■ Lo que de ordéh .de dicnt&gt; Supremo Tribunal comunico á Humboja. V. dcc. Madrid"at de Diciembre de x827.=D. Valentín de S. A.. R. el Príncipe Guillermo de Prusia, hijo del Rey, he PinHlic salido para Petersburgo___S. M. dió ayer audiencia al conde NOTICIAS EXTRANGERA&amp; Trautnaa*sdorf-Weinsberg, y se dignó recibir sus credenciales co ■ rOCONIA, - ... .. mo Enviado extraordinario y Min…</t>
  </si>
  <si>
    <t>AatmúoSen-</t>
  </si>
  <si>
    <t>Actividad económica o mercantil</t>
  </si>
  <si>
    <t>03/07/1828</t>
  </si>
  <si>
    <t>Gaceta de Madrid n.º 80</t>
  </si>
  <si>
    <t>Nombre detectado automáticamente; cotejar si se va a citar</t>
  </si>
  <si>
    <t>…ipio i la enseftanzá pública da Agricultura en el Bnsl jardín Bié» maravillosa* ^uas»que también analixo escriipuroiamenic el «le-., tániao de estacarte, á carzo de su cstedrético D. AatmúoSen- bre D. Greeñrío Bafiarcs. Sr. vende á ¿ rs. en la líbreria de Gacs* • J ' r&gt;yi-■,}'■■&gt; -v :délio de Ariáa, eontimiandO los martes, jueves y iébedo» da cwk la,frente áuu Covachuelas. semua ¿ que no sean festivos.' Le Ofemi , que serviri ds texto, es la - I m n…</t>
  </si>
  <si>
    <t>Lectura OCR</t>
  </si>
  <si>
    <t>Abadía, Ra</t>
  </si>
  <si>
    <t>Ra Abadía</t>
  </si>
  <si>
    <t>Publicación o actividad intelectual</t>
  </si>
  <si>
    <t>10/05/1828</t>
  </si>
  <si>
    <t>Gaceta de Madrid n.º 57</t>
  </si>
  <si>
    <t>228</t>
  </si>
  <si>
    <t>…t hallan de venta.etf el dts■ pacho y almacén de la Imprenta Seal.Pedro Oliver. D. Josef Gacett. D. Manuel Fernandez. D. Pablo Córdoba. D. Domingo Alrarez.: D, Bartolomé Ler rano. D. Ra Abadía. Resúmen del inventario dé la Real Armería, 4.a, món Castrón. D. Juan Perez. D. Antonio Labordera. D. Juan papel 4 rs. y 17 mrs., pasta 8.. . Verdejo. Ó. Francisco Corral. O. Francisco Robles. D.Josef Es Abella. Noticia y pían de un yiága pera reconocer archi…</t>
  </si>
  <si>
    <t>Abalos, Juan Francisco</t>
  </si>
  <si>
    <t>Juan Francisco Abalos</t>
  </si>
  <si>
    <t>07/02/1828</t>
  </si>
  <si>
    <t>Gaceta de Madrid n.º 17</t>
  </si>
  <si>
    <t>…tria hará bien pronto la te se cita a los acreedores, ó sus representantes, á la dimisión da prosperidad de ese país; se ha servido mandar S. M. manifieste á bienes del presbítero D. Juan Francisco Abalos, ya difunto, y á V. S. la satisfacción que en ello le cabe, y que en consecuencia los herederos de este, para junta general, que se ha de celebrar en se anuncie en la Gaceta. De Real orden ¿te. Madrid 30 de Ene la vicaría eclesiástica, el dia 3 de Marzo próxi…</t>
  </si>
  <si>
    <t>Abbas-Mirza</t>
  </si>
  <si>
    <t>31/01/1828</t>
  </si>
  <si>
    <t>Gaceta de Madrid n.º 14</t>
  </si>
  <si>
    <t>PDF p. 2</t>
  </si>
  <si>
    <t>…a volante para que le sirviesen de Lithtenítem. comantUnte generaledft la. Moravia. pasará á Feescolta. ' ’i 1 ■ .y r • teryfaradin con el; m»md_carácter, §0 espera para el 13.al .príncipe Abbas-Mirza recibió-con mucta afabilidad á los coroneles Felipe dé, Hesse-Homburgo, á qui«iv «e acebal de ídM'.cI mando dc príncipe Dolgoraukv-, anudante deí campó-del Emperador y y[ la Galiteia. .&gt; h rr-, i;Si ■&gt;. Ii ór ..- Mjp Raievsky, comandante del regimiento ele dr…</t>
  </si>
  <si>
    <t>Abcrdeen</t>
  </si>
  <si>
    <t>05/02/1828</t>
  </si>
  <si>
    <t>Gaceta de Madrid n.º 16</t>
  </si>
  <si>
    <t>…stán persuadidos, como sus Presidente de la Junta de Comercio , Mr. O-Grant. superiores, de que toda la moralidad nacional consiste en las rique Canciller del ducado de Lancastre, lord Abcrdeen, y Secreta zas , y que la moralidad del medio de enriquecerse no depende sino rio de la Guerra á lord Palmerston. del mayor ó menor riesgo á que se exponen al hacer uso de él. De - El conde de Carlisle ha dado un gran convite al marques de suerte qu« cuanto m…</t>
  </si>
  <si>
    <t>31/07/1828</t>
  </si>
  <si>
    <t>Gaceta de Madrid n.º 92</t>
  </si>
  <si>
    <t>…. Sir r. Lamb tuvo hay quienes procuran reunir loa paisanos y los trabajadores para también una larga conferencia con el duque de Wellington y el leerles estos venenosos escritos. lord Abcrdeen. «Es preciso no disimularlo, existe un vasto plan para protes____El 11 de Junio recibió Sir E. Codrington pliegos, pór los tantizar la Bélgica. Por mas que el periódico oficial lo niegue, a cuales se le manda venir i esta corte, lo que verifican luego que cie…</t>
  </si>
  <si>
    <t>Abella, Mariano Lúeas</t>
  </si>
  <si>
    <t>Mariano Lúeas Abella</t>
  </si>
  <si>
    <t>03/04/1828</t>
  </si>
  <si>
    <t>Gaceta de Madrid n.º 41</t>
  </si>
  <si>
    <t>…os. ayuntamiento, el arcipreste, cabildo y clero de la villa de Ager. D. Felipe Raby, idem, por objetos curiosos. El ayuntamiento de San Juan de Sascíosas. El de la villa de Cada- D. Mariano Lúeas Abella, idem, por objeto curioso. gués. El cura párroco y ayuntamiento de la villa de Arefis de mar. Doña María Luisa Gilabcrt, idem, por cuadro tallado. El ayuntamiento deBagur. El ayuntamiento y cura párroco de Vi* D. Josef Picado, Corufia, por objetos curiosos. l…</t>
  </si>
  <si>
    <t>Aber</t>
  </si>
  <si>
    <t>12/08/1828</t>
  </si>
  <si>
    <t>Gaceta de Madrid n.º 97</t>
  </si>
  <si>
    <t>…ición. decéspr, sin que las verdada que sostiene'pierdan nada de su fuerza.’ Esta detalla extractada del Couóñer 'lraces, periódico que Da punta importanta dominan lee discuna de; lord Aber conoce muy bien la intenciona ,del Ministerio, son suficienta deen y del duque dé:Well¡nvton;el uno que le Inglaterra em para que nuestra lectora jureuen sobré la relaciones de esta expe pleara cuanta medios esteh á su alcance -para que se mantenga la dición…</t>
  </si>
  <si>
    <t>Aberdeen</t>
  </si>
  <si>
    <t>Noticia política o diplomática</t>
  </si>
  <si>
    <t>…edicionario que va á reunirse inmediatamente se biera podido interpretarte como una censura. embarcará en Tolon, de dónde se dará á la vela para la Mórea: »£1 noble, lord (dijo.el lord Aberdeen concluyendo tu di*&lt; su objeto a expulsar de ata provincia á Ibrahim-bajá, en cumpli curso en contatacion ¿.lord Holland), ,el noble lord ha hablado miento del tratado del 6 de Julio, y de poner un término á los de la política dé Mr. Canning, y ha dado á enten…</t>
  </si>
  <si>
    <t>16/10/1828</t>
  </si>
  <si>
    <t>Gaceta de Madrid n.º 125</t>
  </si>
  <si>
    <t>…estados dfe-aitayba ja perador ha cómenrfáoW renunciar los derechos de potencia beli en las quincenas, con el número de raciones suministradas de cada gerante en el Mediterráneo, lord Aberdeen ha juzgado de su obliespecie, las estancias de hospitales;-cl"número de lasccamas, los . gacion dar este aviso con toda la presteza posible para conocimien juegos de utensilios, el alumbrado y combustible; y todo con los to de los interesados- Se me encarga t…</t>
  </si>
  <si>
    <t>13/12/1828</t>
  </si>
  <si>
    <t>Gaceta de Madrid n.º 150</t>
  </si>
  <si>
    <t>…rtiz ;dét ;r§- de! mismo me* aseguran que que el Príncipe de Poiigtxac , embajador del Rey de Francia, pre acababa de turbarse gravemente ib tranquilidad pública , á come sentó al lord Aberdeen, nuestro ministro de Negocios extranje díesela: de ia insureccioa'delgeneral Sta. Ana, que con 4 a 5# ros, á Mr. Roth, primer secretario de la embajada francesa^en hombres qué sedujo, habí a logrado apoderarse de i pueblo de Pero4 calidad dé Encargado de Nego…</t>
  </si>
  <si>
    <t>Aberrátegui, Manuel Francisco</t>
  </si>
  <si>
    <t>Manuel Francisco Aberrátegui</t>
  </si>
  <si>
    <t>Fallecimiento, herencia o memoria</t>
  </si>
  <si>
    <t>…ñalado para el dia 28 del corriente k las diez de ____Xvírtud de providencia.del corregidor de Bilbao, á instan amafiana; el segundo! lo» aó dias inmediatos, y el tercero y cia de D. Manuel Francisco Aberrátegui; albacea y ejecutor tes iltinso á los roslguientes, legnnse demuestra al pie. tamentario de Doña Casilda Ramona de .Xarrianga, bija de Don Vicente P •yai—.j ya difunto , ic convoca á.los acreedom de cste Departamento dt Madrid., y legatarios de aquella áque c…</t>
  </si>
  <si>
    <t>Abinzano, Raimundo</t>
  </si>
  <si>
    <t>Raimundo Abinzano</t>
  </si>
  <si>
    <t>02/10/1828</t>
  </si>
  <si>
    <t>Gaceta de Madrid n.º 119</t>
  </si>
  <si>
    <t>…inmediaciones de Madrid. brar para la dignidad de arcediano de Soria., vacante en la iglesia L» segunda columna,- compuesta de 1340 hombres y 821 ca catedral de Osma por muerte de D. Raimundo Abinzano, á Don ballos , pernoctará el 24 en Jerez, y seguirá el mismó itinerario. Julián izquierdo: para la dignidad .dé capiscol,vacante también en La tercera columna 1 compuesta de 1430' hombre» y 180 caba la misma iglesia catedral por la de D. Francisco Gutiérrez,…</t>
  </si>
  <si>
    <t>Abren, Santiago</t>
  </si>
  <si>
    <t>Santiago Abren</t>
  </si>
  <si>
    <t>…un yiága pera reconocer archivos, ,padas. D.Mariano 01ivarcs. D- Pedro Pcrin. D. Josef Mari* 4.” mayor, papel 5 n;, rústica 5. García. D..&lt;Juán Carrillo. D.. Josef María Aguilar. D. Santiago Abren. Colección de tratados de paz dél siglo xvu; 12 tomos, Sánchez.? D, Francisco Ribera.. D. Josef María Querrá. D. Scbas- folio, papel 360 rs., rústica 414. - 1 tian Tayon. D. Francisco de la Cruz García. D. Andrés Martí .^Prontuario de: dichos tratados, 4 tomo…</t>
  </si>
  <si>
    <t>Aceñero, J.</t>
  </si>
  <si>
    <t>J. Aceñero</t>
  </si>
  <si>
    <t>29/11/1828</t>
  </si>
  <si>
    <t>Gaceta de Madrid n.º 144</t>
  </si>
  <si>
    <t>…rmedades quirúrgicas y de operaciones que reclaman: por En julio........... si* 7 8 58 «4 Mr. L. J. Begtts, traducido ai castellano por D. C. Babdro y En Agosto.™—. 10. 6 iS 5^ 87 D. J. Aceñero, profesores en medicina, establecidos en esta corte. Consta de dos tomos en 87 mayor , de hermosa, edición, á 40 rs, Total. 38* té 33 262 359 á la rústica y 48 en pasta, librería de Miyár, calle de! Príncipe, donde se hallarán igualmente los demás tratados de…</t>
  </si>
  <si>
    <t>Acero, Manuel</t>
  </si>
  <si>
    <t>Manuel Acero</t>
  </si>
  <si>
    <t>…o de: dichos tratados, 4 tomo» 8.*, papel 37 n., rús nez: D. -Franrftco Jimenez. D- Sebastian Tomas. D. Bernardíno tica 31. "y S, Josef. D Josef Templado. D. , Francisco Granados. D. Manuel Acero. Tratado de funerales y sepulturas, ^.0, papel 54 rs., Arica. D. Ramón Torres. D. Josef Díaz. D.; Francisco Faus, y, pasta 11. ^ Alethtní. Philaretac, Epioolania de V. Joannis Palafoxií, 3D. Manuel Fernández. tomos 4.0, papel &gt;7 rs., rústica 30. ' • l»c Atoar…</t>
  </si>
  <si>
    <t>Acostegol, Antonio de</t>
  </si>
  <si>
    <t>Antonio de Acostegol</t>
  </si>
  <si>
    <t>…cales .y .. oier , í D. Matías Sola y Bertrán: para k dignidad de maé-ttescue- pobres labradores de ^varios puntos del reino de Gak de k misma santa iglesia, vacante por muerte de D. Antonio de Acostegol, á D. Manuel Gastejon y Torres: para el arcedianato »7°5mayor ce santa María, dignidad de la propja iglesia metropolitana Toral...,..,, ■■440*0 ob; de Zaragoza, víante por fallecimiento de D. Víceme Jlmeno, á D* Joaquín de Ñoñez yCéspedes: para la dignidad de…</t>
  </si>
  <si>
    <t>Adam</t>
  </si>
  <si>
    <t>…én él fuer Ancana 10 deDicienibri. r. te, np tardarán en capitular en sabiendo qué sucscuadra ha sido quemádaén‘Nav»fino!|Et Gobierno* griego,’en virtud de las re SI secrcUrio del lord Adam ha llegado á este bfrejo</t>
  </si>
  <si>
    <t>Adams</t>
  </si>
  <si>
    <t>18/10/1828</t>
  </si>
  <si>
    <t>Gaceta de Madrid n.º 126</t>
  </si>
  <si>
    <t>…mucha actividad; que 28 buques de guerra pertenecientes á las Potencias aliadas. Al mo todos los zaimsy los timartotas (1) ya van mirchandoy reunién mento de haber desembarcado el general Adams, se extendió la dose las milicias de los pueblos. Los bajaes de Bitoglia, de Prísti noticia de que el almirante Codrington estaba ya en las aguas de na y de Salónica; los beyes deUseup, dejenidgé, deSerres y otros Navarino de vuelta desu viage á Alejandría. h…</t>
  </si>
  <si>
    <t>Adlerberg</t>
  </si>
  <si>
    <t>18/11/1828</t>
  </si>
  <si>
    <t>Gaceta de Madrid n.º 139</t>
  </si>
  <si>
    <t>…é del cuerpo diplomáti» Sergió&gt;’ Strogonow 7 el coronel Schildcr hin sido nombrados ge cb debiá séguir á S. M. I. Algunos embajadores sin embargó se nerales, y ayudante general el general Adlerberg. disponían 4 zegresar 4 sus cortes. Parece que los genenlei cási han - »E1 Emperador na conferido al conde Diebitch lá orden de cbncliridó:dr representar iú papel por esté invierno, pero él dé los S. Andrés; al general BekendoríF la de S.'WIadimiro de primera…</t>
  </si>
  <si>
    <t>Adolfo</t>
  </si>
  <si>
    <t>03/01/1828</t>
  </si>
  <si>
    <t>Gaceta de Madrid n.º 2</t>
  </si>
  <si>
    <t>…c., analizando las oracio Segundo........... D. Manuel Montoya, D. Isidro Zarate. nes de Cicerón, indicando sus bellezas, y confirmando todos los ,Accessit...... D. Manuel Maroto, D. Adolfo .Cevallos, Exco— preceptos con ejemplos tomados del mismo príncipe deja elocuen ■ lentísimo Sr. Marques dé’BaCarev......... cia. Los caballeros destinados á filosofíá se presentaron á defender En Ortología. * ' ' ■ conclusiones escogidas de lógica, metafísica…</t>
  </si>
  <si>
    <t>Adrián, Juan</t>
  </si>
  <si>
    <t>Juan Adrián</t>
  </si>
  <si>
    <t>15/05/1828</t>
  </si>
  <si>
    <t>Gaceta de Madrid n.º 59</t>
  </si>
  <si>
    <t>…cia y de La justicia imperial, como ya ha D. Manuel Fernandez Cuartas, con dos señoras, tres hijos y una sucedido en circunstancias anteriores; merced ¿ la inagotable medi criada. D. Juan Adrián, con su esposa y dos nidos. D. Antonio da de misericordia de nuestro benignísimo Príncipe. Mas ¡ aj i to González, con su esposa. D. Joaquín López. D. Miguel Bcr- davía el error lleva én pos de sí á una gran parle de la Grecia. net, con su esposa, cinco hijos…</t>
  </si>
  <si>
    <t>Af</t>
  </si>
  <si>
    <t>25/12/1828</t>
  </si>
  <si>
    <t>Gaceta de Madrid n.º 155</t>
  </si>
  <si>
    <t>…ayor se haga por la Gaceta el presenté parttiijES'd&amp;rtrigo pertenecientes al donativo de S.: M. él- R#x de alitmcio , llamando lidiadores, paya que por sí o pte, medio dfe España-(D. Af. £*.) ' - apoderados competentemente autorizados, se presenten en la refe rida VíMa de Flíx y en k casakloiamíento kel mencionadoíDoa = - i Madrid de Diciembre. . Cáf los -María de Abajo para el dia i.° de Febrero próximo de Hov i las once de la mañana han ll…</t>
  </si>
  <si>
    <t>Affaison</t>
  </si>
  <si>
    <t>19/08/1828</t>
  </si>
  <si>
    <t>Gaceta de Madrid n.º 100</t>
  </si>
  <si>
    <t>…Francia seria como la Rusia lias mas distinguidas de Inglaterra,'«'¡proponen ir etr la expedi puede hacerse temer de Ja Inglaterra. ción1 en claw de voluntarios á las órdcnMs del general Affaison,: para Un ejército francés en la Afores servirá de obstáculo i los h» cual van á dirigir sus solicitudes.- ' r' * ' rusos, y hará mucho mas eficaz la .intervención de las Potencias -- ’ T» escuadra rusa que salió últimamente de Cromtadt se ha europeas en la g…</t>
  </si>
  <si>
    <t>Africa</t>
  </si>
  <si>
    <t>07/10/1828</t>
  </si>
  <si>
    <t>Gaceta de Madrid n.º 121</t>
  </si>
  <si>
    <t>484</t>
  </si>
  <si>
    <t>…nido posteriormente noticias mas circunstanciadas de san lafábulasA tráb*jos de Hércules *. 4, representan Europa, Asia, las importantes narioras bochas en Andujtrporsu corregidor Don Africa 7 América: 2 las Virtudes Cardinales; y la otras dos la Rafael Anuido . de que "hkimos el mes {pasado una ligera indicar batalla deGránada* toda 80 n.^Setontluirá.) 1 —don. En cumplimicnto de U Real ordenanza de montes 7 plan -«.¡^*1. i-, — ■ ' ; 1 "" ' v : ,…</t>
  </si>
  <si>
    <t>Afthorpse</t>
  </si>
  <si>
    <t>Nombramiento o servicio público</t>
  </si>
  <si>
    <t>España</t>
  </si>
  <si>
    <t>…ución francesa, excepto tercado puede durar 325 días, que componen , sin contar los do— las cámaras; y la libertad de la Imprenta, excepto la mnmobiHmingos, algo sas de na alo. Ei lord Afthorpse sorprendió mucho, dad de los jueces: los habitantes de los pueblos de Colombia le en los dos años últimos, al ver lo que doraban las elecciones en han pedido que nombre te ayuntamientos para evitar, dicen , te Inglaterra,)7' creemos que decidió limitarlas á m…</t>
  </si>
  <si>
    <t>Agapito</t>
  </si>
  <si>
    <t>10/04/1828</t>
  </si>
  <si>
    <t>Gaceta de Madrid n.º 44</t>
  </si>
  <si>
    <t>…tierra 6 estiércol de vaéa, apegado con ANUNCIOS. paja bien meiclada con él. . La carcoma tiene cerca dé dos pulgadas 7 inedia á tres pulga Apología de Le Roy : Conversación entre D. Agapito 7 Don das 7 un cuarto de largo, teniendo extendidas sus alas. £1 color Justo, sobre un papel impreso en Valencia contra la medicina cu de. todo su cuerpo es un gris ceniciento nebuloso, con bandas ce rativa t folleto en que se defiende al autor de ia medicina…</t>
  </si>
  <si>
    <t>Agnear, Manuela</t>
  </si>
  <si>
    <t>Manuela Agnear</t>
  </si>
  <si>
    <t>11/03/1828</t>
  </si>
  <si>
    <t>Gaceta de Madrid n.º 31</t>
  </si>
  <si>
    <t>…ea , púés de lo contrario leí de la justa causal én lá guerra de la independencia , cupo ejj sUcrte parará el .perjuicio qife haya lugar. del prinfcir extractó de la de este dia á Doña Manuela Agnear, i Nota. , En el anuncio de la obra IÁjktmaiionts erdnicas inser hija de D. Jacobo, teniente de Granaderos provinciales, muerto to en la Gaceta de 23 del pasado, se omitió añadir que acompa en acción de guerra. ,. • ña á dicha obra el retrato oe »u autor. ■ '…</t>
  </si>
  <si>
    <t>Aguado, Antonio</t>
  </si>
  <si>
    <t>Antonio Aguado</t>
  </si>
  <si>
    <t>04/09/1828</t>
  </si>
  <si>
    <t>Gaceta de Madrid n.º 107</t>
  </si>
  <si>
    <t>…o de la Real os pongan Los sucesos, no olvidéis que te os han confiado tan ca sumillería, el primer pintor de Cámara D. Vicente López,el ar zos intereses. quitecto mayor de Madrid D. Antonio Aguado, como encargado «Privaciones y fatigas os aguardan : sufridlas con valor; de dirigir las obras que se ejecutan en él, y los pintores de Cá vuestros gefes os d irán ejemplo. Cuartel general de Tolon i 13 mara D. Juan Antonio Ribera y D. Josef Madrazo. El Rey d…</t>
  </si>
  <si>
    <t>Aguado, Eusebio</t>
  </si>
  <si>
    <t>Eusebio Aguado</t>
  </si>
  <si>
    <t>01/04/1828</t>
  </si>
  <si>
    <t>Gaceta de Madrid n.º 40</t>
  </si>
  <si>
    <t>…fia. D. Josef Mas, Barcelona, por instrumentos de «rujia. . Director del Real establecimiento biográfico de Madrid,-por D. Francisco de, Asís Caballé, idem, por moldes para papel. D. Eusebio Aguado , Madrid, por fundición de letra. ídem.. D. Mariano Puigdengolas, Capellades , por papel. - -Viuda de Brusi, Barcelona, por idem. D. Francisco Ferrer Román!, Martorell, por idem. D. Josef Alegret, idem, por obras de mimbre. , D. Josef Lerroux , Madrid , por c…</t>
  </si>
  <si>
    <t>Aguado, Isidoro</t>
  </si>
  <si>
    <t>Isidoro Aguado</t>
  </si>
  <si>
    <t>06/05/1828</t>
  </si>
  <si>
    <t>Gaceta de Madrid n.º 55</t>
  </si>
  <si>
    <t>…s en la 14 Desde Vergara á Durango............................. 5 f plaza llamada del Cármen, y otra en la salida para Sevilla, por el 15 Descanso. laudable zelo del alcalde mayor D. Isidoro Aguado , deseoso de 16 Desde Durango á Bilbao.................................... 3 proporcionar el ornato, amenidad y desahogo que necesitaban, y 17 18, 19,20, 21, 22 , 23 y 24 descanso. merecen los moradores de aquel impórtame pueblo. 25 Desde Bilbao á Durango....…</t>
  </si>
  <si>
    <t>Aguila, Juan</t>
  </si>
  <si>
    <t>Juan Aguila</t>
  </si>
  <si>
    <t>…ase de matemáticas........... ponder detenida y acertadamente á cuantas pregunta* se les hici*- ' ron; unas veces refiriendo conjuicio y sana crítica los hecho» hS- Primer prendo^'D. Juan Aguila*./ * . tóricos, otras explicando la» tres pajrtes de la geografía, y dejBQs-. . Segundo.......... Sr. Marques deí Surco. trando los verdaderos principio» en que se fund^yrloda b est.en-. En la segúnda clase de matemáticos.. . ,, sióné importancia, de .esta ci…</t>
  </si>
  <si>
    <t>Aguilar, Estiban Cecilio y</t>
  </si>
  <si>
    <t>Estiban Cecilio y Aguilar</t>
  </si>
  <si>
    <t>…fiada á su autoridad espiritual, y contes iglesia catedral de Almería, vacante por promoción de D. Diego ta que solo salía garante de la fidelidad de los que propiamente Garlón, á D. Estiban Cecilio y Aguilar: para una canongía de la ertenecian á su comunión, pero no de los armenios que no csta- misma, por la de D. Josef Vicente de Góngora, á D. Sebastian E. an en ella y le eran desconocidos. Entonces es cuando se expide Jacinto García-, y para una ración de la de…</t>
  </si>
  <si>
    <t>Aguilar, Francisco</t>
  </si>
  <si>
    <t>Francisco Aguilar</t>
  </si>
  <si>
    <t>…ror lleva én pos de sí á una gran parle de la Grecia. net, con su esposa, cinco hijos y un criado. D. Francisco de la «Muchos dé vosotros, sin embargo, han conocido por expe Mícr. D. Francisco Aguilar. D. Antonio Morales. D. JosefRe— riencia propia, que cuantas veces confiaron.en promesas extrangequena. D. Agustín González. D. Justo Balioa. D. Manuel López. ras, otras tantas han sido arrastrados ¿ su ruina: que cuando se han t&gt;. Damían C. Andreu. Carmelita…</t>
  </si>
  <si>
    <t>Aguilar, Juan</t>
  </si>
  <si>
    <t>Juan Aguilar</t>
  </si>
  <si>
    <t>…o. Sr. Marques de La Guia de Forasteros y el Estado militar y político para este Casasola. afio se hallará en tafilete, pasta y rústica en el despacho de la Im Accettit........... D. Juan Aguilar, D. Luis Casaní, D. Manuel prenta Real. Montoya, D. Norberto Granja. suscriptores al periódico filarmónico titulado la lira de En la primera date de múde». Apolo (afio 3.*) pasarán á recoger el cuaderno nútn. 3.0 y últintfb Primer premio. D. Mariano Gil. del…</t>
  </si>
  <si>
    <t>Aguilar, Juart de</t>
  </si>
  <si>
    <t>Juart de Aguilar</t>
  </si>
  <si>
    <t>20/03/1828</t>
  </si>
  <si>
    <t>Gaceta de Madrid n.º 35</t>
  </si>
  <si>
    <t>140</t>
  </si>
  <si>
    <t>…idencia, del Real tribunal del consulado de Cádiz, menor se especificará en este periódico. se cita y emplaza á. cuantos se consideren con derecho á los bienes AVISOS, del difunto D. Juart de Aguilar, para que en el término de seis ^ El Cónsul de S. M. en Génova, con fecha 12 de Febrero, dice mesé. contadosdesdeél 27 del próximo pasado, acudan á deducir lo ante dicho tribunal con los documentos que lo comprueben; |)1 Sr. Secretario de Estado y del Despach…</t>
  </si>
  <si>
    <t>Aguilera, María Manuela</t>
  </si>
  <si>
    <t>María Manuela Aguilera</t>
  </si>
  <si>
    <t>27/09/1828</t>
  </si>
  <si>
    <t>Gaceta de Madrid n.º 117</t>
  </si>
  <si>
    <t>…la de Piferrer; en Búrgos en la de Villanueva, y en donde se les enterará del estado que tienen los autos que sigue Valladolid en la de Rodríguez, £1 precio cade 6 rs. en Madrid, Doña María Manuela Aguilera con Doña Irene Lúe, scmre pago y 7 en las provincias por razón del porte. de maravedís; apercibidos que de no hacerlo les parará el perjuicio El pcctoriloquio o instrumento con que se practica la auscul que haya lugar. EN LA IMPRENTA REAL.</t>
  </si>
  <si>
    <t>AgustiaBúrgos</t>
  </si>
  <si>
    <t>…brepuestos de aquellos metales ó sin ellos, para lo cual se ha En kittoria, geografía y cronología. establecido un nuevo obrador dentro del mismo edificio, donde se Primer premio. D. AgustiaBúrgos. labra y pulimenta todo lo concerniente i este ramo’en alabastro Segundo...........D. Tnfón Modet,.D. Henrique O-donell. def reino, á mucho menos coste, y con tanta perfección como lo Aecettit...........D. Mateo Obiegon, D. Fernando Meras, Sefior que viene de…</t>
  </si>
  <si>
    <t>Agustiii, Antonio</t>
  </si>
  <si>
    <t>Antonio Agustiii</t>
  </si>
  <si>
    <t>11/09/1828</t>
  </si>
  <si>
    <t>Gaceta de Madrid n.º 110</t>
  </si>
  <si>
    <t>…dro Cildoron de b Barca. Miguel de GervantesSaavei 8: trino nuevo,cinttro 11 á is;afiejo za. dra. D. Josef Patifío. Es mediana fa cosecha de granos : la de vino se preíanm muy 4.a D. Antonio Agustiii. D. Sancho Dávila. D. Juan de Aus ■húndante. tria. D. Alvaro de Bazan. Antonio de Nebri ja. Pedro Mencndez PrifaWe. Trigo 14 i 16; centeno 91 cebada 8. Avilé*. . . Solaenoseco. Trigo 13 á igr centeno y cebada iof. " g.° D. Juan de Austria. Fr. Luis de Granada…</t>
  </si>
  <si>
    <t>Agustín</t>
  </si>
  <si>
    <t>08/03/1828</t>
  </si>
  <si>
    <t>Gaceta de Madrid n.º 30</t>
  </si>
  <si>
    <t>…jos de D. Isidoro y Doña Rosalía de Iñigo; Doña Manuela, Zaragoza................................................................................................................. D. Agustín y D. Marcos de la Huerta, que lo son de D. AnBilbao...,.............................................. t tolin y Doña Eugenia de Iñigo, hermana y sobrinos respectivo Cortina........................................... de D. Bernardo dé Iñigo, vecino y del comercio que fue…</t>
  </si>
  <si>
    <t>Agustin</t>
  </si>
  <si>
    <t>25/03/1828</t>
  </si>
  <si>
    <t>Gaceta de Madrid n.º 37</t>
  </si>
  <si>
    <t>…Señor brosio de Eguia: i D. Manuel Valonga y Zaidin, que lo era de Obispo de Córdoba, su antiguo protector; pensión que le conti la de Tremp, á la de Segorve, y para la de Tremp á D. Agustin nuó después el Sr. Áyéstarán, sucesor en aquella silla: le pusieron Medina y la Llave: para la de Álca.ñiz á D. Manuel Berviela, y finalmente en estado de optar á los premios generales de la acade para la de Vich que este deja i D. Pascual Lagraba que servia…</t>
  </si>
  <si>
    <t>21/06/1828</t>
  </si>
  <si>
    <t>Gaceta de Madrid n.º 75</t>
  </si>
  <si>
    <t>…OOOC «» Ui _ y^tfwa ,na Lecciones Je historia natural explicadas en el Real colegio de La sección desde el n.° 39,001 al 30,000. farmacia de 5. Victoriano de BarCcíon«, por el Dr. D. Agustin La sección desde'- el;, a.0 z,ooi a| ' 3,600. Y»iíez y Girona dcc. El autor de csra obra ha procurado reunir en La lección desde el s* 6,001 al 7,000. un solo volómen los conocimientos elementales dé Jáa‘ tres partm Q0IMTO SO*TÍO , -de una ciencia tan vasta como…</t>
  </si>
  <si>
    <t>…ak Cotex: para mm cssongk subdiaconii de la catedral de Huesca, va gima nombradla en k historia ^grsiiay prnism^ Ib .principa! de k cante por tzihamhmo de D. Salvador Puicercus. á D. Agustín mitología, ia descripcfen «fe los risos, leyes y costumbres de los MonfuII: para mm casotigk de la iglesia colegial de 'santa Ana de pud&gt;Ios mas €éfebre$, y el origen yé|K^Mfe desBarcelona, vacante por promoción de D. Benito Pígem á la dig aibrimfentos y ésta…</t>
  </si>
  <si>
    <t>Agutlar, Antonio Rodríguez de</t>
  </si>
  <si>
    <t>Antonio Rodríguez de Agutlar</t>
  </si>
  <si>
    <t>22/05/1828</t>
  </si>
  <si>
    <t>Gaceta de Madrid n.º 62</t>
  </si>
  <si>
    <t>…ero que despacha Garamendi, á sisar del derecho que Jes apiste&lt;én los auto* que se han muido, por di Enla intendencia idé ejército de los reinos de Granada, Jaén cho Lamago contra D. Antonio Rodríguez de Agutlar , sobre y provincia marítima de Málaga de.su distrito, se subastan por pago del importe de vpley medio de 600 peaot, y l aoo rs, en ditiempo de un afio , desde, i.°; de Setiembre inmediato, los suminis nero; con apercibimiento de que pasado dichó término sin…</t>
  </si>
  <si>
    <t>Ahumada, Eugeaio</t>
  </si>
  <si>
    <t>Eugeaio Ahumada</t>
  </si>
  <si>
    <t>…iones, templetes, tabernácuPrimer prendo. D* Juan Bessiere*. los, ramilletes de mesa &amp;c. &amp;C., suvirtiendo que. se. ejecutará áSegundo........... D.AAntonio Socave. Accettit"".""." D. Eugeaio Ahumada. precios arreglados todo cuanto quiera encargarse para'Madrid ó la provincias. En lengua italiana. Primer premio. D. Slyeatna Collar. &gt;•- caímos wi bul: 3. .... Segundo........... D. remando Meras. Aecessit.*^.... D. Manuel Montoya. Londres...................…</t>
  </si>
  <si>
    <t>Ahumada, Eugenio</t>
  </si>
  <si>
    <t>Eugenio Ahumada</t>
  </si>
  <si>
    <t>…do............. Exento; Sr^Mirque: de Casasola. Accettit.....^.... D. Pedro Malrazo, D. Joaquín Meras, D. Rar En la cíate superior de gramática latina. mon ElejiWe* Primer premio. D. Eugenio Ahumada. Segundo...........D. Antonio lacucva, D. Juan Campuzano. Accettit. D. Francisco Cabrera, D. Juan Bcuíhb , D. Gic» No hay artículo* ñus importantes: de publicarse en la Gaceta, gorio Bedoya. que los que versan sobre loa progresó* de la industria ó del comer c…</t>
  </si>
  <si>
    <t>24/04/1828</t>
  </si>
  <si>
    <t>Gaceta de Madrid n.º 50</t>
  </si>
  <si>
    <t>200</t>
  </si>
  <si>
    <t>…gidor dé es* Novales...,• tHSI«l»*l*l*l*«l*MaNSNHMM*SM*Htn*l*M»IMSS Aumento en el rematé. «IMMSHWMtSMMSSsssMSS ta villa , se ha mandado ¿clébrar junté de acreedores él concurso de D. Eugenio Ahumada para nombrar los. síndicos, que faltan, Total y *1 efecto se ha señalado él diá 11 de Mayo próximo l ias nueve **5Í*- de asi mañana, en su casa-morada, lo qué sé nace saber 4 los refia ridos acreedores para.que concurran 4«Hé por sí ó procurador; Se arriendan…</t>
  </si>
  <si>
    <t>Ahumada, Josef Leocadio</t>
  </si>
  <si>
    <t>Josef Leocadio Ahumada</t>
  </si>
  <si>
    <t>18/03/1828</t>
  </si>
  <si>
    <t>Gaceta de Madrid n.º 34</t>
  </si>
  <si>
    <t>….... i beneficio. D. Andrés Masegosa: para la vara de alcalde mayor de la Puebla Valencia.............................................................. i á ^ pérdida. de Cazalla á D. Josef Leocadio Ahumada: para la de la isla de la Murcia...................................... ......................... ídem. Gran Canaria á D. Casimiro Albarruiz: para la de Villablino á Barcelona á pesos fuertes.................................... i beneficio. D. Josef de la Vega…</t>
  </si>
  <si>
    <t>Aí, Manuela Petra</t>
  </si>
  <si>
    <t>Manuela Petra Aí</t>
  </si>
  <si>
    <t>12/02/1828</t>
  </si>
  <si>
    <t>Gaceta de Madrid n.º 19</t>
  </si>
  <si>
    <t>76</t>
  </si>
  <si>
    <t>…. Sé ad de la justa causa en la guerra de la independencia, cupo en suerte miten memoriales por dicha justicia hasta el dia 15 de marzo pró del primer extracto de la de este dia á Doña Manuela Petra Aí ximo , en que se proveerá. ra rez , hija de D. Braulio, subteniente del regimiento infantería Sp halla vacante el partido de cirujano de la villa de Estremede Iberia, muerto en el campo del honor. ra, provincia de Toledo , con la dotación de rs. anuales paga…</t>
  </si>
  <si>
    <t>Aicmasy, Lorenzo de</t>
  </si>
  <si>
    <t>Lorenzo de Aicmasy</t>
  </si>
  <si>
    <t>…ncias, agricultura y artes ~-r: El nuem €atm¿ para aprendí a leer y prosunckr la len epc se publica en la Habana contiene el siguiente artículo sobre gua castellana, compuesto por D. Lorenzo de Aicmasy. Est2 ebriÉt dock del yodo en la estación de la gota. ' - ta » ©a la que se conduce al principíame ca 18 cjétele iosconseEl Dr. Gsisdriit escribió á la- Academia comunicando ei éxito cntivos desde las voces mas sencillas hasta las mas áificües que que labia o…</t>
  </si>
  <si>
    <t>Aiibert</t>
  </si>
  <si>
    <t>22/04/1828</t>
  </si>
  <si>
    <t>Gaceta de Madrid n.º 49</t>
  </si>
  <si>
    <t>…rumor no puede provenir-dé otta cosa Trntrucrion de. la Vacuna en el Serrallo. —_ El doctor Ati mas tgiie det aviso publicado f hace ra algún tiempo, dé la forma ban escribió al. catedrático Aiibert la carta siguiente para no» ción de un campamento para él'próximo otoño....... ticiarle una nueva conquista de la vacuna: nEl 14 dé Miyo de -i8ty uno de los médicos del serrallo me avUó que pasase á su ca V-.’&gt; ............... ITAHA.‘ '‘ • - • ta para decirme…</t>
  </si>
  <si>
    <t>AItuu, Ieodoro</t>
  </si>
  <si>
    <t>Ieodoro AItuu</t>
  </si>
  <si>
    <t>228. Martin Serró, Fr. Antonio Ribero, Fr. Bruno Cabré, Fr. Juan Y- &gt;w«*m»w»»*«wi*M«i«ni«aM.iw.M«.WMM«««w«»«.«« ^ l)COCÍCiOi ’ Capntnoo ^Ito. D. Ieodoro AItuu. D. Eugenio Aviraneta. Valencia*....ftHMI»M*MS**HM***MSHS*s«Sél»HSMMMStHSMS i: á # perdida.: MUÍCII*«lt*Slt»MI*ll***********«*l«tSINt*IM«SS«SHIM«M*HHMS . Ifidó. D. Francisco Suarez. D. .Antonio García. D, Antonio Manzano,, con suespoury tres niños. D. Josef D…</t>
  </si>
  <si>
    <t>Ajií-</t>
  </si>
  <si>
    <t>11/11/1828</t>
  </si>
  <si>
    <t>Gaceta de Madrid n.º 136</t>
  </si>
  <si>
    <t>…eometría-práctica los mismos Quintana, García Alvarez, Qar- existeócic* mi los auxilios mútuos que le prestahí De aquí mirar balleira ¿¡Rodríguez, Martínez y D. Venancio Portal , -D. Ajií- con desprecio al humilde musgo, y con tedio-‘« los iíquenesVporceto- Sánchez* D. Joaquín ■ Bahamonde, D.Jtancio Ríbero- y que no ve en ¡ellos biaT'^ , hértposura, ni le Suministran olota Di Ramón Vivero. En trigonometría esférica-D. Ramón Viveras: gratos* ó'p…</t>
  </si>
  <si>
    <t>Akiaskieff</t>
  </si>
  <si>
    <t>21/08/1828</t>
  </si>
  <si>
    <t>Gaceta de Madrid n.º 101</t>
  </si>
  <si>
    <t>…o continuó bajando al ’unas escaramuzas con. los pr¡meros .puestos. del ala derechas» con rapidez; por cuyo motivo', y no tener otro arbitrio sino él la vanguardia, mandada.por eL general Akiaskieff. El enemigo, de correr el tiempo con' vela, que pudiera’libertarnos algo de las que pretendía rodear el ala derecha, había atacado principalmente tremendas mar» que nos circundaban, re envergó una trinquelilla con fuerzas superiores un piquete de .30 cosacos»…</t>
  </si>
  <si>
    <t>Akimkieff</t>
  </si>
  <si>
    <t>…ontra escotin» á los puños de la gavia: ig por uri escuadrón , de .huíanos. Mas no siendo bastante, envió adc- noramos la cantidad de agua que hace el buque, pu» no permite mas el general Akimkieff dos escuadrones, con dos callones,1 dejar I» bombas de la-mano. A 24!* faltó otra burda de gavia;' que los turcos pretendieron tomar con el mayor empeño. Pero con los fuertísimos y continuados balahc» que daba el buque re dos batallones de cazadores que avanz…</t>
  </si>
  <si>
    <t>Akrcoiu, Manuel de Castro y</t>
  </si>
  <si>
    <t>Manuel de Castro y Akrcoiu</t>
  </si>
  <si>
    <t>…viduos han sido sombrados por S. M. á con sulta de k Cámara, excepto D. Mariano Milla, D. Manuel Ari- Vales consolidados........*............... iófá.ty|porroo* á j ídem. -zaga, y D. Manuel de Castro y Akrcoiu ‘.............. ^ - - ■■■■■-" Idem no consolidados............................ é | Acciones del Banco,,. m»,«w 13 pesos fuertes. , Accsdkado el Rby mostró Señor í la solicitud qué los go bernantes de h Real fábrica de pasos de Akoy han elevado á sos Reales ma…</t>
  </si>
  <si>
    <t>Al, Andrés</t>
  </si>
  <si>
    <t>Andrés Al</t>
  </si>
  <si>
    <t>28/08/1828</t>
  </si>
  <si>
    <t>Gaceta de Madrid n.º 104</t>
  </si>
  <si>
    <t>….') sus pobres.enfermus................................................... 1,000. Al Prior del convento Hospital de S. Juan de Dios - ~ .Tercer cuaderno de lot inventos Ceret, por D. Andrés Al^ de Ciudad-Real con el mismo fin» *B**e#ss*a****fe*e**e*sse***a«*so- 800. varea Guerra. Contiene: i.°el ensayo hecho para zanjas ó cune Al del de Ocafta con igual objeto. eeaeeees asese *MS**f*****« 800. tas en la carretera de Badajoz á Sevilla: désgramar la…</t>
  </si>
  <si>
    <t>Al, Josef</t>
  </si>
  <si>
    <t>Josef Al</t>
  </si>
  <si>
    <t>29/03/1828</t>
  </si>
  <si>
    <t>Gaceta de Madrid n.º 39</t>
  </si>
  <si>
    <t>…a aclimatación y ais . . .cL.l.íiun - -i nuestro SefféiTnombrar parados cañoneras, de la iglesia catedral de ' de la cochinilla. lugo, vacante por fdicciínlárifodeD. Juan Porras y D. Josef Al consulado de Málaga‘, pOTel! mismo objetos Penoucos, á D. Pedro Maíllo y D. Alonso Francisco Ribera: ■ ; para una ración de la-de Avila¿ por promoción de D. Vicente f Chacón, £ D. Ruperto Mata Cotorro:jpara una media ración de la 1 Aios Sres. Gali y Viny#ls,d…</t>
  </si>
  <si>
    <t>Al, Ramón</t>
  </si>
  <si>
    <t>Ramón Al</t>
  </si>
  <si>
    <t>14/02/1828</t>
  </si>
  <si>
    <t>Gaceta de Madrid n.º 20</t>
  </si>
  <si>
    <t>…se está noticia, seria un nuevo paso hacia la Antonio Lafuente, a D. Antonio Josef Montes: para otra de la guerra con la Puerta,” de Loica, en el obispado de Cartagena , por el de D. Ramón Al ____El príncipe Federico, sobrino del Rey de Wurtemberg, sa varo, á D. Francisco de Paula Ripoll; para una capellanía, titu lió el 25 de Enero de Stuttgardt para S. Petersburgo, con el obje lada de D. Lope, en la santa iglesia metropolitana de Santiago, to de…</t>
  </si>
  <si>
    <t>Al, Tomas Es-</t>
  </si>
  <si>
    <t>Tomas Es- Al</t>
  </si>
  <si>
    <t>…D. F**?s- aplicación, que carece de medios para ccntmuax sn to Saeti2 de- Manilla; pira la dignidad de arcediano de' Be Ichite, vacaste en dicha santa iglesia por fallecimiento de D. Tomas Es- Al de algunas personas partkndares Indícales .y .. oier , í D. Matías Sola y Bertrán: para k dignidad de maé-ttescue- pobres labradores de ^varios puntos del reino de Gak de k misma santa iglesia, vacante por muerte de D. Antonio de Acostegol, á D. Manuel Gastej…</t>
  </si>
  <si>
    <t>Alarcon, Mariano</t>
  </si>
  <si>
    <t>Mariano Alarcon</t>
  </si>
  <si>
    <t>19/04/1828</t>
  </si>
  <si>
    <t>Gaceta de Madrid n.º 48</t>
  </si>
  <si>
    <t>…darle á entender que impunemente el pabellón , español., El oficial del detall e! alférez en nuestra mano estaba el destruirlo en pocos momentos. Efecti de navio dé la Real Armáda D. Mariano Alarcon lu lknado sus vamente, se principió á tirarle i matar gente, y en seguida prin deberes coi; la. mayor bizarría, y me Ju ayudado con sus conoci- cipió. ácorrer la sangre. Finalmente, convencido de que todos sus mientos.al buen éxito del .combate. Él de igual c…</t>
  </si>
  <si>
    <t>Alárgrámatica, Juan Ruiz de</t>
  </si>
  <si>
    <t>Juan Ruiz de Alárgrámatica</t>
  </si>
  <si>
    <t>Donativo, suscripción o relación nominal</t>
  </si>
  <si>
    <t>01/07/1828</t>
  </si>
  <si>
    <t>Gaceta de Madrid n.º 79</t>
  </si>
  <si>
    <t>…scri porte del 15, que se halla en prensa. Este cuaderno 14 y el g:a de bir, las cuatro reglas de sumar , restar, multiplicar y partir , y la la colección forman el primer tomo de D. Juan Ruiz de Alárgrámatica castellana. • con; corónelas comedias tituladas*. Et txánun de maridos, y ' Se ha de acreditar haber cumplido el interesado 1$. afios.de Las.paredes oyen. Continúa abierta la suscripción en las librerías edad, comoiosmédico-cirujanos. ■■ . de la viuda de Cruz…</t>
  </si>
  <si>
    <t>Alastuey, Mariano</t>
  </si>
  <si>
    <t>Mariano Alastuey</t>
  </si>
  <si>
    <t>23/02/1828</t>
  </si>
  <si>
    <t>Gaceta de Madrid n.º 24</t>
  </si>
  <si>
    <t>…da por la perversidad para satis tedral de Jaca, vacante por fallecimiento de D. Francisco Benifacer , so color de los más falaces pretextos, las mas criminales Sia y Casamayor, á D. Mariano Alastuey: para otra canongía de ambiciones, y saciar el deseo de enriquecerse por la rapiña y espo- la catedral dé Mallorca, vacante por fallecimiento de D. Jorge liacion de los que tienen que perder; cuando correspondencias cri Puigdorfila , á D. Pedro Francisco Sast…</t>
  </si>
  <si>
    <t>Albaladejo, N.</t>
  </si>
  <si>
    <t>N. Albaladejo</t>
  </si>
  <si>
    <t>…arsenal la fragata Diana, la cual debe carenarse, y hemos visto ensayar felizmente un medio ó procedimiento mas ANUNCIOS. fácil, pronto y económico, propuesto por el maestro mayor Don N. Albaladejo, que ha venido al efecto del departamento de Cá Nuevo ordinario de la misa en látin y castellano, con un pe diz, y acaba de ser nombrado primer constructor. Hizo construir un queño ejercicio cotidiano, y oraciones para recibir dignamente los Carromato ó ¿asad…</t>
  </si>
  <si>
    <t>Albarruiz, Casimiro</t>
  </si>
  <si>
    <t>Casimiro Albarruiz</t>
  </si>
  <si>
    <t>…....... i á ^ pérdida. de Cazalla á D. Josef Leocadio Ahumada: para la de la isla de la Murcia...................................... ......................... ídem. Gran Canaria á D. Casimiro Albarruiz: para la de Villablino á Barcelona á pesos fuertes.................................... i beneficio. D. Josef de la Vega y Loaisa: para la de Frigiliana á D. Angel Zaragoza.............................................................. f pérdida. del Busto: par…</t>
  </si>
  <si>
    <t>Alberdeen</t>
  </si>
  <si>
    <t>27/03/1828</t>
  </si>
  <si>
    <t>Gaceta de Madrid n.º 38</t>
  </si>
  <si>
    <t>…ciaciones con Mehemet-Alí; la* cuales no sola Atenas había pertenecido á la Grecia. El Times espera que lord mente tienen conexión con- Egiptoy-sino que-deben ser también Dudley y lord Alberdeen tomarán á su cargo el proteger el suelo del mayor interes para la .Puerta. Seria una gran felicidad que el ático. resultado .fuese igual-á, |fs esperanzas que,prometen las miras del (¿amara de los fomunes. Virey. (Gaceta dt Avgsburgo.') Mr. WUfnot Horton pidi…</t>
  </si>
  <si>
    <t>Alberto, Gregorio</t>
  </si>
  <si>
    <t>Gregorio Alberto</t>
  </si>
  <si>
    <t>26/01/1828</t>
  </si>
  <si>
    <t>Gaceta de Madrid n.º 12</t>
  </si>
  <si>
    <t>…licia que co rez, y promoción de D. Juan Josef Pcrez á una dignidad de la de noce del negocio, á decir en ellos de su derecho y justicia; con Tenerife, á D. Josef Alvarez Vázquez, D. Gregorio Alberto de apercibimiento. Medina y D. Juan Francisco Lluch: jsara una ración de la misma, CAMILOS DEL DIA 2C. por ascenso de D. Antonio Porlier, a D. Francisco Mendoza: pa Londres........................................................... f, ra media ración de ella,…</t>
  </si>
  <si>
    <t>Albulo, Venturs de Bustos y</t>
  </si>
  <si>
    <t>Venturs de Bustos y Albulo</t>
  </si>
  <si>
    <t>16/12/1828</t>
  </si>
  <si>
    <t>Gaceta de Madrid n.º 151</t>
  </si>
  <si>
    <t>…alle de las Carretas. vanamente á esta bcneficenci»,de que tantas pruebas tienen dadas, - Cóéuertador dría dentadura y deíot otóos Unta déniitkñ¿ ordéna lo que sigue: ^ - ■ .■ por D. Venturs de Bustos y Albulo , cil^piiq^ntista que1 fue' i.° «A fin de proporcionar á los mendigo» de Parts y del de en esta córte, cuarts edición: se da uú breve idea de la matayjr-' partamento del Sena asilo y ocupación, que son el complemento llosa estructura de la dentadura, y de su_…</t>
  </si>
  <si>
    <t>Alcaide, Juan</t>
  </si>
  <si>
    <t>Juan Alcaide</t>
  </si>
  <si>
    <t>08/05/1828</t>
  </si>
  <si>
    <t>Gaceta de Madrid n.º 56</t>
  </si>
  <si>
    <t>…te, pueden acudir 4 los lau amaricaao Exthsmotr. D. Juan Gallart D. Joicf Meknor parages dcéidei'liayatí nucritp^pira recoger la tercera parte, r ade-' Gaaaelln, D- Juan CapdcviU. D. Juan Alcaide. D. Uilwio Gar-' uáilú el hnpOrte'de la ciurtá y Altima, que está en prensa. La que cía. IX Jmef Mará Infundí. D. Francisco Soler , con ni espoee m da á luz ahora, comprende la dcacripcioiTdcl Asia, del Jlíri ynncriado. t! &gt;í,_v&gt;' ca y de las nlás ó tierras o…</t>
  </si>
  <si>
    <t>Alcarár, Isidoro</t>
  </si>
  <si>
    <t>Isidoro Alcarár</t>
  </si>
  <si>
    <t>02/12/1828</t>
  </si>
  <si>
    <t>Gaceta de Madrid n.º 145</t>
  </si>
  <si>
    <t>…ii» mas ocurrentes en lo» tribunales. Obra' importante salud. útil para los pasantes'dé las academias de práctica, y áun 'para los ;lT-: abogados principiantes: escrita por el Dr. D. Isidoro Alcarár yJ A consecucncia dv nmodiente imtiraido' contra el coroMl de Castro &gt; abbgádó que fue de los Reales CóHsejOS¿ Quinta1 edición, infantería. Alejandro. Raziaño i por sn 'comportamiento án el corregida y adicionada considerablemente pót! Oí'Santiago Abra- ■ gob…</t>
  </si>
  <si>
    <t>Alcaraz, Francisco López</t>
  </si>
  <si>
    <t>Francisco López Alcaraz</t>
  </si>
  <si>
    <t>08/07/1828</t>
  </si>
  <si>
    <t>Gaceta de Madrid n.º 82</t>
  </si>
  <si>
    <t>…rrado el mar Negro para todos lo» pabellones; pero al ~ Conformándose el I$.*y nuestro Se&amp;or con lo que ha npnto mismo tiempo és digno ¿fe notar que ha concedido la Puerta pasar 1 D. Francisco López Alcaraz, ministro delCoruejo supremo de. •1 fiósforó a dos buques ruso» qué se dirigían á' Odcssa. (¿juctt* de Hacienda, y comisionado pari la clasificación de aíoi de servicio' A»gih*gp.) ■’ á ios empleado» cesantes y juSilados, dependientes del Ministerio de Estado…</t>
  </si>
  <si>
    <t>Alcázar, Francisco</t>
  </si>
  <si>
    <t>Francisco Alcázar</t>
  </si>
  <si>
    <t>02/09/1828</t>
  </si>
  <si>
    <t>Gaceta de Madrid n.º 106</t>
  </si>
  <si>
    <t>…e hicieren, rador del Rey ha interpuesto apelación de até juicio.” siendo arregladas á lo anteriorinente prevenido, én la escribaníá de marina, al cargo del de número de ata villa D. Francisco Alcázar. ——Prosiguiéndose la .excavaciones en el edificio descubierto úl timamente én Pompei, del cual hicimos mención en el núm. 134- Rifa con Real permiso para el asió de 1828 * beneficio del santo, de nuestro Diario, se han encontrado debajo del atrio-del mismo ho…</t>
  </si>
  <si>
    <t>Ale</t>
  </si>
  <si>
    <t>25/09/1828</t>
  </si>
  <si>
    <t>Gaceta de Madrid n.º 116</t>
  </si>
  <si>
    <t>…iado por el Monitor, el profaspriíHipóUto'Rosellini.:,lps,de el patético espectáculo que presentó la- partida del Patriarca ,ni más individuo» son los señores GiyetantóvRoscllini, doctor Ale pueden calcularse las ofrendas que le hicieron para este monasterio. jandro Riad , y los profesores RaddL y: Angelelli. N. del R-: /•</t>
  </si>
  <si>
    <t>Aleare, Josef</t>
  </si>
  <si>
    <t>Josef Aleare</t>
  </si>
  <si>
    <t>…tiempo han hecho gozar los re Grisalva. D. J. M. Gutiérrez. D. J. García González, y criado. glamentos de la monarquía 4 los habitantes de la Morca y de las D. Alonso Javin Marín. D. Josef Aleare. D. Ignacio Hidalgo. islas, no menos que de una multitud de otros favores y privilegias D. Josef González. D. Antonio López. D. Nicolás Lázaro. Don mas extensos. Pedro Martínez. D. Josef Labórela. D.Antonio Orria. D. León «Considerando pues el estado incniibl…</t>
  </si>
  <si>
    <t>Alegre, M.</t>
  </si>
  <si>
    <t>M. Alegre</t>
  </si>
  <si>
    <t>09/09/1828</t>
  </si>
  <si>
    <t>Gaceta de Madrid n.º 109</t>
  </si>
  <si>
    <t>…e 30 arrobas 6ó á 72 pesos, de dos años 86 i Lorenzo del Escorial: dibujadas: por D. jOsef Gomez de Navia, y 94; de.tres 198 á-MÓ* . .. . //. grabadas por D. T: L^vt' Enguídaaot y D. M. Alegre ,rcáda -una , . Puerto.de Sta.María&gt;. ,; Trigo, ay á j6.: cebada »9 ¿ &gt;0 : vino io reaIes.&lt;j'r c«itim«lArÁ^'-^^: : ' ;■:&amp; s¡;&lt;;uh4'., r. nU,¡r. :tú ■ !•: v:”.-'-: sin mudanza., .. , . - ■ ■ '.•,-u.'u¡.:rj''a~!'iir.i uvjümts ,bil:;i . C*ra*v*A—¿BatftUm*.,L'-c.…</t>
  </si>
  <si>
    <t>Alegret, Josef</t>
  </si>
  <si>
    <t>Josef Alegret</t>
  </si>
  <si>
    <t>…, Madrid, por fundición de letra. ídem.. D. Mariano Puigdengolas, Capellades , por papel. - -Viuda de Brusi, Barcelona, por idem. D. Francisco Ferrer Román!, Martorell, por idem. D. Josef Alegret, idem, por obras de mimbre. , D. Josef Lerroux , Madrid , por cepillo*. - D¿ Francisco Javier de Irriharren, Madrid, por pájaro* dise . D. Francisco Cifuéntca, idem, por encuadernación. cados. . t&gt;. Miguel, y D. Juan Amonio de la Llana, Astfirias,;por Doña Me…</t>
  </si>
  <si>
    <t>Alemán, Lúeas</t>
  </si>
  <si>
    <t>Lúeas Alemán</t>
  </si>
  <si>
    <t>20/09/1828</t>
  </si>
  <si>
    <t>Gaceta de Madrid n.º 114</t>
  </si>
  <si>
    <t>…uica y disolutiva de la dependencia social. Sabé^ repartidos en diez céntufiüsr: por el Dr. D. Manuel Casal, alias nos bien que se inventan luego restricciones netafísicas para li D. Lúeas Alemán, autor de los Aforismos hipocráticos en verso. mitar los efectos de la generalidad Con qué se anuncian esos prin Se hallará esta obra y la de los Aforiímos de Hipócrates en verso cipios sofísticos. Pero él-puéblo no cntiénde de sutilezas r oVe cStas del mismo…</t>
  </si>
  <si>
    <t>Alemany, Lorenzo de</t>
  </si>
  <si>
    <t>Lorenzo de Alemany</t>
  </si>
  <si>
    <t>496</t>
  </si>
  <si>
    <t>…recho a dichotbienes.para que dentro ciones de rain las medida*, pesos,.7 .monedas de Europa á las de del término de 14 meses, contados .désdéfl *0 de Abril det cor-* Carilla, por D. Lorenzo de Alemany. Su método ciato 7natural, lienta afio, comparezcan á deducirlo, enjorroa; con qpercibimien' la pieGisioa de mlengusgc,/1&lt; exactitud de sus reglas 7 definí to que no lo haciendo les pararé el perjuicio que baya lugar. ÍH LA IMPREtfíÁ áBÁt</t>
  </si>
  <si>
    <t>Aleo, Antonio</t>
  </si>
  <si>
    <t>Antonio Aleo</t>
  </si>
  <si>
    <t>…piadoso objeto en que se ocupa socor mano* mientras una lucida orquesta hacia este acto mas solemne. riendo á los enfermos pobres en sus casas.-.........»,,.,.* 4,000. En seguida D. Antonio Aleo ver, i quien cupo el primer premio A la hermandad de la limpieza del Sto* Hospital y con* db retórica, en una oda que ¿1 mismo había compuesto expresó suelo de los encarcelados de id. para socorro de es los sentimientos de gratitud que ocupaban su ánimo y el…</t>
  </si>
  <si>
    <t>Algocin, Josef Blanga y</t>
  </si>
  <si>
    <t>Josef Blanga y Algocin</t>
  </si>
  <si>
    <t>…oda la fuerza en la voluntad ét la muchedumbre , y con -dos mapas y- vario ‘figuras para su mejpr inteligehciá, por toda la flaqueza en el movimiento y la acción del gobierno,. ne D. Josef Blanga y Algocin , exprofesóé dé geografía é historia de cesaria para contenerla éá su deber : que los pueblos (ó sus amo- l. C. Pí D. S. M.: Un tomo en 8.° Se hallará en Madrid libretinadores) que se rebelan contra el antiguo y legítimo gobierno/ vías dé Calleja y Razóla; en…</t>
  </si>
  <si>
    <t>Aliaga, Restituto</t>
  </si>
  <si>
    <t>Restituto Aliaga</t>
  </si>
  <si>
    <t>…ara esculpirlos en piedra. Volviendo después á su pueblo, la villa de Gandesa ¿ D. Gerónimo Andrcii: para la de Valla á izo por encargo del ayuntamiento un león despedazando á una D. Restituto Aliaga: parala de Falset á D. Lamberto Casanova serpiente, para cuyo estudio, á falta de otro original, le sirvió de Armero y Rada: para la de Villanueva de Cubelias y la Gel- un perro, de quien tomó la musculatura y actitud en la acción de trú á D. Magín Grau y Puj…</t>
  </si>
  <si>
    <t>Almázan, Josef</t>
  </si>
  <si>
    <t>Josef Almázan</t>
  </si>
  <si>
    <t>23/08/1828</t>
  </si>
  <si>
    <t>Gaceta de Madrid n.º 102</t>
  </si>
  <si>
    <t>…ción la plaza de pri virtieron en las Persomu augustas señales muy claras de la ternura mer organista "dé su Real capilla déS. Isidro, vacante por falleci de su corazón! miento de D. Josef Almázan, con la misma dotación de 9$ rs. Desde allí pasaron SS. MM. al Hospital militar de S. Juan de en cada año que aquel gozaba, y disfrute del repartimiento de Dios, donde manifestaron la misma compasión y el mismo ínteres emolumentos; y sus obligaciones la de as…</t>
  </si>
  <si>
    <t>Almeida, Teodoro de</t>
  </si>
  <si>
    <t>Teodoro de Almeida</t>
  </si>
  <si>
    <t>04/03/1828</t>
  </si>
  <si>
    <t>Gaceta de Madrid n.º 28</t>
  </si>
  <si>
    <t>…las provincias, los cuales están obligados tam han frecuentado las aulas ; obra escrita en portugués por el padre bién á marchar al frente de estas compañías cuando la guerra está D. Teodoro de Almeida, traducida al castellano, cuarta edición: yá resuelta. Los bajás son los que reúnen ¿ los posesores de los feu acudirán á recoger el tomo 9.0, ó i.° de Cartas fisico-matemáticas, dos, y los llevan al lugar designado por el Seraskier-bajá para la y adelantar e…</t>
  </si>
  <si>
    <t>Alon</t>
  </si>
  <si>
    <t>29/04/1828</t>
  </si>
  <si>
    <t>Gaceta de Madrid n.º 52</t>
  </si>
  <si>
    <t>…_ Colección de memorias de la Real Academia de la Historia: modidades, y la despacha D. Manuel de Posadillo, de aquel comer seis tomos en 4,°marquilla__ Las siete Partidas del Rey D. Alon cio ; pudiendo, el que guste, acercarse en esta corte á D. J. Joa so el Sabio, cotejadas con muchos códices antiguos, y autorizadas quín de Balanzategui, calle del Príncipe, núm. 5 y 6, manza por Real orden de 8 de Marzo de 1818 para los usos forenses: na 212…</t>
  </si>
  <si>
    <t>…ndices é inventarios, y las cajas y alacenas con gran núme por nuestra fidelidad i Dios, por nuestra adhesión á la familia de ro de diplomas y otras escrituras originales desde el Sr. D. Alon nuetros Reyes, y por nuestra obediencia á las leyes que nos im so viii , hasta el año de 1788 sin interrupción de reinados, y con ponen , que los jesuitas sabían formar verdadero/ eclesiásticos y especialidad los.testamentos Reales, v los pertenecientes á feu…</t>
  </si>
  <si>
    <t>Alongó, Tomas</t>
  </si>
  <si>
    <t>Tomas Alongó</t>
  </si>
  <si>
    <t>…tiárlo á la sninos qué se expresé á los pescadores, armadores y fomentadores mencioitada Dofía Marfa en Torrecilla de lá Orden . próyiiicii de ■¿ó " Zamora, Ó én Madrid en casa de'D. Tomas Alongó,'calle de la ' Resl orden mandando que la «daraciou y recaudación de ios Magdalena, núm. ig, cuarto jnjo, frente á la de Avapies. EN LA IMPRENTA REAL.</t>
  </si>
  <si>
    <t>Alonso</t>
  </si>
  <si>
    <t>10/01/1828</t>
  </si>
  <si>
    <t>Gaceta de Madrid n.º 5</t>
  </si>
  <si>
    <t>20</t>
  </si>
  <si>
    <t>…grande auxilio para completar el cuadro histórico. Di Idem no consolidados............................................ 7 *ivídese éste'en dos épocas: desde el poema del Cid hasta D. Alonso el Sabio, y desde el Arcipreste de Hita hasta Garcilaso. La parte relativa á los árabes e^tá tan hábilmente enlazada con la mezcla de la literatura y de la historia, que puede mirarse como un epílogo ANUNCIOS. de lo mas curioso que hay que saber de este inter…</t>
  </si>
  <si>
    <t>…s mismas del arrianismo en el reinado de Recaredo , hasta las conquistas de Reales habitaciones, sin que liasta ahora haya dejado S. M. de ac Almería y Lisboa, hechas en tiempq de D. Alonso vil, el Empe ceder á cuanto se le ha propuesto para el fomentó de dicho esta rador, Rey de Castilla, y de D. Alonso 1 de Portugal. En este blecimiento , y también para'que la juventud aplicada, y que sigue Intervalo va incluida la ruina del imperio de los vis…</t>
  </si>
  <si>
    <t>Alonso, Josef Antonio</t>
  </si>
  <si>
    <t>Josef Antonio Alonso</t>
  </si>
  <si>
    <t>…lo menos nos quedará el consuelo D. Silvestre Morente.D. Pedro Arbellau. D. Juan Cíñela. Don de haber satisfecho nuestras sagradas obligaciones; las obligacionec Mariano Martínez. D. Josef Antonio Alonso. D. Juan Llamas. de la humanidad, en cuyo cumplimiento hacemos esta postrera D. Juan Loreido. D. Francisco Pablo Ortiz. D. Domingo Vi-, tentativa. . llalta. D. Juan Coy. D. Santiago Vizcaíno. D. Juan Camiri. Don - »La mamona del goce pacífico y sin interrupci…</t>
  </si>
  <si>
    <t>Alonso, Julián</t>
  </si>
  <si>
    <t>Julián Alonso</t>
  </si>
  <si>
    <t>…uno de bellísimo «$- Bernarda Hernández y D. Rafael Pereda; para otra de la catedral tilo griego: como visiblemente hacia parte de una estatua entera, de Sigiienza , por muerte de D. Julián Alonso de la Torre, á Don hay esperanzas de hallar el resto de este hermoso monumento de Gerónimo ETezuma-. para una ración de la de Coria, por la de Don la antigüedad. (Gazette de p'raúce.') Juan Michel, á D. Manuel Antonio Domínguez; y para otras dos _—La Gaceta d…</t>
  </si>
  <si>
    <t>AlonsoBlanco, Antonio</t>
  </si>
  <si>
    <t>Antonio AlonsoBlanco</t>
  </si>
  <si>
    <t>12/06/1828</t>
  </si>
  <si>
    <t>Gaceta de Madrid n.º 71</t>
  </si>
  <si>
    <t>…Colchcstcr; la; Cámarabaja D. Nicolas Perez-Martínez: para una.canongta de la misma, va— ha nombrado 14, entre, el los i Mr.Huskuson, á lord Palmers- Sanie por la propia causa, á D. Antonio AlonsoBlanco: pan tpn , á M. C. Gránt y Lamb, ásié Francisco Burdétt ácc. Se ha otra de la colegiaL de Yalpuesra,^en;cl &gt;rzobi&gt;spado de Burgos, emplazado la ooafercnciatpra el ^dejiinio inmediato. * , por;;faUec¡miénto deD. Vicenta 0*a,¿.D..Raimmde Isast; y * 'En estaconf…</t>
  </si>
  <si>
    <t>Alquezar, Félix</t>
  </si>
  <si>
    <t>Félix Alquezar</t>
  </si>
  <si>
    <t>…imponer silencio á todas las objeciones, es que Juan Nepomuceno Quiroga y Prado: para la de Sta. Coloma de conviene marear la uparación que debe existir entre el antiguo Farnés, a D. Félix Alquezar: para la de Blanes á D. Isidoro San y moderno sistema. tiago de las Cuevas: para la de S. Feliú de Guixols á D. Joaquín Es menester hacerse cargo del efecto que debe producir seme María Beladiez y Herrera: para la de La-Bisbal á D. Buenaventu jante táctica. r…</t>
  </si>
  <si>
    <t>Alrarez, Domingo</t>
  </si>
  <si>
    <t>Domingo Alrarez</t>
  </si>
  <si>
    <t>…a. Don , Catabro dt lat obras dt S. M- gve Jt hallan de venta.etf el dts■ pacho y almacén de la Imprenta Seal.Pedro Oliver. D. Josef Gacett. D. Manuel Fernandez. D. Pablo Córdoba. D. Domingo Alrarez.: D, Bartolomé Ler rano. D. Ra Abadía. Resúmen del inventario dé la Real Armería, 4.a, món Castrón. D. Juan Perez. D. Antonio Labordera. D. Juan papel 4 rs. y 17 mrs., pasta 8.. . Verdejo. Ó. Francisco Corral. O. Francisco Robles. D.Josef Es Abella. Noticia y…</t>
  </si>
  <si>
    <t>Altayó, Francisco</t>
  </si>
  <si>
    <t>Francisco Altayó</t>
  </si>
  <si>
    <t>…os, idem, por A P. Bernardino Martorell, Barcelona, por tejido* de al tejidos de seda. godón. . ... D. Alberto Amigo, idem, por idem. Doña Concepción de las Casas, ídem, por idem. D. Francisco Altayó y compañía, del gremio de terciopeleros, D. Josef Carranca, ídem,.por ídem. ídem, por idem. Cinco gremios mayores, Madrid, por paños de Ezcaray. D. Vicente Juvafii, ídem, por mediería de seda y punto im D. Pablo Miralda y compañía , Mantesa , por paños. peria…</t>
  </si>
  <si>
    <t>Alvanr, Juan Francisco</t>
  </si>
  <si>
    <t>Juan Francisco Alvanr</t>
  </si>
  <si>
    <t>…sc el cfecto inecánicp da los Dial*. Frá Sa" Tomas en la fragata dinfriurquesa Manom injertos, y snadio que llegarirá hacerlos excusabUs en todoigénena$m Eluckfr. p- Rafael Cuefo. D. Juan Francisco Alvanr p ro de árboher Ttanndose de los aceites extrangcroa, tan fácilea de IXFrancisco Moral» Padrón- -í-v ^ ' inutar , de laT imperfección y dafecto* de nuestros molinoa de écri? J¡1 mismo áU. Para Burdeos cr? el bergantín francés N.° a. te, de lu vasij» en que he…</t>
  </si>
  <si>
    <t>Alvarado, Santiago de</t>
  </si>
  <si>
    <t>Santiago de Alvarado</t>
  </si>
  <si>
    <t>…abitantes ser me cias del Reino; escrita por D. Antonio Martínez Salazar: quinta recedores de la sentencia que iban á sufrir con arreglo á las leyes edición, anotada y añadida por D. Santiago de Alvarado y de la y Reales decretos. Peña, notario de los Reinos y del ilustre colegio de esta corte. Se trata en esta, ademas de lo que contenía la anterior edición, del . Madrid 19 de Marzo. modo de protocolizar los escribanos Reales las escrituras de venta Los parte…</t>
  </si>
  <si>
    <t>Alvarez, Josef</t>
  </si>
  <si>
    <t>Josef Alvarez</t>
  </si>
  <si>
    <t>…antemente los clásicos griegos en ciembre próximo,Cuando anunciamos el fallecimiento del primer las mas acreditadas versiones, recibiendo como Fidias en los ver escultor de Cámara D. Josef Alvarez, publicando las noticias que so. de Hornero las ideas de la grandeza para sus obras. A esos es bo hemos podido adquirir antes, ds su Vida, de sus estudios y de tudios , alternados por largo tiempo con el ejercicio de componer sus obras. y de modelir, confesab…</t>
  </si>
  <si>
    <t>…perimentarse en esta S. M., asi como el célebre grupo ejecutado por el benemérito pri ciudad una enfermedad de síntomas particulares no conocida has mer escultor qúe fue de Cámara D. Josef Alvarez, ya difunto, v ta ahora, á lo menos con la generalidad que se ha manifestado. otras cinco estatuas llegadas últimamente de Roma, hechas por Consiste en una fiebre aguda, que atacando el sistema nervioso y este artista, cuya pérdida ha sido sumamente sensible…</t>
  </si>
  <si>
    <t>Alvarez, Juan</t>
  </si>
  <si>
    <t>Juan Alvarez</t>
  </si>
  <si>
    <t>…sidoro Perez, obispó dé Oajaca, con. sus fa miliares. D. Claudio Sánchez Madrid, D. Luis Fernandez, Don 18................................................. . 18 Antonio del Olmo y D. Juan Alvarez. Fr. Francisco de S. Mar Total general de individuos.................................... tin y Fr. Simón Mora, franciscanos. Fr. Antonio Mórota, ferTotal dé estancias causadas en el año anterior.. 347,252 nandino. Fr. Angel de la Madre de Dios, Fr. Manuel de…</t>
  </si>
  <si>
    <t>Alvarez, Maximino García</t>
  </si>
  <si>
    <t>Maximino García Alvarez</t>
  </si>
  <si>
    <t>26/08/1828</t>
  </si>
  <si>
    <t>Gaceta de Madrid n.º 103</t>
  </si>
  <si>
    <t>…confiriendo nuevos honores á los oficiales que se halla Agustín Aniel o. En geometría D. Josef María de la Quintana, ron en el combate de Nava riño, que nuestro Gobierno ha carac D. Maximino García Alvarez, D. Mariano Carballeira , D. Pedro terizado. de siniestro, aunque la nación inglesa le mira como una Martínez y D. Josef Rodríguez. En geometría práctica los m¡$de las mas brillantes hazañas de nuestra marina. \Sundi) r~ os Quintana , García Alvarez, Carbolle…</t>
  </si>
  <si>
    <t>Alvarsanz, Francisco Javier</t>
  </si>
  <si>
    <t>Francisco Javier Alvarsanz</t>
  </si>
  <si>
    <t>09/12/1828</t>
  </si>
  <si>
    <t>Gaceta de Madrid n.º 148</t>
  </si>
  <si>
    <t>…corriente mes. _ ; ’ - ’ á D. Antonio Zorrilla: para una canpngia.de la catedral de 5i- L.__.Se halla vacante' la plaza de cirajano titular de la villa, dé üenza, por renuncia de D. Francisco Javier Alvarsanz, i Don Valdelaguná, distante'de la corte sei* leguas ; su dofacióii1. anual ¡las Estéban Égido; jpará otra dé la Guadi* , por promoción ‘de 400 ducados, casa pagada por la villa, y.ademas los oficíales dé § D. Diego Coniferas ala dignidad de prior y cura prop…</t>
  </si>
  <si>
    <t>Am</t>
  </si>
  <si>
    <t>…era dé la de Manresa á la de Gtstellon de la Plana, y para misma se le destinó sala para trabajar, por no poder el propor aquella á Í). Vicente Ignacio Morales: para la de Reus á D. Am cionársela acomodada: le merecieron una pensión diaria del Señor brosio de Eguia: i D. Manuel Valonga y Zaidin, que lo era de Obispo de Córdoba, su antiguo protector; pensión que le conti la de Tremp, á la de Segorve, y para la de Tremp á D. Agustin nuó despu…</t>
  </si>
  <si>
    <t>Amalia, María Josefa</t>
  </si>
  <si>
    <t>María Josefa Amalia</t>
  </si>
  <si>
    <t>16/08/1828</t>
  </si>
  <si>
    <t>Gaceta de Madrid n.º 99</t>
  </si>
  <si>
    <t>…debe verificarse bajo las condiciones tal de nuestro muy amado Monarca el Sr. D. Fernando vii y su del pliego que gobierna por punto general en esta clase de subastas, can Esposa Doña María Josefa Amalia, compuesta; para piano aprobado por S. M., que se manifestará en la escribanía dc Raya; forte á 6 rs , y guitarra á $. Se hallará tn la librería dé' Quirós, «n el concepto de qiie bade ser firme. 7 valedero, sujeto á Real aprobación. . calle de Atocha. Fh ]a…</t>
  </si>
  <si>
    <t>Amat, Andrés Josef</t>
  </si>
  <si>
    <t>Andrés Josef Amat</t>
  </si>
  <si>
    <t>…lomo, le deja mas fuerza, elasticidad y suavidad. p.or jubilación de D» Josef María Seoane, D. Juan Bastus y Faya Queda en verdad un poco sucia; pero esto se remedia con la pre y D. Andrés Josef Amat ir, Robles, á D.rJoaquín Polo, oidor paración que le da el fabricante para trabajarla, y no perjudica á que era de la audiencia de Aragón, á D. Miguel Vigil y Quiño su despacho, puesto que la lana electoral, asi lavada, se vende un nes,que lo era de la de Gal…</t>
  </si>
  <si>
    <t>Amigo, Alberto</t>
  </si>
  <si>
    <t>Alberto Amigo</t>
  </si>
  <si>
    <t>…tas de seda. ' Medaltas de plata. _ D. Josef Comuna*, del gremio de terciopeleros, idem, por A P. Bernardino Martorell, Barcelona, por tejido* de al tejidos de seda. godón. . ... D. Alberto Amigo, idem, por idem. Doña Concepción de las Casas, ídem, por idem. D. Francisco Altayó y compañía, del gremio de terciopeleros, D. Josef Carranca, ídem,.por ídem. ídem, por idem. Cinco gremios mayores, Madrid, por paños de Ezcaray. D. Vicente Juvafii, ídem, por m…</t>
  </si>
  <si>
    <t>Amonio, Juan</t>
  </si>
  <si>
    <t>Juan Amonio</t>
  </si>
  <si>
    <t>…D. Josef Lerroux , Madrid , por cepillo*. - D¿ Francisco Javier de Irriharren, Madrid, por pájaro* dise . D. Francisco Cifuéntca, idem, por encuadernación. cados. . t&gt;. Miguel, y D. Juan Amonio de la Llana, Astfirias,;por Doña Mercedes Sotelo de Cervato, ídem, por objetos curiosos. Sres. Espinosa y Casanova, idem, por abanico de filigrana. «MOteca de vacas. D. Melchor Ibarrondo, ídem, por dentadura terrometálkf. Viuda de Falcó ¿ hijos, Barcelona, po…</t>
  </si>
  <si>
    <t>Ampudia, Francisco</t>
  </si>
  <si>
    <t>Francisco Ampudia</t>
  </si>
  <si>
    <t>…lesia que os llama? ¡Y no D. Anselmo Losada. D. Francisco Sánchez. D. Manuel Antonio dareisoidos ¿ sus saludables exhortaciones? ¡Desconoceréis vuestro Puentes. D. Josef Quintero. D. Francisco Ampudia. D. Josef verdadero ínteres, y con endurecido corazón, ciegos y alucinados Romero. D. Rufo Casulla. D. Timoteo Gulpide. D. Tomas por las pérfidas sugestiones del astuto enemigo de vuestra dicha, os Cueto. D. Joaquín Moscoso. D. Francisco Valiente. D. Antonio…</t>
  </si>
  <si>
    <t>An</t>
  </si>
  <si>
    <t>29/05/1828</t>
  </si>
  <si>
    <t>Gaceta de Madrid n.º 65</t>
  </si>
  <si>
    <t>…. —JVale eh la Reina de Inglaterra, compuesto, para forte pia Entre tanto se halla efectuado tino de lóspuíírtoi'qúe himere-: no, imitando el estilo de tocar iogles, y dedicado al Sr. D. An cido particular cuidado en la voluntad de S.:M.'; CUal' es el fácil: gel Inzenga por D. Josef N01&amp; Se hallará 4 4 rs.;en loafimaceacceso al pueblo en todo género dé ruedas pórla*cUitrodirecció-; aes.de música de Herntpso y.ó*Mintcgui. . 7;o ; nei generales en…</t>
  </si>
  <si>
    <t>22/07/1828</t>
  </si>
  <si>
    <t>Gaceta de Madrid n.º 88</t>
  </si>
  <si>
    <t>…que despacha Oaramcndi, á usar ski; dérecbo que lea asista punto que llevó fuego, y era desobedecer la ley terminante de la en loa autra que se han seguido por dicho Lémago contra D. An indispensable-precaución ¡ y con efecto jcuán extravagante debía tonio Rodríguez de Aguilar, sobrt pago del importe sle vale y meser la muger que á las 1 t de lá noche quiso subir «a un globo ro dio de 600 pesos y 1100 rs. en dinero; con apercibimiento do dea…</t>
  </si>
  <si>
    <t>An, Marcial</t>
  </si>
  <si>
    <t>Marcial An</t>
  </si>
  <si>
    <t>12/01/1828</t>
  </si>
  <si>
    <t>Gaceta de Madrid n.º 6</t>
  </si>
  <si>
    <t>…ado. Salidamente ¿e leyó el segundo elogio de D. Gregorio Ma- . La distinguida asistencia de las autoridades, y numeroso concur yans y Sisear, que mereció el accessit, escrito por D. Marcial An so de todas las clases, fucron .de la mayor satisfacción para el cuer tonio López i-concluido lo cual se procedió á la distribución de po, por la aprobación que: manifestaron de sus trabajos, á fin da los premios siguientes: que prqgresen la educación pública…</t>
  </si>
  <si>
    <t>Ana, Santa</t>
  </si>
  <si>
    <t>Santa Ana</t>
  </si>
  <si>
    <t>25/11/1828</t>
  </si>
  <si>
    <t>Gaceta de Madrid n.º 142</t>
  </si>
  <si>
    <t>…k Concepción; en Cádiz en la de Henal y Gómez Pedraza, y que á consecuencia de habar querido promo compañía; en Sevilk en la de Hidalgo; es Valencia en la de Her ver ns alborno «I general Santa Ana ai favor del general Guer rera; en Barcelona en la dé Oliva; en Zaragoza en la de Polo; en rero, para, que la decdo» recayese en e&amp;e, fue preso.=Bolívar Valkioiid ea k de Rodríguez, y en Santiago en k de Rey y ha restablecido ks leyes españolas en un todo con…</t>
  </si>
  <si>
    <t>Anánscndi</t>
  </si>
  <si>
    <t>…os Bosch y Mata, para qú^ den" Vales tro dél.férmmo dt go «lias, conta&lt;lo* d¡Btdc qúe se publique este dádg. anuncio ri»TáGac¿ . re presente poni ó pór procurado! en d jurgado deí Sr. Anánscndi j 'ucslde de córée, y escribánia dé óro; vinria íie* AOÜíréirá úsár dé ub triisfadéí'óiie se fa há 'coófaridbí ANUNCIOS. Cmtináa et CatcOorv délas estampar fi etkalLm de venta en fanttmente coa D. Francisco Bermejo, de la demanda' puésiá por la Calcvgrafla de…</t>
  </si>
  <si>
    <t>AnBilbao</t>
  </si>
  <si>
    <t>…nuela, Zaragoza................................................................................................................. D. Agustín y D. Marcos de la Huerta, que lo son de D. AnBilbao...,.............................................. t tolin y Doña Eugenia de Iñigo, hermana y sobrinos respectivo Cortina........................................... de D. Bernardo dé Iñigo, vecino y del comercio que fue de esta Vales consolidados..............…</t>
  </si>
  <si>
    <t>And</t>
  </si>
  <si>
    <t>…ejéícito, y i la sociedad _ ,Asimi^mt&gt; s« ha seryido nombtar S. M; para la vara de alcalde patriótica, en señal' dé'.'su'r¿c«áocÍmiiáitó jr gratitud por la pro- mayor Óé Almería i D. And rés Torrente dé Vil lena:, para la de Cartag^pí a'P.' Dibiysió' tóatcefino"'Angulo : para la de Javalquínto i jf). Mlcuél.MiríJ Slelgar : para la de Torrefranca i Don Diegó lMúrilló Rico^path lídé Morbn'-iTD.-Torcuato Diaz’Sali- j_____ i i- ts -.c-i ' r\ _u_i…</t>
  </si>
  <si>
    <t>Andmi, Cesáreo</t>
  </si>
  <si>
    <t>Cesáreo Andmi</t>
  </si>
  <si>
    <t>…Ruiz. D. Manuel Fihbrco. D. Manuel Lebrel. D. Vioente Pezuela. D. Josef Serrano. D.Antonio Pé rez. D. Domingo Negrin. D. Juan Tejida D. Juan Carril. Don ANUNCIOS. Antonio Gándara. D. Cesáreo Andmi. D. Bernardo González. D. Antonio Ramírez. D. Ramón Pérez. D. Francisco' Nudez. D. Joaquín Saratcs- D. Juan Portas. D. Bartolomé Medina. Don , Catabro dt lat obras dt S. M- gve Jt hallan de venta.etf el dts■ pacho y almacén de la Imprenta Seal.Pedro Oliver. D…</t>
  </si>
  <si>
    <t>Andrade</t>
  </si>
  <si>
    <t>…Sa de los autores clásicos franceses. ' lieron el a a de Abril de Méjico a las tres de la'mañana , custo Omitida la explicación de la poéticadeHoracio, por lá Breve- diados por el coronel Andrade y el comandante de escuadrón Don dad del tiempo/D. Francisco Cámachó dijo una Ódaen alabanza Alvino Perez. F.l impreso que da esta nóticiá cqutjaye: Se ignora del Rey nuestro Señor, como protector de los estudios, y D. Joa cuáles sean los. puntos de su confin…</t>
  </si>
  <si>
    <t>Andrcii, Gerónimo</t>
  </si>
  <si>
    <t>Gerónimo Andrcii</t>
  </si>
  <si>
    <t>…os retratos, y aun modelando alpara la de la de Sahona á D. Antonio Pando y Vara: para la de Íunos para esculpirlos en piedra. Volviendo después á su pueblo, la villa de Gandesa ¿ D. Gerónimo Andrcii: para la de Valla á izo por encargo del ayuntamiento un león despedazando á una D. Restituto Aliaga: parala de Falset á D. Lamberto Casanova serpiente, para cuyo estudio, á falta de otro original, le sirvió de Armero y Rada: para la de Villanueva de Cubelias…</t>
  </si>
  <si>
    <t>Andrés</t>
  </si>
  <si>
    <t>…suradamente á Krajova , cuyos habi general de esta Provincia, fecha 29 de Noviembre último , en el. tantes sé disponían á huir. que manifiesta lo acaecido cón el Alférez ilimitado D. Andrés Los. turcos de Giurgevo y de Silistria también hacen frecuen Santa Cruz, ya difunto, en virtud de haber permanecido en esta tes salidas, que los xusos siempre rechazan á pesar de su inferioridad. Corte sin la debida autorización, resultando de la sumaria instrui…</t>
  </si>
  <si>
    <t>18/12/1828</t>
  </si>
  <si>
    <t>Gaceta de Madrid n.º 152</t>
  </si>
  <si>
    <t>607</t>
  </si>
  <si>
    <t>…mem degolló cosí sus propias manos tres centinelas^ r segu'do de curaros é y murieron 2 , qticdmdo 57 de gravedad , 17 levemen los otros entró en los salones superiores, donde e! teniente Andrés te enfermos, y 104 convalecientes; por todos 178, y 23 ademas Ibarraoficial de ordenanza del Libertador, á pesar de sus pocos 1</t>
  </si>
  <si>
    <t>Angel</t>
  </si>
  <si>
    <t>16/09/1828</t>
  </si>
  <si>
    <t>Gaceta de Madrid n.º 112</t>
  </si>
  <si>
    <t>…id rón de HezbeS, gobernador militar y político que era de la ciu cion, inclusos los habitantes armados , det|e ser "de éqa!í.%i'&amp; dad , dp'Teruel : para este gobierno al teniente coronel D. Angel hombres. j*’’ Pons gobernador que era de Monzon; y para el de la plaza de «El general Gyrow de las tropas,del Don, que« 25 habla CasteÍRLeon y Valle do Azor al teniente coronel D. Poiicarpo sido destacado á Bakhrad , ha dado parte también que haUó^úniM- Vázqu…</t>
  </si>
  <si>
    <t>Angulo, Beatriz de</t>
  </si>
  <si>
    <t>Beatriz de Angulo</t>
  </si>
  <si>
    <t>13/09/1828</t>
  </si>
  <si>
    <t>Gaceta de Madrid n.º 111</t>
  </si>
  <si>
    <t>444</t>
  </si>
  <si>
    <t>…venta en la lo fundado en cabeza del Lie. D. Pedro Monsalve, cuyo último Calcografía de la imprenta Seal. . poseedor D. Josef Agustín de Angulo los dejó por testamento 4 su muger Doña Beatriz de Angulo, y esta, por el bajo que falle 6.a D. Alonso Tostado. Luis Vives. D. Diego Hurtado de ció,al referido hospital, para que en el término de 30dias se pre Mendoza. D. Gerónimo de' Ziirita. D. Diego Saavedra Fajardo. senten 4 deducirlo en el referido tribunal; pr…</t>
  </si>
  <si>
    <t>Angulo, Josef Agustín de</t>
  </si>
  <si>
    <t>Josef Agustín de Angulo</t>
  </si>
  <si>
    <t>…al víncu Continúa el Catálogo de las estampas que se hallan de venta en la lo fundado en cabeza del Lie. D. Pedro Monsalve, cuyo último Calcografía de la imprenta Seal. . poseedor D. Josef Agustín de Angulo los dejó por testamento 4 su muger Doña Beatriz de Angulo, y esta, por el bajo que falle 6.a D. Alonso Tostado. Luis Vives. D. Diego Hurtado de ció,al referido hospital, para que en el término de 30dias se pre Mendoza. D. Gerónimo de' Ziirita. D. Diego Saaved…</t>
  </si>
  <si>
    <t>Ansaldo, Ra ERALES LOTERIAS.fael</t>
  </si>
  <si>
    <t>Ra ERALES LOTERIAS.fael Ansaldo</t>
  </si>
  <si>
    <t>…ventaja puede proporcionar á la agricultura y al cotenía. Siguióse á poco una fuerte lluvia que terminó la tempestad. mercio. Se construye en. Andujar por el zelo de su corregidor D. Ra ERALES LOTERIAS.fael Ansaldo, ún paseo con arbolado, fuente de riego , asientos de piedra y otros ornatos de belleza y comodidad. Noticia de los, pueblos donde han cabido los premios mayores de la Se propaga la viruela en Palma de Mallorca. No hay mas me Real lotería moderna en el sorteo…</t>
  </si>
  <si>
    <t>Ansures, Pedro</t>
  </si>
  <si>
    <t>Pedro Ansures</t>
  </si>
  <si>
    <t>…ciones, fiestas y misas de cargo ron también el dia 27en el Hospital titulado de Esgueva, fundación de la Real capilla, cop arreglo á los ritos eclesiásticos, la de ha del célebre conde D. Pedro Ansures, de que es patrono el Ruy- ber de poner sustituto cuándo estuviese enfermo, ó disfrutando el Ntro.Sr., habiendo sidoSS. MM. recibidos en ¿1 por su cabildo de tiempo de recreación, á satisfacción del señor juez protector, por caballeros, vicepatrdnós j cofrade…</t>
  </si>
  <si>
    <t>Anto</t>
  </si>
  <si>
    <t>…z, í D. Lorenzo Casqúeiro; y para una capellanía de Sres. Re en Constantinopla, y los exhortó á que abjuraren sus errores y sus yes nuevos de la ciudad de Toledo, por promoción de D. Anto doctrinas, declarándoles después que ya no quería el Gran Señor nio. Irazoqui al priorato deSu. Ana de Barcelona, á D. Antonio sufrirlos por mas tiempo, como una secta disidente , y que en su Delgado. consecuencia les comunicaba de su orden que dejasen las ha…</t>
  </si>
  <si>
    <t>…e Torremocha de Uceda, se cita y emplaza á los interesados en real» anuales a los Corceles de infantería ligera. (Núm. igyl) los bienes, derechos y acciones quedados por muerte de D. Anto nio María Delgado , cura vicario que fue del mismo lugar, costo imi bjs AatorrxzAei^í* también á todos sus acreedores, para que dentro del término dé 30 El sorteo de Vales no consolidados de Enero que kan de cambiarse días comparezcan por sí c por procurador…</t>
  </si>
  <si>
    <t>Antonia, Josef y Dolía</t>
  </si>
  <si>
    <t>Josef y Dolía Antonia</t>
  </si>
  <si>
    <t>…nf irtuará la’fianza en depósi y stsl &amp;mi de DoÓa María y Dolía Josefa López Martínez, hijas to—1&lt;$. Cúrodó'rá ’lúí'éiúW.dé difamédóñ determinaren los tri menores de los referido» D. Josef y Dolía Antonia; para que en bunales la Hristé á píiérta éérrada , córtfótmé ll art. 64 de la Carta, el tirmiao dé 30 dias, contados desde la publicacion de.cste avi ño podrió lós pérrÓdictH publicar los» hechos difamatorios ,-mi so,; concurran, él juzgado dc S. S. por la- e…</t>
  </si>
  <si>
    <t>Antonio</t>
  </si>
  <si>
    <t>…Casasola. Accettit.....^.... D. Pedro Malrazo, D. Joaquín Meras, D. Rar En la cíate superior de gramática latina. mon ElejiWe* Primer premio. D. Eugenio Ahumada. Segundo...........D. Antonio lacucva, D. Juan Campuzano. Accettit. D. Francisco Cabrera, D. Juan Bcuíhb , D. Gic» No hay artículo* ñus importantes: de publicarse en la Gaceta, gorio Bedoya. que los que versan sobre loa progresó* de la industria ó del comer cio español. Tenemos pues la ma…</t>
  </si>
  <si>
    <t>05/01/1828</t>
  </si>
  <si>
    <t>Gaceta de Madrid n.º 3</t>
  </si>
  <si>
    <t>…es de Enero. que nosotros hubiéramos hecho; y por lo mismo, y animados de los mismos deseos españoles de su autor, lo publicamos; bien El Rey nuestro Señor se ha servido nombrar á D. Antonio persuadidos de que si i algunos de los que nada encuentran bue Julián- AÍyarez, oidor de la Real audiencia de Cuba, para, la pla no sino le que viene delJotro lado de los Pirineos, les pareciese za de regente de- la misma, vacante por fallecimiento de D. Joa…</t>
  </si>
  <si>
    <t>…sus yes nuevos de la ciudad de Toledo, por promoción de D. Anto doctrinas, declarándoles después que ya no quería el Gran Señor nio. Irazoqui al priorato deSu. Ana de Barcelona, á D. Antonio sufrirlos por mas tiempo, como una secta disidente , y que en su Delgado. consecuencia les comunicaba de su orden que dejasen las habitacio nes que ocupaban en Pera y Gálata, cerca de las iglesia» francas y .En cumplimiento de la R,eal cédula de 26 de Agosto…</t>
  </si>
  <si>
    <t>…e hace saber al público: fica Semana Santa en seis tomos en cuartojmayor, conocida por que estando mandado se arrienden las rentas decimales de Tercias la Semana Santa del Infante D. Antonio. Reales, Excusado, Noveno, Novales y Diezmos de exentos per ¿el farmacéutico, ó compendio elemental de farma tenecientes al Rey nuestro Señor en todo el Reino é Islas adya cia , traducido del francés con notas, por el Dr. D. Manuel Jimé centes , cualquiera pe…</t>
  </si>
  <si>
    <t>…. Manuel Fernandez Cuartas, con dos señoras, tres hijos y una sucedido en circunstancias anteriores; merced ¿ la inagotable medi criada. D. Juan Adrián, con su esposa y dos nidos. D. Antonio da de misericordia de nuestro benignísimo Príncipe. Mas ¡ aj i to González, con su esposa. D. Joaquín López. D. Miguel Bcr- davía el error lleva én pos de sí á una gran parle de la Grecia. net, con su esposa, cinco hijos y un criado. D. Francisco de la «Mucho…</t>
  </si>
  <si>
    <t>24/06/1828</t>
  </si>
  <si>
    <t>Gaceta de Madrid n.º 76</t>
  </si>
  <si>
    <t>…atdí que el tn ti desfathoy almaten de lalmfrénta Real. año 23 ptsó desde Barcelona áTolosadéFraocia ;se suplica ¿ quien i tenga noticias de su paradero se sirva participarlas; á: D. Antonio - Smidori. Reflexiones sobre el arte de escribir, folio matea de Menocal, de este comercio, quien se hslls encsrgado por tus ; iwyoeí pBpél sg n.,pasta 80, ■ '■ ú\‘ . ..... rasuntos-,.... *-0 , x.-.-. *NLA IMPRENTA REALi</t>
  </si>
  <si>
    <t>15/07/1828</t>
  </si>
  <si>
    <t>Gaceta de Madrid n.º 85</t>
  </si>
  <si>
    <t>…e algunos Nuñez de Arenas, D. Martin Zazo, D. Juan Tro, .Mariano de los compradores nq,han acudicio 4 recoger el último tomo, que Batanero, D. Cecilio del Lago, D. Josef Codecido, D. Antonio e¿de'los‘masinter«nntés.í.,.:. ._., .^: Olivares, D. Manuel Moreao, JD. Constantmo Jimenez,O.Gre ■ 1 .Consejos i tos fumadores sóbrela conservación délos dientes, gorio Romero, Ó., Pedro Espina , D. Juliap Ota!, D. Josef Tm? seguidos de una exposición de vari…</t>
  </si>
  <si>
    <t>…amarotes jf^EEdla 19, dia Ael' santo fundador;sy.segundo «ic las fiestas detoldillaa. El baróamioprÚKÚptf iñmender A las «/^babíen* . .de instalación, ceUbró «la pomifccab el' «wa Sr. D. Antonio dodadpelriecto vatiaetétigsi eipantmmJ^» 1* 10/principNM Allué, Patriarca da b:ladi&gt;i rnéasnii -en loor dél Santo dacUsnren jénuiap«q¡m»áUs n.propotüonaba el ponernos 4 le uoa akpntcoracioii al P. RmÁu LiCalla , «le le -Cosópafiía «le capá/mediante á que habí…</t>
  </si>
  <si>
    <t>….* brigada de la 7.* división de infantería, y sé Para la vafá de alcalde mayor de la villa de Carlet á D. Sa dirige sobre Varna; turnino Campos: pifa' la de la villa de Mogente á D. Antonio «El general comandante del 6? cuerpo de infantería llegó el Sraña y Escosura ¿ para la de Reí leu á D. Manuel Ritas y Col— 21 á Silistria. Aseisverstas déla plaza encontró un cuerpo (|e tell; y para la de Agratnunt á D. Rafael Larraz. caballería de'49 hombres…</t>
  </si>
  <si>
    <t>…an : su precio logró llegar a! cuartel Vargas. en forte 54 rs. vn. '* »EI ataque de este cuartel había principiado luego que se supo __&amp;?j Cuadros de la penitencia. Obra del limo. Sr. Antonio el del palacio» E! comandante Silva, que lo dirigía, asestó un ca-\ Godeau, obispo de Venze, traducida del original francés al casñon á la puerta; pero la guardia, defendiendo su puesto con cncr-^ teüaoó por el licenciado D. Ignacio de Ordejon, Individuo cor…</t>
  </si>
  <si>
    <t>Antonio, Lorenzo</t>
  </si>
  <si>
    <t>Lorenzo Antonio</t>
  </si>
  <si>
    <t>D. Maflijél Codomín, con cuatro hijos. D. Lorenzo Antonio del fervientemente con el augusto Gobierno , para que fuesen adn^tiCuzzo. D. Manuel Orge. D. Joaquín Lago, con su «posa y doa &lt;lo* al perdón, bajo ,!a extendida sombra de la oliva del arca, hijos. D. Tomas Bermudo, con su esposa, seis hijos y un criado. siemp…</t>
  </si>
  <si>
    <t>Antonio, Manuel</t>
  </si>
  <si>
    <t>Manuel Antonio</t>
  </si>
  <si>
    <t>…magnánimo So D. Angel Roldan. D. Josef Antonio Orta. D. Pedro Fernandez. berana jY no escuchareis la voz de la Iglesia que os llama? ¡Y no D. Anselmo Losada. D. Francisco Sánchez. D. Manuel Antonio dareisoidos ¿ sus saludables exhortaciones? ¡Desconoceréis vuestro Puentes. D. Josef Quintero. D. Francisco Ampudia. D. Josef verdadero ínteres, y con endurecido corazón, ciegos y alucinados Romero. D. Rufo Casulla. D. Timoteo Gulpide. D. Tomas por las pérfid…</t>
  </si>
  <si>
    <t>AntOniO-'</t>
  </si>
  <si>
    <t>14/06/1828</t>
  </si>
  <si>
    <t>Gaceta de Madrid n.º 72</t>
  </si>
  <si>
    <t>…;r ‘ - Mora , síndico del Excmo. ayuntamiento, y D Jósef Antonio : Los preparativos militares de los rusos en la BesarábiY son tam Vidal y Pascual; con 150 cada uno j ycOn ro» el Sr. D. AntOniO-' considerables que es imposible creer que piensen en detenerse lue liaría de la Torre y Cárdenas, secretario. Total 486a duros. go que ocupen militarmente la Moldavia y Valaqüia. Los turcos No satisfecho el Sr. intendente de ejército, superintendente han resue…</t>
  </si>
  <si>
    <t>AntonioLianes</t>
  </si>
  <si>
    <t>…idio legiata de liase /diócesis de Gerona, por promoción de D. Juan mas diferentes , cuyo trabajo es de espetar -que merezca el aprecio Olivia! canonicato de enfermerodel mismo, á D. AntonioLianes. pública La obra constará de cuatro i cinco tomos en osario, cu ya edición se hará en buen papel y letra; y pata mayor ocriaodiConcluye d ariutdo de la Gracia mimar sobre la dhtribudon de dad de los suscriptores se publicará por cuadernos de risas dn!m ¿mamas…</t>
  </si>
  <si>
    <t>Anualmente</t>
  </si>
  <si>
    <t>…l de Valores, que no les resulta cargo alguno, por sucesivo. haber concurrido á la mas puntual ejecución de esta resolución. Sin embargo , parece que ninguna ilusión causa al Gran Señor Anualmente, ó cada seis meses, darán cuenta las Autoridades por ni al mufti la situación actual de los negocios, y que nada omi testimonio á los Intendentes respectivos de las Provincias, y estos ¿ ten para prevenirse contra cualquier acontecimiento. En efecto, la Conta…</t>
  </si>
  <si>
    <t>ANUNCIOS</t>
  </si>
  <si>
    <t>…......... Josef Coll.D. Amonio Ruiz. D. Manuel Fihbrco. D. Manuel Lebrel. D. Vioente Pezuela. D. Josef Serrano. D.Antonio Pé rez. D. Domingo Negrin. D. Juan Tejida D. Juan Carril. Don ANUNCIOS. Antonio Gándara. D. Cesáreo Andmi. D. Bernardo González. D. Antonio Ramírez. D. Ramón Pérez. D. Francisco' Nudez. D. Joaquín Saratcs- D. Juan Portas. D. Bartolomé Medina. Don , Catabro dt lat obras dt S. M- gve Jt hallan de venta.etf el dts■ pacho y almacén…</t>
  </si>
  <si>
    <t>ANUNCIOS, Ignacio Dúarr</t>
  </si>
  <si>
    <t>Ignacio Dúarr ANUNCIOS</t>
  </si>
  <si>
    <t>…riorato, dignidad primera silla déla Idem no él h (fg consolidados. iglesia colegial de Roa, en el obispado de Ouna, vacante por fa llecimiento de D. Ignacio Francisco Marquina, á D. Ignacio Dúarr ANUNCIOS: te : para una media ración de. la catedral de Coria, por promoción 'de Di Manuel Antonio Domínguez á ración de la misma , á Don Continúa el Catálogo de las obras de particulares que se hallan de Manuel Aniceto Collada: pira dos raciones de.la igjesia cotegia…</t>
  </si>
  <si>
    <t>ANUNCIOS, Pascual</t>
  </si>
  <si>
    <t>Pascual ANUNCIOS</t>
  </si>
  <si>
    <t>…J. Ambia á D. Bernardo de la Ballina y Costales: para la de Alconchel á D. Agustín Josef Mendez: para la de Sotopalacios á D. Jo sef Alevcsque Casquete; y para la de Javalquinto á D. Pascual ANUNCIOS. Perez. Breves meditaciones sobre los novísimos, repartidas por los El dia 28 de Febrero se celebró en la iglesia catedral de Lugo días del mes, con la regla de vivir bien en todo tiempo, por el la bendición de banderas del regimiento i.° de Voluntarios de P.…</t>
  </si>
  <si>
    <t>Apar, Tomas</t>
  </si>
  <si>
    <t>Tomas Apar</t>
  </si>
  <si>
    <t>02/02/1828</t>
  </si>
  <si>
    <t>Gaceta de Madrid n.º 15</t>
  </si>
  <si>
    <t>…'entradas de la ciudad, Una partida «fel batallón de voluntarios Realistas de Denia,a! y abonándoles dos reales -diarios , jiára auxiliarlos «Turante ios me- mando del subteniente D. Tomas Apar ici .persiguióea la noche del KStn8sxrudfls.deLinvicrno.Se ha c&lt;mclnitlola iglesia del conven 34 ál 25 de Diciembre, vbarió en el térra ¡nade BoluUa, á una cuadrt* to de S. Agustin; y se principiará pronto la reedificación de la lia de ladrones, matando á cua…</t>
  </si>
  <si>
    <t>Aparici, Josef Narciso</t>
  </si>
  <si>
    <t>Josef Narciso Aparici</t>
  </si>
  <si>
    <t>…a suministrar al Erario bos Cleros prestarán gustosos el auxilio que se nos ha pedido por • para la construcción de galeras. el tiempo de otros seis años. Mas ahora, el amado hijo D. Josef Narciso Aparici, Encarga Estará á cargo de los tres amados hijos el Comisario general: do de Negocios de V. M. cerca de nos, que en la actualidad, aun de Cruzada, el Colector general de Espolios, y otra persona deque sin los méritos suficientes, ocupamos la cátedra romana de…</t>
  </si>
  <si>
    <t>Aparicio, Fermina</t>
  </si>
  <si>
    <t>Fermina Aparicio</t>
  </si>
  <si>
    <t>23/09/1828</t>
  </si>
  <si>
    <t>Gaceta de Madrid n.º 115</t>
  </si>
  <si>
    <t>…cteme «untas precintas con- la justa causa en la «ierra dé la independencia,.cupo en suerte del —•A - ■ . % _ _ _' ^ --• — — 'i.ilsisatsM ■—a — primer"extracto de la de este dia á Doña Fermina Aparicio, comíprendida en las de loa victime* del a de Mayo de 1808 en Madrid. en idioma castellano el caso, explicándole desde el principió hasta ANUNCIOS. el fin, con expresión de tu*causas j del diagnórtico, pronóstico y curación. Esta exposición, no solo versará s…</t>
  </si>
  <si>
    <t>Aparicio, Luis Martínez de</t>
  </si>
  <si>
    <t>Luis Martínez de Aparicio</t>
  </si>
  <si>
    <t>19/02/1828</t>
  </si>
  <si>
    <t>Gaceta de Madrid n.º 22</t>
  </si>
  <si>
    <t>88</t>
  </si>
  <si>
    <t>…ibreríaCoccia;y almacénpara pianode músicadeforte Cádiz.............................. Hermoso, frente á las Covachuelas. Sevilla.................................. —- Por muerte de D. Luis Martínez de Aparicio, tesorero que Málaga................................. fue del ejército de Castilla Ja Vieja, é intendente de la provincia Valencia............................. de Zamora, se han formado autos de inventario de sus bienes por* Murcia;..:.—:................ ....…</t>
  </si>
  <si>
    <t>Apenas</t>
  </si>
  <si>
    <t>…to de D. Ildefonso Cuartera, é D. Ramón de Costa y Monzón: para la dignidad de arcipreste de Barcelona i£ de Febrero. Santa María, de la propia iglesia, por el de D. Jaime Sala, á Don Apenas el industrioso principado de Cataluña empezaba á dis Carlos Laborda: para una canongía de la iglesia catedral de Segorfrutar los beneficios de la tranquilidad, debidos á la gloriosa re-r ve, vacante por promoción dé D. Francisco Joaquín Arteaga i solución del…</t>
  </si>
  <si>
    <t>Apóstol, Joaef S. Pablo</t>
  </si>
  <si>
    <t>Joaef S. Pablo Apóstol</t>
  </si>
  <si>
    <t>11/10/1828</t>
  </si>
  <si>
    <t>Gaceta de Madrid n.º 123</t>
  </si>
  <si>
    <t>492</t>
  </si>
  <si>
    <t>…eal. gidor de esta villa, refrendada del escribano del número de la mis mo, Martínez, se cita y emplaza á D.Nicanor García,D. Joauiá Martínez, ;Doña María ;Cruz Zalles de Pelayo y D. Joaef S. Pablo Apóstol, por Ssnz, 4 ts. Un Ecce Homo, del Güerchino, 6 r». 3Lntonio Generes, últimos tenedores dé dos vales de 100 peso» no comolidádos dé Enero dé 1824; seis de roó pesos consolidados de Una Magdalena, por Mateo Cerezo, grabada por D. Manuel Mayó del Mismo año, y o…</t>
  </si>
  <si>
    <t>Apostólico, Comisario</t>
  </si>
  <si>
    <t>Comisario Apostólico</t>
  </si>
  <si>
    <t>11/12/1828</t>
  </si>
  <si>
    <t>Gaceta de Madrid n.º 149</t>
  </si>
  <si>
    <t>…o tiempo invencibles con que se hizo la Dhtribuám de ¡a cantidad ¿£7440,000 rr. s#. aplicados por el potencia dominante en Europa.» Asi es el mas glorioso para nues Exana. e limo* Sr. Comisario Apostólico general de la Santa tra patria y el mas agradable de estudiar para todos los verdaderos 'Cruzada di socorro devanas IstaUecomentos de beneficencia pé- amantes de $0 patria* * Mica , comunidades mendicantes ,y familias muy necesitadas de ------ Compendio de ma…</t>
  </si>
  <si>
    <t>Apraxin</t>
  </si>
  <si>
    <t>96</t>
  </si>
  <si>
    <t>…rto es qué el duque deAUSTRIA. "Wellington ha tíido su dimisión. Ahora se duda si este ^tiesto se Vitna 34 dt Entro. rá desempeñado'por una comisión, como se deda: quiza mañana El conde Apraxin, pariente de Mr. de Tatischef, llegó aquí podremos hablar con más seguridad de este asunto. (Couritr.) dos dias há en posta desde Toula. Se espera con impaciencia el Fxtracto de una carta de Corfú del 31 de Diciembre. »Un efecto que producirá en Petersburgo e…</t>
  </si>
  <si>
    <t>Apraxine</t>
  </si>
  <si>
    <t>…és de alguna resistencia: que el 23 entró toda ja división ex »EÍ conde déíCrassol., sobrino del duque de.Mortmart, y el pedicionaria en la ciudad de Funchal, después de un ligero conde Apraxine, agregado á la embajada de Viena, acaban de lle choque, y en el siguiente 24 desembarcóle! nuevo Capitán gene gar del cuartel general dé Schümla é la capital del Austria, y han ral , y tomó posesión de la isla, cuyos pueblos le recibieron con «lado las notici…</t>
  </si>
  <si>
    <t>Ar</t>
  </si>
  <si>
    <t>…la bendición de banderas del regimiento i.° de Voluntarios de P. Juan Pedro Pinamonti, de la compañía de Jesús, añadidas Aragón , 2.0 de infantería ligera, costeadas por el Excmo. Sr. Ar varias oraciones para confesar y comulgar, con algunas reflexio zobispo é limo, cabildo de Santiago: á cuyo acto, el mas importan nes y oraciones para la comunión espiritual, y los actos de fe, es te de cuantos reúnen la pompa militar con la solemnidad religi…</t>
  </si>
  <si>
    <t>…13 á las diez de su -mafiana pasaron SS. MM. á la me bresalientes de la sala de principios y clases de pies, manos ycabe- tropolitana de la Seo, donde fueron recibidos por el llmo.Sr. Ar zasjy dos de igual medalla de píate y. 40 rs. vn. á lo» de las salas zobispo y cabildo de aquella Santa iglesia, con todas las ceremo de llores y adoraos, y áA yeso 6 modelo enblanco. ; nias del ritual rosnano. Se canró un solemne Te Devm en acción Nota, tos…</t>
  </si>
  <si>
    <t>Arana, Vicenta</t>
  </si>
  <si>
    <t>Vicenta Arana</t>
  </si>
  <si>
    <t>…entrado...........——683,12 a.. 18 seis últimos se hallaban detenidos en el ponton. Doña Rosalía Invertido enalimentos.....M...,..M...«... 3412 g.. j o Arana. Doña Rafaela Pacheco. Doña Vicenta Arana y Doña •- ■ ; mmmCQ' ÍOp4ISai*í*ao****¿*aa**a*******aao 7S»t*9..iS* Guadalupe María. ;de asistencia.— 90,854.-3gf Din 18. Para Nueva Yorck en la fragata Cae. Van Scholten.,«.en,gastos ~ i.-., , ,&gt;n utensilios. •msmsuSmmisshm 1 14,142.-22 Fr- Mariano Cisne ros, franc…</t>
  </si>
  <si>
    <t>Arce, Agustín Chaves y</t>
  </si>
  <si>
    <t>Agustín Chaves y Arce</t>
  </si>
  <si>
    <t>30/10/1828</t>
  </si>
  <si>
    <t>Gaceta de Madrid n.º 131</t>
  </si>
  <si>
    <t>523</t>
  </si>
  <si>
    <t>…s que han recibido en los años de 1824, sia metropolitana de Sevilla, por la de D. Francisco de Paula Ca 1825 v £-3 26. Estos fondos se han repartido á pro rata, y según brera , á D. Agustín Chaves y Arce: para otra de la catedral de las necesidades. entre las cinco misiones que están á su cargo, á sa Córdoba , perla de D. Agustín Perez, i D. Manuel Antera Sán ber ; Sut-cbuen f Tonklng, Cochlnáñm , Siam, Pondicheri y el chez : para una ración de la colegia! de…</t>
  </si>
  <si>
    <t>Arenas</t>
  </si>
  <si>
    <t>….poco satisfecho de la. dad de Jalapa se han batido entre sí las milicias y tropas de línea. conduota.de la Rusia, y que se ha quejado dé filio á su Embajador. El P.,Martínez y el brigadier Arenas, acusados del crimen de leTambién se cree que la misma Rusia ha lucho; proposiciones sé^ sa-nación, han sido fusilados. Los generales EchcYarrí y Negrete paradas al Gabinete francés con relación á la Puerta; pero que.se trasladados desde Lerrna á la cárcel de…</t>
  </si>
  <si>
    <t>Aretnvood</t>
  </si>
  <si>
    <t>27/05/1828</t>
  </si>
  <si>
    <t>Gaceta de Madrid n.º 64</t>
  </si>
  <si>
    <t>…nque se oponía á que se ve nos haberes atrasados con una puntualidad inmediata al tiempo en rificase el informe. que sucedieron. los descubiertas , respecto á que acontece fácil ' lord Aretnvood contestó que durante el antiguo impuesto, te mente'el extravío de algunas justificaciones , su atraso ó devolu nia Inglaterra el monopolio del comercio del mundo: cuando sus ción , por estar mal formadas^; se atienda como punto principal' fábricas apenas pued…</t>
  </si>
  <si>
    <t>Arfoyabe, Matías</t>
  </si>
  <si>
    <t>Matías Arfoyabe</t>
  </si>
  <si>
    <t>…Augsbutgo del 26 de Enero contiene una car de la colegial deBribiesca, en el arzobispado ce Búrgos, por muer ta de Londres, qué da algunas luces sobre el tratado supletorio te de D. Matías Arfoyabe, y renuncia de D. Pedro de los Ríos, y concluido en aquella capital, el ai de Diciembre entre Francia, por no haber tenido efecto el nombramiento hecho en D. Pedro Inglaterra y Rusia, para asegurar la ejecución de las disposiciones Manuel Martínez, á D. Justó…</t>
  </si>
  <si>
    <t>Argénsola, Bartolomé Leonardo de</t>
  </si>
  <si>
    <t>Bartolomé Leonardo de Argénsola</t>
  </si>
  <si>
    <t>…jardo. senten 4 deducirlo en el referido tribunal; prevenidos de que pasa D- Alvaro Navia Osorio. do dicho término sin hacerlo les parará todo perjuicio. 7.0 D. Luis de Requesens. D. Bartolomé Leonardo de Argénsola. D. Juan de Palafox y Mendoza. D. Francisco Valles. Don ATota. En la Gaceta anterior, pág. 438, col. i/, lín. 7 y 12, Juan de Ribera. El Muo. Fr. Luis Poncc de León. donde dice Dría , léase Drin. EN.LA IMPRENTA REAL,</t>
  </si>
  <si>
    <t>Arguelles, Juan</t>
  </si>
  <si>
    <t>Juan Arguelles</t>
  </si>
  <si>
    <t>…e Dios, Fr. Josef de los Angeles,' carmelitas. D. Mariano Munieza. D. Tomas Lan- Ingresos y gastos. diara. D. Josef -Llorha. D. Fernando Gargera. D. Manuel Garay. ■ Reales vellón. D. Juan Arguelles. D. Tomas Cordero, con su hijo D. Manuel. Existencia del año anterior........... 47,140..2/ D. Sebastian Santos. D. Ramón Bassos. D. Nicolás Peña. D. Joa Producto de limosnas , rifas semana- quín Ros. D. Mariano de la Luz Sandigas, con tres niños. D. Jo ; lei…</t>
  </si>
  <si>
    <t>Arias', Melchor</t>
  </si>
  <si>
    <t>Melchor Arias'</t>
  </si>
  <si>
    <t>…3 mr*. ,■ y mandar al mismo clases, dirigidos por su maestro elP.Jaime de S: Lorenzo; 'Des tiempo que se publique esta cesión en la Gaceta^ pués de una breve introducción que dijo D. Melchor Arias', pro .. _Nuiuiaf. de ,Nueva ¡Hiparía. nunció un discurso latino D. Mariano Arias, cuyo lema íav-.Ad veratn eloquentiflaudem camparantiam , nihil Ciceremis lectione et ' Pór un'buque 'de lós Estados-Unidos- llegado á la Habana-cón imitatione utilius. Concluido…</t>
  </si>
  <si>
    <t>Arias, Dámaso</t>
  </si>
  <si>
    <t>Dámaso Arias</t>
  </si>
  <si>
    <t>…al,,castellano¿sCuando por todas D. Agustín Rodríguez, D. Mallas Ubeda Cortes, D. Tomas Mu- p^tés m Mee un.uto »ñ general du .Mbaco, y no puede dudarse 11er, D. Antonio Ballugera, D. Dámaso Arias, IX.MigiitlPtr- quz &lt;je este tnismouso inconsiderado; pueden seguirse resultados tearroyó, D. Josef Mena, E&gt;. Claudio Gómara. Y los de segundo nocivos en diferentespartes de la boca, y particularmente sobre y tercero orden por .otros jóvenes de.nó menos disti…</t>
  </si>
  <si>
    <t>Arias, Mariano</t>
  </si>
  <si>
    <t>Mariano Arias</t>
  </si>
  <si>
    <t>…zo; 'Des tiempo que se publique esta cesión en la Gaceta^ pués de una breve introducción que dijo D. Melchor Arias', pro .. _Nuiuiaf. de ,Nueva ¡Hiparía. nunció un discurso latino D. Mariano Arias, cuyo lema íav-.Ad veratn eloquentiflaudem camparantiam , nihil Ciceremis lectione et ' Pór un'buque 'de lós Estados-Unidos- llegado á la Habana-cón imitatione utilius. Concluido el discurso comenzaron* i traducir loa 8o9 duros, de Verasruz, se han recibido n…</t>
  </si>
  <si>
    <t>Arias, Sandaiio de</t>
  </si>
  <si>
    <t>Sandaiio de Arias</t>
  </si>
  <si>
    <t>12/07/1828</t>
  </si>
  <si>
    <t>Gaceta de Madrid n.º 84</t>
  </si>
  <si>
    <t>…oa de la viña, olivo y otros mas comu comodidad, ocho baños de admirable limpieza y aseo, y un de nes en España: obra dedicada 4 S. M., y publicada por el profesor cente oratorio. D. Sandaiio de Arias: un tomo en 4.a Se vende én la librería de Calleja, calle de las Carretas, 4 20 rs. en rústica y 25 en pasta. Se desea adquirir alguna noticia relativa 4 los hijos 6 des —. Formulario mídico y quirúrgico, experimentados de muchos cendientes de D. Carlos Angel…</t>
  </si>
  <si>
    <t>Arias, Tomas</t>
  </si>
  <si>
    <t>Tomas Arias</t>
  </si>
  <si>
    <t>…primercuadraa»- Jassu^Por la Unie se «safarosi rom pletaa&gt; solemnes. tejquedaaidu solamente,!# ¡del ,S;»nui7&gt;giniesa: efectivameó» ae ; El dia»ao ; scwiaro A l» fiastss, ofició el Sr. D. Tomas Arias, breceo ci, trinquete pqrestribót, J breándola «ele c^r.deana* jnez de la Nunciatum Apostólicavp scdió fii cn la tarda-á la&gt; fiestas con unas solemnes completas. En ttxlos los tres dias fueron de la ñoc|je.c&lt;&gt;atii)uó. elvieatobastenteregular -ff innumenblas l…</t>
  </si>
  <si>
    <t>Arizmcndi</t>
  </si>
  <si>
    <t>…á é beneficio. •esta corte, para que dentro del término- de 30 días comparezcan Coruña..». MHMtlMlMMmteMSMSMHMMSSMISSNinwSNfM* 1 daño. . por sí ó por procurador en el juzgado del Sr. Arizmcndi, alcalde Viles consolidados. ••■tsilSIHSSMNSMHMNtSSHSSSMSISMS 19I valor. de Casa y Corte y escribanía de provincia de Albóniga , á deducir '1^001' BO COCKOlulldOlHMWSlMSIfnHSntHifMISIHHMaS 7 idem. fcl de que sé créan asistidos en la deinanda pucsta por D. Sep…</t>
  </si>
  <si>
    <t>Arizmendi</t>
  </si>
  <si>
    <t>…tedráticos de facultades mayores de las tados en forma, á legitimar sus. personas en el.juzgado de pro universidades, el tratamiento de señoría estando en junta, el fue vincia det Sr. Arizmendi, y í liquidar sus créditos en el cuarto ro militar personal, las jubilaciones y demas emolumentos preve entresuelo de la casa núm. 4, calle de la Visitación, esquina á la nidos en el reglamento: sus viudas, y en defecto de estas sus hijos del Lobo, que habita…</t>
  </si>
  <si>
    <t>Arizméndi, Tomas de</t>
  </si>
  <si>
    <t>Tomas de Arizméndi</t>
  </si>
  <si>
    <t>13/03/1828</t>
  </si>
  <si>
    <t>Gaceta de Madrid n.º 32</t>
  </si>
  <si>
    <t>118</t>
  </si>
  <si>
    <t>…mas digno parecer de plata sobre dorada__ Una peineta pequeña de plata. de obtenerla.1' __Un rosario con cuentas blancas engarzado en plata, con siete A virtud de providencia del Sr. D. Tomas de Arizméndi, del cruces y cinco medallas también de pIata.__Una copita de metal Consejo de S. M., alcalde de su Real Casa y Corte, se cita y empara lumbre, sin estrenar.,_Una mantilla de tafetán francés con plaza á D. Jiian Fuertes, á cuyo cargo se libraron dos letras de…</t>
  </si>
  <si>
    <t>Arpe, Francisco de Paula</t>
  </si>
  <si>
    <t>Francisco de Paula Arpe</t>
  </si>
  <si>
    <t>…e la calle mayor de Villatobas , en la carrera de Madrid á Valencia, por el zelo enérgico de 2 Desde Pamplona á; Tolosa................................. 10 su actual alcalde mayor D. Francisco de Paula Arpe. Excitados 3 Descanso. por sus persuasiones los vecinos de aquella villa han concurrido 4 Desde Tolosa á S. Sebastian.............................. 4} voluntariamente á esta obra, que sufría detenciones y obstáculos, 5 6,7,8, p y lo descanto. con la.conducció…</t>
  </si>
  <si>
    <t>Arraiz, Manuel</t>
  </si>
  <si>
    <t>Manuel Arraiz</t>
  </si>
  <si>
    <t>…. D. Antonio Porrasos. D. Manuel de la Cuadra. Don Producto líquido de manufacturas.... 35,048.-21 Leonardo Llanos. D. Manuel Santos Canteros. D. Nicolás Cam pos , cotí su esposa. D. Manuel Arraiz y D. Joaquín Bellido, los Total entrado...........——683,12 a.. 18 seis últimos se hallaban detenidos en el ponton. Doña Rosalía Invertido enalimentos.....M...,..M...«... 3412 g.. j o Arana. Doña Rafaela Pacheco. Doña Vicenta Arana y Doña •- ■ ; mmmCQ' ÍOp4ISai*í*ao****¿*aa**a****…</t>
  </si>
  <si>
    <t>Arriaga, Simón Joaquin de</t>
  </si>
  <si>
    <t>Simón Joaquin de Arriaga</t>
  </si>
  <si>
    <t>…; y se ha dado el encargo al muy honorable lord canci V. SS. en 21 de Noviembre último acerca de una instancia de ller de esta parte del reino-unido de la Gran Bretaña de redactar D. Simón Joaquin de Arriaga, del comercio de Bilbao, en que un mensage, según costumbre, para que se lleve á efecto esta solicita no se le impida el uso del escudo de armas Reales en los próroga. naipes de su fábrica; se ha servido S. M. mandar, por punto ge —__ El Courier dice qup son…</t>
  </si>
  <si>
    <t>Arriaza, J. B. de</t>
  </si>
  <si>
    <t>J. B. de Arriaza</t>
  </si>
  <si>
    <t>…de del que lo solicite: en concepto de que en observancia de lo pre Ribas á 56 rs. en rústica. venido en Real orden de 24 de Julio anterior durará el arrenda — Poesías líricas de D. J. B. de Arriaza : edición completa miento un año, si no se aumentase un quinto á Los expresados que comprende cinco libros de composiciones de diferente estilo productos: dos, si aumentasen un quinto: tres si llegase á un cuar y carácter, encuadernados en un solo volúmen , y…</t>
  </si>
  <si>
    <t>Arriaza, Juan Bautista</t>
  </si>
  <si>
    <t>Juan Bautista Arriaza</t>
  </si>
  <si>
    <t>14/08/1828</t>
  </si>
  <si>
    <t>Gaceta de Madrid n.º 98</t>
  </si>
  <si>
    <t>…ma ^ do ia. (JV continuará.') de Su. María. qüe'iá hallaba ilumínadt r edornadi con la mmror Canto eucarístico ó (en accion de/gracias ) al Augusio Paci ficador. Es composición de D. Juan Bautista Arriaza. Vende.e en toa de alta gerarquía ,'con lo qué rae nóbillsimoy lúcido efeon- el despacho de la Imprenta Real. ................... ciinmEiabeél téaároadornado cqti iml|adtiras de sedadeexqaiti- T-* Turquí*, teatro dt /« güerré -freteñtr ,• discuta por tó gusto…</t>
  </si>
  <si>
    <t>Arribas, Vicente</t>
  </si>
  <si>
    <t>Vicente Arribas</t>
  </si>
  <si>
    <t>15/03/1828</t>
  </si>
  <si>
    <t>Gaceta de Madrid n.º 33</t>
  </si>
  <si>
    <t>…ta que M rido quedó debiendo ciertas cantidades que quiere se resarzan por . presente el interesado á percibirlo. sus iueca árbitros, que lo son D. Gabriel Salazar, presbítero , y D. Vicente Arribas, vecinos y residentes en dicha villa, los cíta CAMBIOS SEl DIA 1+ la en cumplimiento de su encargo, y deseando se verifique la vo 1 LÓndra. •«*&lt; S«l* luntad de la tatadora y descargó de su conciencia, avisan y llaman . París......... 15 12. á todos los acreed…</t>
  </si>
  <si>
    <t>Arríela, Jotef</t>
  </si>
  <si>
    <t>Jotef Arríela</t>
  </si>
  <si>
    <t>…Id dan de esgrima. Prendo............. D. Trifon. Modet. En retórica. Accettit...........D. Narciso Cabrera, D. Genaro Qiwadz., Primer premio. D. Mateo Obregoa. Segmuh........... D. Jotef Arríela. ' En la date de baile. ■Accettit............D. Pedro Campuzano. Prendo............. Exento; Sr^Mirque: de Casasola. Accettit.....^.... D. Pedro Malrazo, D. Joaquín Meras, D. Rar En la cíate superior de gramática latina. mon ElejiWe* Primer premio. D. Eugenio…</t>
  </si>
  <si>
    <t>Arroyo, Josef María- del</t>
  </si>
  <si>
    <t>Josef María- del Arroyo</t>
  </si>
  <si>
    <t>…ncias que comprueban vaneo, D. Juan Ramos, D. Cirilo Babia, D. Jo^f Martin de la la sficacia del clorúralo de 91I para, la desinfección del aliento, sea Calje, D, Manuel Travieso, D. Josef María- del Arroyo, D.Fran $ual fuere la causa de exhalación..fétida : opúsculo escrito en cisco García López, D- Manuel Martínez;, D. Félix Urionagoena, flanee» por Tavéau,y,traducido al,,castellano¿sCuando por todas D. Agustín Rodríguez, D. Mallas Ubeda Cortes, D. Tomas Mu- p…</t>
  </si>
  <si>
    <t>Arteaga, Francisco Joaquín</t>
  </si>
  <si>
    <t>Francisco Joaquín Arteaga</t>
  </si>
  <si>
    <t>…a empezaba á dis Carlos Laborda: para una canongía de la iglesia catedral de Segorfrutar los beneficios de la tranquilidad, debidos á la gloriosa re-r ve, vacante por promoción dé D. Francisco Joaquín Arteaga i solución del Rey nuestro Se&amp;or ( Q. D. G.) de venir ¿1 mismo capellán de honor del banco de Castilla de la Real capilla de .5, proteger sus leales y pacíficos pueblos, contra los sangrientos es S. M., á D. Manuel Alcaide y Gil: para otra canongía de la ca t…</t>
  </si>
  <si>
    <t>Arteaga, Lucio Fernandez de</t>
  </si>
  <si>
    <t>Lucio Fernandez de Arteaga</t>
  </si>
  <si>
    <t>…al decretó Reglamento para el ejercicio y maniobras de la infantería, a para una canongía de la santa iglesia primada de Toledo, por tomos 4.0, papel 46 rs., rústica 50. muerte de D. Lucio Fernandez de Arteaga, á D. Manuel Domin - Idem para la caballería, 2 tomos 4.0, pasta 73 rs., rúrtica 60. go de Perca y Arangoiti, capellán de Reres Nuevos de la misma Idem a créditos contra Francia, folio, rústica 31 mrs.exudad; y para esta capellanía i D. Luis Alfonso Vázquez,…</t>
  </si>
  <si>
    <t>Arzá, Manuel</t>
  </si>
  <si>
    <t>Manuel Arzá</t>
  </si>
  <si>
    <t>…vida y Estado inmediato, y resistir al gobierno supremo. «Hace un año costumbres, una certificación jurada de un facultativo que acredite (dice el general en gefe de la república D. Manuel Arzá es una la robustez necesaria para los duros ejercicios de la fragua y hos proclama de 18 de Marzo último á los pueblos del Estado del Sal" pitales, todo- legalizado,-y los que soliciten entrar como pensionis vador:) «hace un año que vuestro gobierno particula…</t>
  </si>
  <si>
    <t>Arzobispo</t>
  </si>
  <si>
    <t>01/03/1828</t>
  </si>
  <si>
    <t>Gaceta de Madrid n.º 27</t>
  </si>
  <si>
    <t>…ara el buen éxito de su generosa empresa. El domingo 10 de Febrero se bautizó en la catedral de Gra la segunda parte-del discurso trata de la ocupación- de la Es nada por el limo. Sr. Arzobispo un mahometano, natural de Ar paña por las tropas francesas, y de los diferentes convenios que gel, de quien fue padrino el intendente de ejército y provincia, y han prolongado su permanencia. Dice que la evacuación debía ha catequistas los religiosos capuchin…</t>
  </si>
  <si>
    <t>08/04/1828</t>
  </si>
  <si>
    <t>Gaceta de Madrid n.º 43</t>
  </si>
  <si>
    <t>…er ., Retpuqta y rtftexionei sobreJai cartas de D. Roque lealy sea»; las cuáles son Untamenos sospechosas, cuanto que la referi Castró acerca de la representación á las corles del Sr. Arzobispo da muger ha preseñtinlo sj&lt;mpré uña éspecie de vergüenza sobrees- de Valencia, por el R. P. Fr. Juan de S.Andres, difinidor general tá conformación. ivJ -..'-..j ., &gt;.l A-, . de carmelitas «fescalzos. El método conciso, exacto y demostrativo No expondré ningu…</t>
  </si>
  <si>
    <t>03/05/1828</t>
  </si>
  <si>
    <t>Gaceta de Madrid n.º 54</t>
  </si>
  <si>
    <t>215</t>
  </si>
  <si>
    <t>…errible bidos SS. MM. por los regidores componentes la lima. Sitiada, de la sublime prepotencia de nuestra augusta religión. Antonio presididos por su regidor preeminente el limo. Sr. Arzobispo de íRoselló ( alias ) Parragó, murió dé un balazo, al quererse fugar esta diócesi, y conducidos á la iglesia bajo de palio, se cantó un de una partida que le perseguía, al mando de un celador de poli solemne Te Deum después.del cual, acompañados por dicha cor…</t>
  </si>
  <si>
    <t>…donde se Barctkmaj de Mayo. cantó un.saAtttiaeTt Deum-, y después de visitarlas aulas y la sala La última fábrica que SS. MM. se dignaron visitar en lá am de claustros., donde1 el:Sr. Arzobispo dió gracias al Soberano en ilana del dia a de Abril último, fue la desbotones, chapas, tro nómbreme la universidad :por las honras que la dispensaba, se refeos jr otros infinitos adornos y artefactos* de diferentes metales tiraron lot Raybs , sirviéndoles de…</t>
  </si>
  <si>
    <t>06/09/1828</t>
  </si>
  <si>
    <t>Gaceta de Madrid n.º 108</t>
  </si>
  <si>
    <t>…IosJuh-1 koK asi ocurran, con particular y expreso consentimiento .y ür osn dcsamur inmediatamente, ponifndo las armas que^se jes éptecéncia de muestro venerable en Cristo hermano Sr. Arzobispo, ú bepdiésen en depósitp en la persoñ3,qúé pareciese a didtótjfSÉcés Obispo Diocesano, y tan solamente sehayande hacer por su Pro eclesiásticos, psr* que jiempre cstrn á su disposición;, f.pór «te visor y Vicario general, ó. por el Vicario Juez eclesiástica d…</t>
  </si>
  <si>
    <t>20/12/1828</t>
  </si>
  <si>
    <t>Gaceta de Madrid n.º 153</t>
  </si>
  <si>
    <t>…do se encar mu una balaustrada magnífica de Morro. Á li colocación He la gará m lo que le concierna de la ejecución del presente decreto. estatua arud-.ron el mismo gobernador, ei Sr. Arzobispo, :Mten- Dado y firmado de mi mano, y refrendado del ministro secretario dente ¿ Individuos del ayustarsiesto, subiendo á la vistosa galería dé Estaco del departamento del interior, en Bogotá á 26 de Se que $e elevaba á la atfirrade! cornisamento del pedestal.…</t>
  </si>
  <si>
    <t>Ascnsio, Jotef</t>
  </si>
  <si>
    <t>Jotef Ascnsio</t>
  </si>
  <si>
    <t>…1 ; ; Una fábrica de tapices, » las Hilanderas, pintado por D. Ve- £1 Ret nuestro Sefior por suReal decreto ha tenido á bien, lazquez, y grabado por F. Muntancr, 36 re. nombrar á D. Jotef Ascnsio déOcon para la iglesia ~ j- -*- ■ . .La Fragua de Vulcano, pintado por D. Velazquez, 7 grabado Palencia, vacante por pronx&gt;cioaaldéMal*g* de I por Glaironmondct, 36 n. cisco Martines Castillon. ' -*t .'jV-*'1.'," .. , La Hija de Faraón sacando á Moisés del Ni…</t>
  </si>
  <si>
    <t>Aseguran, Gobernador</t>
  </si>
  <si>
    <t>Gobernador Aseguran</t>
  </si>
  <si>
    <t>…y dolorosa sensación, y principalmente en los eafos que se'expresa* k; .. en el yirey, por mas esfuerzos,que hace por ocultar su pesar. Coa fecha 8 de Diciembre de 18 2Ó el Excmo. Sr. Gobernador Aseguran que se halla bien, penetrado de los resultados de la del Consejo, .coqáunicó á la Sala de Alcaldes de la Real Casa y. batalla de,Navarino, y que le irritan sobremanera las operacio Corte . ChadcUlerías y Audiencias Reales del Relio la Real or nes militares de…</t>
  </si>
  <si>
    <t>Asemio, Jbscf</t>
  </si>
  <si>
    <t>Jbscf Asemio</t>
  </si>
  <si>
    <t>06/12/1828</t>
  </si>
  <si>
    <t>Gaceta de Madrid n.º 147</t>
  </si>
  <si>
    <t>…es it ¿o Real lotería moderna en *1 sorteo ¿oí dla s. ANUNaOS. nuin soxtbo oniuu Colección de mucstres de letra bartanb, «critai y grabadas Números. Premios. Administraciones. por D. Jbscf Asemio, compuesta de ocho muoiliaB dé cuartilla r**8Vi ¿9.— *oooq ps. fs..hsssistsssiwsM Jerez de la Frontera.- gular i Ttadente al‘ equitativo precio de 4 rs. cada cOleccion , y ádff—*- 1 OOQQoooooooofOo0o*—oo*noo— Valencia. sueltas á medio real cáda una, cn la lib…</t>
  </si>
  <si>
    <t>Asensi, Vicente</t>
  </si>
  <si>
    <t>Vicente Asensi</t>
  </si>
  <si>
    <t>…el favor y el mérito excitan en los artistas vulgares, D. Ramón Vilaplana, que lo era de la de Balagucr, í la de El incapaces de una emulación mas generosa. che, y para aquella á D. Vicente Asensi: á'D. Lucas Gutiérrez Llegado á la corte, se matriculó en la Real Academia de San ue lo era de rigueras, á la de Jaca, y para aquella villa á Don Fernando á 23 de Abril de 1794. Su anhelo de saber, hallando 3 osef María Aguila?: á D. Miguel de los Santos Puig…</t>
  </si>
  <si>
    <t>Ashley</t>
  </si>
  <si>
    <t>16/02/1828</t>
  </si>
  <si>
    <t>Gaceta de Madrid n.º 21</t>
  </si>
  <si>
    <t>…Smirna los comerciantes europeos Adam Wright, Saun-i sir Hcrbet Taylor. Para loe negocios de la India será nombrado derson, Edén y Sansón, quienes habían salido de aquella capital lord Ashley, hijo mayor del conde de Shafposbury. (Courier.) .. con sus familias. Aun se ignoraba la resolución que tomarian * . El discurso del trono es. de tal naturaleza, que pudo muy Mrs. Gandy, representante de la casa Keu y compañía, y Lafon— bien haberse pronuncia…</t>
  </si>
  <si>
    <t>Asi</t>
  </si>
  <si>
    <t>09/08/1828</t>
  </si>
  <si>
    <t>Gaceta de Madrid n.º 96</t>
  </si>
  <si>
    <t>…resalientes en las distintas materias db tos exámenes máhftron afaedón de cirugía. Concluido el atío, los censores le harán prac los primer» premios, en número de rs. de manos del Sr. Asi*- ticar fe. Operaciones que Us punaca: «n un. Cadáver, guardaido tente: otros de segundo y tercer orden fueron adjudicadm entré con tod» los opos¡tores la podble igualdad. En su consecuencia ios restantes á losmas recomendables por a* aplicacioaytpéove. se co…</t>
  </si>
  <si>
    <t>Asiain, Tiburcio</t>
  </si>
  <si>
    <t>Tiburcio Asiain</t>
  </si>
  <si>
    <t>…nerse con el jornal ad á D. Félix Cuende Vallejo al corregimiento de Tarazón?, y para quirido los restantes, y consagrarlos enteramente al estudio. La la vara de Lérida que deja á D. Tiburcio Asiain: á D. Josef Ca aplicación y progresos del andaluz (que por este nombre le cono tata yCruafies á Callosa ds Segura, y para la de la ciudad de Ma cían), le hicieron pasar rápidamente por todas las clases de 1á aca taré que obtenia á D. Antonio Galiana: i D. Ben…</t>
  </si>
  <si>
    <t>Asís, María Francisca de</t>
  </si>
  <si>
    <t>María Francisca de Asís</t>
  </si>
  <si>
    <t>…mejantes. Obra escrita S. A. R. con la bondad que le es característica, y. su augusta Es en italiano por el P. Morardo, Real profesor de filosofía en Tuposa la Serma. Sra. Infanta Doña María Francisca de Asís tendrá rin , y traducida al castellano por un sacerdote de las Escuelas Pías: esta noche besamanos de Señoras. un tomo en 8.° mayor, de 464 páginas de buena impresión. Se ha - La artillería de la plaza ha hecho las salvas prevenidas' por llara en el despacho…</t>
  </si>
  <si>
    <t>…és de la victoria, y S. A. R. con la bondad que le es característica, y su Augusta Es? que era demasiado general el horror que se tenia en Francia á la posa la Serma. Sra. Infanta Doña María Francisca de Asís tendrá revolución para que pudiese temerse algúñ nuevo estallido. esta noche besamanos de Señoras. Estos hombres han sido derrocados: la oposición ha visto á sus La artillería dé la plaza ha hecho las salvas prevenidas por gefes llegar al poder; se ha complac…</t>
  </si>
  <si>
    <t>Asisten-</t>
  </si>
  <si>
    <t>…é,inteligencia. La escuela de nobles artes, restablecida de su qBé ló# TLeyb* nuestros Señores scguíansinnovedacíen su impor- pasado decaimiento.por el zfclo esclarecido del limo. Sr. Asisten-, tinte áálud enaquella ciudad ; donde tatito el vecindario como los• te, celebró bajo su . presidencia en i.° de Marzo junta pública de muchos forasteros .que, allí ae han reunido procuraban demóstiar su exámenes, eñ que fucron premiados con libros ó instrume…</t>
  </si>
  <si>
    <t>Asistente</t>
  </si>
  <si>
    <t>…Mni0a&lt;r: ñíiestros. tiempos, la dulzura, ía verdad y la amable magia dé la es&gt; cfbn át b. JoscfXVrez Chicó al deañatfrdé la misma; á D/ Juan' cuela. seyiDani. Nosotros deseamos al Sr. Asistente actual la glo Njcaslb'Xíallégoí .pata otra dé 1? colegial de Báiá, jpór thUertede ria de que en este, como eñ todos los ramos, devuelva su esplen D; Joaquín Saritñ'Olaíla/y no haber tenido efecto Jos nónibra- dor antiguo á la patria de Morillo y Velazquez , r…</t>
  </si>
  <si>
    <t>…cantes. Todo, los opositovertieron en castellano varios jóvenes . sobre e largo meato .queso* rer turnarán de este modo hasta habar .'concluido el primer ejerci Saló i cola uno el Sr. Asistente, que no ceso en todos los ejerci cio».y principiarán y continuarán con el misioo ordea el segundo. cios de preguntarles. Algunos por úkimo resolvieron sobre lo. Este se reducirá á hacer lo propio que en el. primero ,&lt;con la di «lobo, varios problemas curiosos…</t>
  </si>
  <si>
    <t>Asta, Esteban</t>
  </si>
  <si>
    <t>Esteban Asta</t>
  </si>
  <si>
    <t>…y religiosamente en Madrid ó Barcelona á los plazos estk El Rsy se ha servido nombrar para tres plazas del Consejo pulados en la contrata las cantidad^ que les'corresponda. Retí á D. Esteban Asta, D, Tomas de Arizinendi v D. Teotlmo . CAHSIOS^DEI DIA 24. Escudero: para dos plazas de oiáor de Granada a D. Mariano .**..*&lt;»**».»».*•••*»*.*■&gt;'»* gSi papel. Milla yTX Igmdo-de Uceky: para otras dos de ministros nado- J.ottdresx..«»j» mies deí Consejo de-Nav…</t>
  </si>
  <si>
    <t>Athain</t>
  </si>
  <si>
    <t>08/01/1828</t>
  </si>
  <si>
    <t>Gaceta de Madrid n.º 4</t>
  </si>
  <si>
    <t>…ivilizada os debe estar por muchos mo en las últimas elecciones, el cuaj ha quedado muerto. Los padri tivos reconocida. La memorable batalla de Navarino y les atrevi nos fueron el coronel Athain y el general Filip. das operacionés que la precedieron, no solq presentan al mundo ea«</t>
  </si>
  <si>
    <t>Ati</t>
  </si>
  <si>
    <t>…cito hannoveriano , cuyo completó' no llega culo denunciado; (Counier.) ann áeste número. Este rumor no puede provenir-dé otta cosa Trntrucrion de. la Vacuna en el Serrallo. —_ El doctor Ati mas tgiie det aviso publicado f hace ra algún tiempo, dé la forma ban escribió al. catedrático Aiibert la carta siguiente para no» ción de un campamento para él'próximo otoño....... ticiarle una nueva conquista de la vacuna: nEl 14 dé Miyo de -i8ty uno de los…</t>
  </si>
  <si>
    <t>ATota</t>
  </si>
  <si>
    <t>…ia Osorio. do dicho término sin hacerlo les parará todo perjuicio. 7.0 D. Luis de Requesens. D. Bartolomé Leonardo de Argénsola. D. Juan de Palafox y Mendoza. D. Francisco Valles. Don ATota. En la Gaceta anterior, pág. 438, col. i/, lín. 7 y 12, Juan de Ribera. El Muo. Fr. Luis Poncc de León. donde dice Dría , léase Drin. EN.LA IMPRENTA REAL,</t>
  </si>
  <si>
    <t>Au</t>
  </si>
  <si>
    <t>…nstruido Paskévitch de la aproximación .de Abbas-Mirza , en el, pabellón griego, y le, saludó con 21 cañonazos. {Gaceta de vió el 17 una división de huíanos, y al teniente general conde Au¿sbHrgo.\ : Suchtelen con el estado mayor del cuerpo, para que saliesen A re INGLATERRA. cibir al principe persa ¿ 7 ventas de Dei-Karghan. Abbas-Mirz* hSndres 14 de Enero. recibió al conde Suchtelen con mucho agrado, invitándole á que fuese inmediato ¿¿u-pers…</t>
  </si>
  <si>
    <t>Audoy</t>
  </si>
  <si>
    <t>15/11/1828</t>
  </si>
  <si>
    <t>Gaceta de Madrid n.º 138</t>
  </si>
  <si>
    <t>…estadó li extrifiera qué iréiiíttBabúú el hubiese heChtt combatir al lado de ellas. ' ^ ^ arresfár"AMrí LaW les , v¡t» probarle* la cirtezal del «rimen, y hú-i y Los zapadores del coronel Audoy abr ieron una breché , qué biese dejadó impuries áWgéíei de lo*oraflgiir*Íí(*X Eo^cobsói lo había sido en otro tiempo, y el general Higonnet ó la cabeéé cúencra de ¿ite pftx^ér^^óLm artícúlca-'idggbntés'r de las tropas que he citado entro por ella á la cuidad…</t>
  </si>
  <si>
    <t>Audoydifigiaotrode</t>
  </si>
  <si>
    <t>…filas’dé los turcos: (Couríen) grave enfermedad, estaba á la-cabeza de un destacamento dé su ar— • Itt aprestó de Mr. Lawles 'no ha podido menos de producir ttllcría; el teniente coronel Audoydifigiaotrode zapadores, y «1 en Irlanda la iénsscion mas vívé.,:Después de -este acontecimiento coronel Mr. d*Ison.del tó.° de linea iba i la cabeza dé cuatro se ba reunido últimamente Ja asotiacion católica1; y en ella fíáft compañías escogidas de su- regimiento: ademas…</t>
  </si>
  <si>
    <t>Augiér, Jiun Francisco</t>
  </si>
  <si>
    <t>Jiun Francisco Augiér</t>
  </si>
  <si>
    <t>22/03/1828</t>
  </si>
  <si>
    <t>Gaceta de Madrid n.º 36</t>
  </si>
  <si>
    <t>…mien to á su Gobierno y al cónsul americano Mr. Bradfcch. Enterado el Rey nuestro Señor del expediente que ha pro Todos los eclesiásticos armenios católicos han recibido or movido D. Jiun Francisco Augiér, en solicitud de que se le abo den de su Gobierno para salir dfel Imperio Otomano, y de consi ne la tercera parte del sueldo de empleado de Rentas mientras guiente deben haberlo verificado el 14 de Febrero. La mayor par subsista de soldado, con arreglo á la O…</t>
  </si>
  <si>
    <t>Aus, Juan de</t>
  </si>
  <si>
    <t>Juan de Aus</t>
  </si>
  <si>
    <t>…antesSaavei 8: trino nuevo,cinttro 11 á is;afiejo za. dra. D. Josef Patifío. Es mediana fa cosecha de granos : la de vino se preíanm muy 4.a D. Antonio Agustiii. D. Sancho Dávila. D. Juan de Aus ■húndante. tria. D. Alvaro de Bazan. Antonio de Nebri ja. Pedro Mencndez PrifaWe. Trigo 14 i 16; centeno 91 cebada 8. Avilé*. . . Solaenoseco. Trigo 13 á igr centeno y cebada iof. " g.° D. Juan de Austria. Fr. Luis de Granada. Martin de^AzSamtawbs», Torre la…</t>
  </si>
  <si>
    <t>Austria, Dudley los Embajadores de</t>
  </si>
  <si>
    <t>Dudley los Embajadores de Austria</t>
  </si>
  <si>
    <t>…on.por los cláustros de dicha iglesia la tardé, é inmédiátamontcquese concluyó, tuyjeron una larga en ía cual iban SS. MM. de un modo edificante; y entrando des conferencia con el conde Dudley los Embajadores de Austria y pués en el coro, se quedó el Rey en él, y la Reina volvió a la Frusta, - tTíbunn, en cuyos respectivos puestos permanecieron toda la fun-</t>
  </si>
  <si>
    <t>Austria, Juan de</t>
  </si>
  <si>
    <t>Juan de Austria</t>
  </si>
  <si>
    <t>…nte. tria. D. Alvaro de Bazan. Antonio de Nebri ja. Pedro Mencndez PrifaWe. Trigo 14 i 16; centeno 91 cebada 8. Avilé*. . . Solaenoseco. Trigo 13 á igr centeno y cebada iof. " g.° D. Juan de Austria. Fr. Luis de Granada. Martin de^AzSamtawbs», Torre la Vega. Trigo, fanega 30 i 3a : maiz pilcuetá. Pedro Chacón. D. Bernardino de Rebolledo. D. Luis de ad: vino blanco, cántara 13, tinto 14:,aceite arroba 35. Góngora. (Se continuará.') : Lá cosecha es muy bue…</t>
  </si>
  <si>
    <t>Aviraneta, Eugenio</t>
  </si>
  <si>
    <t>Eugenio Aviraneta</t>
  </si>
  <si>
    <t>228. Martin Serró, Fr. Antonio Ribero, Fr. Bruno Cabré, Fr. Juan Y- &gt;w«*m»w»»*«wi*M«i«ni«aM.iw.M«.WMM«««w«»«.«« ^ l)COCÍCiOi ’ Capntnoo ^Ito. D. Ieodoro AItuu. D. Eugenio Aviraneta. Valencia*....ftHMI»M*MS**HM***MSHS*s«Sél»HSMMMStHSMS i: á # perdida.: MUÍCII*«lt*Slt»MI*ll***********«*l«tSINt*IM«SS«SHIM«M*HHMS . Ifidó. D. Francisco Suarez. D. .Antonio García. D, Antonio Manzano,, con suespoury tres niños. D. Josef Darraúri y D. Francisco…</t>
  </si>
  <si>
    <t>AW, Antonio</t>
  </si>
  <si>
    <t>Antonio AW</t>
  </si>
  <si>
    <t>13/05/1828</t>
  </si>
  <si>
    <t>Gaceta de Madrid n.º 58</t>
  </si>
  <si>
    <t>…z8.ea c«wtrd «actoees fuertes Con. asillas ^ .alambrf. ■VmJmmM eusimpriflcípsi ■ 4ajNMÍr4 jl $9 5o ejempIanet&lt;,;y;pa’ ..ii . Knnl^bnacan de estampas da la.calte agesta. 4s .MáMsr&gt;D. Antonio AW.&amp;JÍérÍBardo píonttio^Tqrnlbo. .tos» fmntaóíte oooSt*tíit, mymk estampa ds fi- :í«r íCwSíBadMi^ttb, , ■- ‘V D. Francisco iope&lt;.P.Fnacttco ' Fnncúco.García fu ». '/VoW *í*J ir*- í: íí! ’ ’iu !' *.i prÁ'/r* «HM üífrentA real. til</t>
  </si>
  <si>
    <t>Ayala, Francisco</t>
  </si>
  <si>
    <t>Francisco Ayala</t>
  </si>
  <si>
    <t>…y se dirá el prospecto gratii; y en las Segundo......... * D. Miguel Salinas ¡ D. JuanCastell. provincias en las librerías que se anunciaron en k' Gaceta del 13 Aecettit....v..... D. Francisco Ayala, D. Felipe Bedoya. de’Febrero del afio próximí pasado. Uraíítimnt diálogos sobre la Gramática latina, Retórica y En la tercera date de mútica. Poltica, acomodados á un examen; por D. Manuel Crespo y Pe• Primer premio. D. Josef Manzanos. fialver. Se vende en l…</t>
  </si>
  <si>
    <t>Ayala, Xopez de</t>
  </si>
  <si>
    <t>Xopez de Ayala</t>
  </si>
  <si>
    <t>24/05/1828</t>
  </si>
  <si>
    <t>Gaceta de Madrid n.º 63</t>
  </si>
  <si>
    <t>…. Tiene el pueblo tíb Idem no consolidados,.......................................... 7 vecinos¿ jtoza de saluK*W«^ - —“ —* ANUNCIOS. "MV MBA lim* ^ ’ ' - &gt; ♦ —Por providencia del Sr. Xopez de Ayala, alcalde del crimen Centrada el catálogo de las otras de S. Mf. que ti hallan *“ dé la Real chancillería dr Valladolid, se cita f emplaza á todos m el dtepqekoy almacén de la I*freni*ke&lt;,** *Vmta los parientes y demás personas que se consideren con derecho á…</t>
  </si>
  <si>
    <t>Áyéstarán</t>
  </si>
  <si>
    <t>…. Manuel Valonga y Zaidin, que lo era de Obispo de Córdoba, su antiguo protector; pensión que le conti la de Tremp, á la de Segorve, y para la de Tremp á D. Agustin nuó después el Sr. Áyéstarán, sucesor en aquella silla: le pusieron Medina y la Llave: para la de Álca.ñiz á D. Manuel Berviela, y finalmente en estado de optar á los premios generales de la acade para la de Vich que este deja i D. Pascual Lagraba que servia mia en 1799. Era el programa…</t>
  </si>
  <si>
    <t>Aymerich, Carlos</t>
  </si>
  <si>
    <t>Carlos Aymerich</t>
  </si>
  <si>
    <t>26/04/1828</t>
  </si>
  <si>
    <t>Gaceta de Madrid n.º 51</t>
  </si>
  <si>
    <t>…o demas estaba á ,gU£ En seguida so le administró-el santo Sacramento dé la Con bordo; por lo cuál quedó la mayor parte de la carga inutilizada, firmación , siendo sú padrino clSr.D. Carlos Aymerich,hijo del asi 'como los óos trasportes y tas embarcaciones que los defen dicho Sr. Exentó.'; y recibiólaságxidaComunion de mano del dían, quemado». Es probable que las gacetas de Buenos-Aires di Ünisrrio limo. Prelado, presenciando; tan augustas ceremonias un…</t>
  </si>
  <si>
    <t>Aymerich, Josef</t>
  </si>
  <si>
    <t>Josef Aymerich</t>
  </si>
  <si>
    <t>…en Buenos-Aires con los prácticos que habían de . Argel, de edad de 30 afios, siendo su padrino el Excmó. Se traído por tierra ; y que en el Sáladó solo habían desembarcado al ñor D. Josef Aymerich, gobernador político y militar de esta gunos cabos, lona, y d dinero, y que todo lo demas estaba á ,gU£ En seguida so le administró-el santo Sacramento dé la Con bordo; por lo cuál quedó la mayor parte de la carga inutilizada, firmación , siendo sú padrino cl…</t>
  </si>
  <si>
    <t>Ayustante, Mariano</t>
  </si>
  <si>
    <t>Mariano Ayustante</t>
  </si>
  <si>
    <t>…ídem, por dentadura terrometálkf. Viuda de Falcó ¿ hijos, Barcelona, por hules. Sr. Ituarte é hijo político, Santiago, por curtido*. D. Juan Lamben; idem, por pelucas y postizo*. D. Mariano Ayustante , Zaragoza, por baldoses. D. Antonio Sánchez, idem, por idem. - ... D. Domingo Francisco de Vich, Barcelona, por pieles y D. Bernardo Furcada, Barcelona, par badanas tafileteáis. D. Juan Furcada, idem, por tafiletes de colores. '.a guante*. v; Doña Isabel Lit…</t>
  </si>
  <si>
    <t>Aza, Juana de</t>
  </si>
  <si>
    <t>Juana de Aza</t>
  </si>
  <si>
    <t>…¿ la edad de xS años, ni pases de la de 35: bleza de su origen han añadido una solida santidad. Uno de-estos que bu talla no debe balar dí dos arschines y tres wersohock; que fue Doña Juana de Aza , muger de D. Félix de Guzman, á la respecto de los coréelos corporales se sigan los reglamentos que cual dieron sus fervientes oraciones, un hijo digno de elk, el gran se observaron en el anterior alistamiento dcc. patriarca Domingo. padre y fundador dei ins…</t>
  </si>
  <si>
    <t>Azaola, Gregorio González</t>
  </si>
  <si>
    <t>Gregorio González Azaola</t>
  </si>
  <si>
    <t>…a, reino de Aragón. el extractp.de Jas tareas del cuerpo en el año social. Sc leyó la me A los demás premios ofrecidos en el programa, ó no se han moria premiada de agricultura de D. Gregorio González Azaola; presentado aspirantes, ó no han acreditado todavía las circunstancias el elogio también premiado de D. Gregorio Mayans.y Sisear, es necesarias para conferirlos. crito por D. Mariano González y Valls, y últimamente una oda Habiendo ocupado Jos premiadas de la…</t>
  </si>
  <si>
    <t>Azpcitia, Alejandro Martínez</t>
  </si>
  <si>
    <t>Alejandro Martínez Azpcitia</t>
  </si>
  <si>
    <t>…irección. Finalmente, la palabra de orden de Cataluña á los sugetos siguientes. Para Ja de la villa de Besalú cón que se resuelven en él día todas las discusiones, políticas, la á D. Alejandro Martínez Azpcitia: para la de Cadaques á Don que sirve para imponer silencio á todas las objeciones, es que Juan Nepomuceno Quiroga y Prado: para la de Sta. Coloma de conviene marear la uparación que debe existir entre el antiguo Farnés, a D. Félix Alquezar: para la de Blanes…</t>
  </si>
  <si>
    <t>Azpeitia, Miguel</t>
  </si>
  <si>
    <t>Miguel Azpeitia</t>
  </si>
  <si>
    <t>…titulándose todavía comandante general de Ca benda de la catedral de Orihuela', y otra por promoción también taluña y de un ejército realista, que supone encargado de la ejecu de D. Miguel Azpeitia al priorato de la misma colegial, á Don ción de soberanos decretos ¡ este hombre, que habia buscado un Joaquín Ándreu, y á D. Josef Roldan y Gutiérrez. asilo sobre el territorio'dé Francia, acosado por las tropas de $. M. hasta el pie de los Pirineos, y obten…</t>
  </si>
  <si>
    <t>Azua, Pedro</t>
  </si>
  <si>
    <t>Pedro Azua</t>
  </si>
  <si>
    <t>…llcgaron SS. MM. al Real pala¿io , que habÍtan ordi- D. Manuel BustilLoa. D. Pedro García Socmaw D. Domingo Pc-&gt; nariamentc los MM. RR. Arzobispos, en cuya ««ateta esperaban rez. D. Pedro Azua. D. Francisco Gallego. D. Juan de la Chi las autoridades de la Provincia y'el ayuntamiento. ca. D. Josef Figueroa. D. Constantino ViUafruela. D. Hilario El Rsv.dió la orden dequé las tropas desfilasen por la tarde Loredo. Fr. Lizwo de Sta. Teren, carmelita. F…</t>
  </si>
  <si>
    <t>B, J.</t>
  </si>
  <si>
    <t>J. B</t>
  </si>
  <si>
    <t>Dirección general de Minas. D. J. B; Moníañac. Este método es el que fea profesado Mofitañac El día 2 de Diciembre próximo se abrirá el curso de química hasta ahora, y cuyos resultados son conocidos en Valencia por m docimástica en d laboratorio de la Dirección t calle de la Visita sencillez y…</t>
  </si>
  <si>
    <t>Babase, Josefa</t>
  </si>
  <si>
    <t>Josefa Babase</t>
  </si>
  <si>
    <t>…orreos y caminos del reino de Galicia, se siguen, auteft sobre la ‘ Por los partes de Barcelona recibidos hasta el ai del corriente existencia de los bienes vacantes por muerte de Doña Josefa Babase sabe que SS. MM. seguían sin novedad en su importante salud. monde,'por otro nombre la Trenca, vecina que fue de la villa, de SS. AA. gozan de perfecta salud. Melliz,cuyo fallecimiento, acaeció hace 20 años, habiendo re sultado se hizo notorio para que hereda…</t>
  </si>
  <si>
    <t>Babdro, C.</t>
  </si>
  <si>
    <t>C. Babdro</t>
  </si>
  <si>
    <t>…pleta de las 1 un ....... 10. 9 X 70 06 enfermedades quirúrgicas y de operaciones que reclaman: por En julio........... si* 7 8 58 «4 Mr. L. J. Begtts, traducido ai castellano por D. C. Babdro y En Agosto.™—. 10. 6 iS 5^ 87 D. J. Aceñero, profesores en medicina, establecidos en esta corte. Consta de dos tomos en 87 mayor , de hermosa, edición, á 40 rs, Total. 38* té 33 262 359 á la rústica y 48 en pasta, librería de Miyár, calle de! Príncipe, donde se hallarán…</t>
  </si>
  <si>
    <t>Babia, Cirilo</t>
  </si>
  <si>
    <t>Cirilo Babia</t>
  </si>
  <si>
    <t>…la conservación délos dientes, gorio Romero, Ó., Pedro Espina , D. Juliap Ota!, D. Josef Tm? seguidos de una exposición de varias experiencias que comprueban vaneo, D. Juan Ramos, D. Cirilo Babia, D. Jo^f Martin de la la sficacia del clorúralo de 91I para, la desinfección del aliento, sea Calje, D, Manuel Travieso, D. Josef María- del Arroyo, D.Fran $ual fuere la causa de exhalación..fétida : opúsculo escrito en cisco García López, D- Manuel Martínez;…</t>
  </si>
  <si>
    <t>Bafiarcs, Greeñrío</t>
  </si>
  <si>
    <t>Greeñrío Bafiarcs</t>
  </si>
  <si>
    <t>…zá pública da Agricultura en el Bnsl jardín Bié» maravillosa* ^uas»que también analixo escriipuroiamenic el «le-., tániao de estacarte, á carzo de su cstedrético D. AatmúoSen- bre D. Greeñrío Bafiarcs. Sr. vende á ¿ rs. en la líbreria de Gacs* • J ' r&gt;yi-■,}'■■&gt; -v :délio de Ariáa, eontimiandO los martes, jueves y iébedo» da cwk la,frente áuu Covachuelas. semua ¿ que no sean festivos.' Le Ofemi , que serviri ds texto, es la - I m ntfu. crítico contra el To…</t>
  </si>
  <si>
    <t>Bahamóhdé, Joaquín</t>
  </si>
  <si>
    <t>Joaquín Bahamóhdé</t>
  </si>
  <si>
    <t>…p^smáo acuicUosquc éa «i conccptó ¿ífeljn til süs Pé^a : tóa94 &lt;fc Cú^lééí&lt;l¿^zá;á Di jósef-Fernandez: «irá la de SaritíllatuT D.J Toniks ífarréro “Casadóy pafa la de 5epúlví¿!a á D. Joaquín Bahamóhdé^'y^íá la del'Ferrol á D. Josef Pli y puig. •Ca^elujen&gt; lai.’narkd^def estadíiticar del Reino. , MÜi^c^.4- Ánte^úe/a:"' Tr igo, fanega i o á a 5: maíz-i 8 i ao: cebadaos -ii.íó................................ .... ...........," Ha ^i^m^difná' 1á ¿Ósecha de gra…</t>
  </si>
  <si>
    <t>Bahamonde, Josefa</t>
  </si>
  <si>
    <t>Josefa Bahamonde</t>
  </si>
  <si>
    <t>…dependencia de los griegos, Ies ene cia se siguen autos sobre la existencia de los bienes vacantes por migos de los cismáticos aun mas que de los infieles, los que temen muerte de Doña Josefa Bahamonde, por otro nombre la Trenca, cue k media luna vuelva á su creciente, y los que rezekn de que vecina que fue de la villa de Melliz, cuyo fallecimiento acaeció el coloso del Norte extienda sus dominios Fasta los Dardanelos, hace 20 años, habiendo^ resultado que…</t>
  </si>
  <si>
    <t>Bailo, Antonio</t>
  </si>
  <si>
    <t>Antonio Bailo</t>
  </si>
  <si>
    <t>…amanos de Señoras. un tomo en 8.° mayor, de 464 páginas de buena impresión. Se ha - La artillería de la plaza ha hecho las salvas prevenidas' por llara en el despacho de libros de D. Antonio Bailo, cálle de las ordenanza, y esta noche ha habido iluminación general. Carretas, á 13 rs. en rústica y 16 en pasta; ■ . V." ■ ___Historia cronológica del pueblo hebreo, de su religión y go En celebridad de los dias de nuestra" augusta y virtuosa Reiva bierno po…</t>
  </si>
  <si>
    <t>Balbiano, Carlos Angel Cayetano</t>
  </si>
  <si>
    <t>Carlos Angel Cayetano Balbiano</t>
  </si>
  <si>
    <t>…Carretas, 4 20 rs. en rústica y 25 en pasta. Se desea adquirir alguna noticia relativa 4 los hijos 6 des —. Formulario mídico y quirúrgico, experimentados de muchos cendientes de D. Carlos Angel Cayetano Balbiano, natural del años á esta parte en los hospitales de los Realcs ejércitos, y man Piamonte, los cuales hácia el fin del siglo pasado vinieron á Es dado observar en los Reales y generales de Madrid, con muchas paña. La persona que sepa su suerte ó paradero podrá…</t>
  </si>
  <si>
    <t>Balioa, Justo</t>
  </si>
  <si>
    <t>Justo Balioa</t>
  </si>
  <si>
    <t>…argo, han conocido por expe Mícr. D. Francisco Aguilar. D. Antonio Morales. D. JosefRe— riencia propia, que cuantas veces confiaron.en promesas extrangequena. D. Agustín González. D. Justo Balioa. D. Manuel López. ras, otras tantas han sido arrastrados ¿ su ruina: que cuando se han t&gt;. Damían C. Andreu. Carmelitas, Fr. Josef del Carmen, Fray extraviado del camino de la fidelidad debida á nuestro legítimo Juan de la Virgen, Fr. Andrés de la Virgin, Fr.…</t>
  </si>
  <si>
    <t>Ballano, Aatonio</t>
  </si>
  <si>
    <t>Aatonio Ballano</t>
  </si>
  <si>
    <t>…I Madrid. viuda de Paz. - 20,134— 1000s*s.s**M*seiti»t«i***t«es*e Idem. __Suplemeoto al Diccionario dp medicina y cirugía del profe 26,106.... ^00**m*si*m»sm»*m**M«*«m*' Idem. sor D. Aatonio Ballano. El objeto de la formación de esta obra 3.973— Idem. ha.sido: primero, insertar muchos interesantes artículos quefalta 1 1- Idem. ban en¡dichoDiccionario, y segando, reformar otros que, aunque Idem. expuestos en él, exigen ya una reforma indispensable,o ser c…</t>
  </si>
  <si>
    <t>Balledor, Alfonso Ignacio Magadan y</t>
  </si>
  <si>
    <t>Alfonso Ignacio Magadan y Balledor</t>
  </si>
  <si>
    <t>…encia de que los apoderados debe infantería, acaecido el 25 de Marzo de 1825, en los cuales porrán presentar la fe de vida de sus poderdantes, $íu cuyo requisito parte de su padre D. Alfonso Ignacio Magadan y Balledor, se hano se les entregarán las órdenes para otorgar. admitido la herencia sin beneficio de inventario, y obligadose á pa^ar los créditos que legalmente resulten contra su difunto hijo; CAMBIOS DE1 DIA J. y a fin de que los que sean comparezcan por sí ó por me…</t>
  </si>
  <si>
    <t>Ballestero, Benigno</t>
  </si>
  <si>
    <t>Benigno Ballestero</t>
  </si>
  <si>
    <t>…las piezas de plata y bronce dotadas y bronceadas que se han cons En la date Ínfima de latinidad. truido últimamente, con las que vienen de países cxt’ráñgeros: pan Primer premio. D. Benigno Ballestero*. lo cual hay ya jarrones, floreros, escribanías, relojes de sobremesa Segundo...........D. Patricio Palacio, D. Juan Ocaña. de varias clases y-candeícros de varios gustos. Accettit...........D.'Francisco Matb*u,D. Pedro Larrard, Don Pero no son solo las mate…</t>
  </si>
  <si>
    <t>Ballesteros, Luis Lona</t>
  </si>
  <si>
    <t>Luis Lona Ballesteros</t>
  </si>
  <si>
    <t>08/11/1828</t>
  </si>
  <si>
    <t>Gaceta de Madrid n.º 135</t>
  </si>
  <si>
    <t>…- lé dio el gehcral Maisoú después de la »S. E. el teniente gobernador ha recibido una comunicación del “revista bebió *á lasalud de todos losfranccses; pero no óla unión 'Excmo. Sr. D. Luis Lona Ballesteros/uno de los Secretarme del Je todas las Potencias. . •'1"&gt; ■ ■ • &lt; Déspáicho de S. M. Católica, participando el acto benéfico y autJjr*—Cuando encontramos ejemplos de virtud dignos de ser cono níjico de S. M. en la donación de io9 fanegas dé trigo, 6 lis misci…</t>
  </si>
  <si>
    <t>Ballesteros, Luis López</t>
  </si>
  <si>
    <t>Luis López Ballesteros</t>
  </si>
  <si>
    <t>…anejar. jR-mliMevieío._ , i . -7 plimiento. =Señaladbídélé Réel maDó dc S. ’M. =En Barcelona 20/ La retroacción tendrá lugur con los Jubilados acndlb que a a de Abril de 1828. = A D. Luis López Ballesteros. gozan mayor, sueldo queelque les concsponderia por el presente -í &lt;-'* ‘-''(vViVfv NOTICIAS EXTRÁSGERAS. ,&lt; ’iín-.roc' arreglo jfperb lo» que lo gozan meaor seguiré* dáfrutandd el'.que \1 se les ha^a se$alado al tiempo de jubilasse. ' .c &gt; M - ■ .-.y'ttti-At…</t>
  </si>
  <si>
    <t>02/08/1828</t>
  </si>
  <si>
    <t>Gaceta de Madrid n.º 93</t>
  </si>
  <si>
    <t>…eral que se previene en el artículo anterior, compren bricado de la Real mano.=En Burgos á 6 de Julio de 1828.= diendo en él los estados que se hayan recibido puntualmente; sin A. D. Luis López Ballesteros. perjuicio de formar y remitir mas tarde un estado suplementario que comprenda las Provincias en retardo; pero formará irremisiInstrucción aprobada por S. M. en la misma fecha, prejijando blemenre expediente para calificar las causas que aleguen los Con las o…</t>
  </si>
  <si>
    <t>Ballugera, Antonio</t>
  </si>
  <si>
    <t>Antonio Ballugera</t>
  </si>
  <si>
    <t>…or Tavéau,y,traducido al,,castellano¿sCuando por todas D. Agustín Rodríguez, D. Mallas Ubeda Cortes, D. Tomas Mu- p^tés m Mee un.uto »ñ general du .Mbaco, y no puede dudarse 11er, D. Antonio Ballugera, D. Dámaso Arias, IX.MigiitlPtr- quz &lt;je este tnismouso inconsiderado; pueden seguirse resultados tearroyó, D. Josef Mena, E&gt;. Claudio Gómara. Y los de segundo nocivos en diferentespartes de la boca, y particularmente sobre y tercero orden por .otros jóvenes…</t>
  </si>
  <si>
    <t>Balseiro, Cayetano</t>
  </si>
  <si>
    <t>Cayetano Balseiro</t>
  </si>
  <si>
    <t>…ta dé 1» enfermedades quirúrgicas, y dé las-ope Novales..lMl«tNSM«tSIMS,(SHHSt*M WlSStSSSSSSSSMSIISHHS 3 »7**« raciones que reclaman: por L. J. Begin. Traducidos al castellano por D. Cayetano Balseiro y D. J. Aceñero, profe.ores en medi Total... *5 6fi7*. cina. Se halla de venta en Madrid en dos tomos en 8.° mayor 4 48 re. én pasta y 40 4 la rústica, en la librería de Miyar, y en las capitales de provincia en los parages que se han anunciado. Se arriendan 4 personas parti…</t>
  </si>
  <si>
    <t>Banco, Ventura de Bustos Acciones del</t>
  </si>
  <si>
    <t>Ventura de Bustos Acciones del Banco</t>
  </si>
  <si>
    <t>…onsolidados............... .......................... 194 valor-, cnpasta. i Idem no cnnsolidadas............».».....»..f...... 7 á 7\ idem. JiitAít de rio, cateroe y de mar- por -D. Ventura de Bustos Acciones del Banco, cada una............. ............ 16 á 16#. y Angulo, cirujano-dentista en esta corte. En estelibekó se-ex ponen las muchas virtudes del agua y«l bafto , sus varias especies y aplicaciones, y justamente w dan reglas seócillái para precaver mu ANUNCIOS. chos…</t>
  </si>
  <si>
    <t>Banse</t>
  </si>
  <si>
    <t>22/01/1828</t>
  </si>
  <si>
    <t>Gaceta de Madrid n.º 10</t>
  </si>
  <si>
    <t>…s á las antiguas tropas, acaba de ponerse en marcha para re perjuicios que de otro modo se causas al Estado j sil Real servicio; unirse al grande ejército rusa El estado mayor del general Banse ha servido S. M. mandar que se lleven i puntual V debido efecto tcnstrauch también ha marchado con la vanguardia, que forman las Reales órdenes que comuniqué á S. E. en 28 de Agosto y 30 cuatro regimientos de lanceros i las órdenes de S. A. 1'.. el prín de No…</t>
  </si>
  <si>
    <t>Bar</t>
  </si>
  <si>
    <t>04/11/1828</t>
  </si>
  <si>
    <t>Gaceta de Madrid n.º 133</t>
  </si>
  <si>
    <t>…' dd golfo al .teniente santes. Mr. Lnviess fue arrestado el jueves pasado al medio día en general Suc.V-zcre? con k id brigada de la caballería ligera de la virtud de mandato del juez Bar ton: se le acusa de haber presidido guardia, :a cd de h ig.z dívklcn de Infantería, y dos baterías para una asamblea sediciosa de mas de 20O hombres en Ballíbay, con -atacar per su flanco derecno á Omer-Uríone, por curo movi dado de Monaghan, el 23 de Setiemb…</t>
  </si>
  <si>
    <t>Barben, Josef Ignacio</t>
  </si>
  <si>
    <t>Josef Ignacio Barben</t>
  </si>
  <si>
    <t>…hallando 3 osef María Aguila?: á D. Miguel de los Santos Puig í U de Al- aquí más medios para saciarse, solo tre, dias en la semana le per cira, y para la de Gerona que obtenía, ¿ D. Josef Ignacio Barben mitía trabajar con un escultor, para mantenerse con el jornal ad á D. Félix Cuende Vallejo al corregimiento de Tarazón?, y para quirido los restantes, y consagrarlos enteramente al estudio. La la vara de Lérida que deja á D. Tiburcio Asiain: á D. Josef Ca apl…</t>
  </si>
  <si>
    <t>Barbosa</t>
  </si>
  <si>
    <t>…habéis yá ____ El Infante D. Miguel llegó el dia 20 del mes anterior á Ca batido al musulmán en Navarino; pero también es cierto que él lés, acompañado del conde do Villareal, del caballero Barbosa y hizo fuego primero contra nosotros: lo hemos seguido en la bahía una comitiva de 24 persona?. El Príncipe visitó la casa de ayun de Navarino, porque teníamos derecho de hacerlo. Queríamos en tamiento, la iglesia, el puerto y ciudadcla , acompañándole el cor…</t>
  </si>
  <si>
    <t>Barcala, Manuel</t>
  </si>
  <si>
    <t>Manuel Barcala</t>
  </si>
  <si>
    <t>…urgo, con el obje lada de D. Lope, en la santa iglesia metropolitana de Santiago, to de hacer una visita al Emperador y á la Gran Duquesa Helena, por muerte de D. Domingo Jordo, á D. Manuel Barcala: para el su augusta hermana. S, A. K. regresará á principios del próxima arcedianato de Carballeda , dignidad de la catedral de Astorga, por Abril. ' muerte de D. Apolinar Viñas, á D. Gregorio Quiroga: para la ——Haciendo excavaciones eq el jardín de los canón…</t>
  </si>
  <si>
    <t>Barcelona</t>
  </si>
  <si>
    <t>…Anselmo Josefi de Robles: para k~de Gropesa 2 D. Meliton Valeiicía...^..^.^.t««v„.,.......................... t idenu, ’. Brienzáiegm: para, k de Locar, Almona, Sierro, y Sufil á Don Barcelona á pesos fuertes............ Francisco Moreno Chinchilla, y Vilches: para la de Ocon i Don Zaragoza.................................................. 1 í ídem, Jcsd^ Fernandez Akioon, y para kleLeganés á IX Manuel de VailadoHd........^....,...,................…</t>
  </si>
  <si>
    <t>Barou, Juan</t>
  </si>
  <si>
    <t>Juan Barou</t>
  </si>
  <si>
    <t>…or idem. D. Francisco Cros y compañía, idem, por productos químicos. ; D. Joaquín Sánchez Marin, Madrid, por ídem. D. Francisco Torras y Romea, idem, por ídem. . D. Ju?n Monclus y D. Juan Barou del gremio dé galoneros, D. Narciso Rexidor, idem, por idem. 4e. Barcelona, por cintas de oro, plata y terciopelo. D. Ventura Prat de Cérvera, Madrid, por ’ lacres, obleas da • D. Josef Volart-, idem, por tirados de oro y plata. camafeos, y grabados de medall…</t>
  </si>
  <si>
    <t>Barra, Francisco Javier</t>
  </si>
  <si>
    <t>Francisco Javier Barra</t>
  </si>
  <si>
    <t>27/12/1828</t>
  </si>
  <si>
    <t>Gaceta de Madrid n.º 156</t>
  </si>
  <si>
    <t>…arcos, que son fá ____Observaciones sobre el abastecimiento de aguas de Madrid , y ciles de hacer con poco qtie ayude, la gente -dei' país. Y lo pasado el modo de aumentarlas, por D. Francisco Javier Barra, comisa so ofrece aquí seguridad ninguna respecto á lo porvenir, porque rio de caminos y amate del reino. En esta memoria se examinan «cómo fiarse de unas gentes , que vendían á las guarniciones turcas las cuestión» siguientes: \Para cuántos usos se necesita…</t>
  </si>
  <si>
    <t>Barreda, Segundo</t>
  </si>
  <si>
    <t>Segundo Barreda</t>
  </si>
  <si>
    <t>…e las administraciones de correos mañana en su posada, para junta general de los acreedores á la entreguen sin demora á las autoridades ia correspondencia de bfi- testamentaría de D. Segundo Barreda, radicada en su juzgado y «io. (Núm. i o.) escribanía de López. EN LA IMPRENTA REAL.</t>
  </si>
  <si>
    <t>Barríentoai, Joeaf</t>
  </si>
  <si>
    <t>Joeaf Barríentoai</t>
  </si>
  <si>
    <t>…, ‘ Siguieron SS. MM. Ja marcha por I* ribera^ se dirigieron # Josef Marfiner Sánchez. D.Josef Píz. D. Jom€ ^raT pOT"Tla puertade Sta¿¡ Engract¿ ,cuya» ruinat debensenteem- Aroza. D. Joeaf Barríentoai D. Josef González. D. Juan López. plazacjas por una magnífica obra,, proyectada y mandada ipnitir* D. Juan Moator. D. Juan Bstuecas. D. Lucas Merino. J&gt;. Manuel pcrS/lt^lir^ dispuso ei: protector dd canal te leprMutsro Oporto. D. Misnuel Lopcz. D. Maniiel Cuervos. D. Salvador…</t>
  </si>
  <si>
    <t>Bartolomé</t>
  </si>
  <si>
    <t>…pa ANUNCIOS. ra una capellanía de Sres. Reyes Nuevos de la ciudad de Toledo, Poesías escogidas de Frey Lope Félix de Vega Carpió, en por muerte de D. Josef Zorrilla de la Rocha, á D. Bartolomé qiie se incluye la Gatomaquia, poema épico burlesco del mismo del Moral y Martin. autor. Antecede un discurro sobre la oda, por Marmontel. Un - Accediendo ¿1 Rey nuestro Señor á las instancias de la Real tomo en octavo, á 12 rs. en pasta. Se hallará en la lib…</t>
  </si>
  <si>
    <t>Bassos, Ramón</t>
  </si>
  <si>
    <t>Ramón Bassos</t>
  </si>
  <si>
    <t>…nando Gargera. D. Manuel Garay. ■ Reales vellón. D. Juan Arguelles. D. Tomas Cordero, con su hijo D. Manuel. Existencia del año anterior........... 47,140..2/ D. Sebastian Santos. D. Ramón Bassos. D. Nicolás Peña. D. Joa Producto de limosnas , rifas semana- quín Ros. D. Mariano de la Luz Sandigas, con tres niños. D. Jo ; leis ^ bailes de máscafa y otrcs ar sef Romualdo Gutiérrez. D. Francisco Cortes. D. Joaquín Ma bitrios enesttaño».^.................…</t>
  </si>
  <si>
    <t>Bathurst</t>
  </si>
  <si>
    <t>01/01/1828</t>
  </si>
  <si>
    <t>Gaceta de Madrid n.º 1</t>
  </si>
  <si>
    <t>1</t>
  </si>
  <si>
    <t>…s sus bienes movibles. Todo se ha verificado con el rumores en la visita que lord Grey ha hecho én su casa do mayor orden, lós comandantes griegos impusieron penas muy se campo al lord Bathurst. ..................... veras á lds 'soldados que obrasen contra los turcos, traspasando lo - . Anuncia el Times que se trata de agraciar á lá esposa dé Mn dispuesto írn U capitulación. Canning con la dignidad dé par de Inglaterra, en Cuyo caso turba*</t>
  </si>
  <si>
    <t>29/01/1828</t>
  </si>
  <si>
    <t>Gaceta de Madrid n.º 13</t>
  </si>
  <si>
    <t>…s reli Frankland Lewris: secretario de Negocios extrangerós sir Carlos giosos en el Levante; y yo encuentro que esta medida coincide Stuart.ó el marques Wellesley: de las Colonias lord Bathurst: también con otras anteriores en casos semejantes, y con las estipu gran maestre de artillería lord Wellington: presidente del despa laciones de sus tratados con la Puerta. cho de Registro Mr. Carlos Grant: presidente del Consejo el «En su consecuencia tengo…</t>
  </si>
  <si>
    <t>…groseros; y como su ejemplo debe Primer lord de la Tesorería, el duque Wcllington. servir de regla á los que se hallan en las clases mas inferiores, re— Presidente del Consejo, el conde Bathurst. . sulla que, viendo los individuos de estas-que los de aquellas no tra Sello privado, al lord Ellcnborough. tan sino de enriquecerse, que nada aprecian tanto como el dinero; Secretario de Negocios extrangeros, el conde Dudley. y no pudiendo por otra parte go…</t>
  </si>
  <si>
    <t>…el título Salasar. de imperio republicano» __Un periódico dice que ellord Camdem debe entrar en el Ga NOTICIAS EXT R A N GER A S. binete; Se supone que S. S. ocupará el puesto de lord Bathurst, anu. esto ra que será nombrado presidente del consejo; que este hono rable Lord parará 4 ser guarda-sellos privado, y el lord EllemOdessa *7 d» Agosto. borugh 4 la junta de negocios de la India, en lugar del lord MelEl domingo 34 se cantó en la catedral un s…</t>
  </si>
  <si>
    <t>Bayeu, Ramori</t>
  </si>
  <si>
    <t>Ramori Bayeu</t>
  </si>
  <si>
    <t>09/10/1828</t>
  </si>
  <si>
    <t>Gaceta de Madrid n.º 122</t>
  </si>
  <si>
    <t>…aya lugar, "¡' Retrato de D. Rafael Mengs, 1 rs. Trece estampas grabadas al agua fuerte de vario* pensamiento*, Noté.,, fin la Caacetá núfl*, it9del Jueve* * del corriegté s*. por D. Ramori Bayeu , ía rs. anunció 1* suscripción del Tratado de eamtío patricio, nacional y La Madre del Divino Redentor , por Brunetí tf rt. exirantero \ y se previene que dicha suscripcíon estará abierta hasta El Salvador del mundo , por el mismo profesor, Ó rs. él i{ de No…</t>
  </si>
  <si>
    <t>Bayona, Manuel</t>
  </si>
  <si>
    <t>Manuel Bayona</t>
  </si>
  <si>
    <t>…de posiciones; que lo envían 4 -r cdsfonssánáose co¿ d parecer de V. S., se ha servido resolver, los Principados, y que el Gran Duque pasa FTetersburgo 4 mfique tanto al referido D. Manuel Bayona como á los demás que se bir las últimas ordenes dei Emperador para tomar después un ea ai- caso, se fes abone el sueldo de los empleos efectivos mando Importante en el ejército. Ya se sabe que hasta ahora te que obtengan, ya procedan de la escala de la Peníns…</t>
  </si>
  <si>
    <t>Bazan, Alvaro de</t>
  </si>
  <si>
    <t>Alvaro de Bazan</t>
  </si>
  <si>
    <t>…ro 11 á is;afiejo za. dra. D. Josef Patifío. Es mediana fa cosecha de granos : la de vino se preíanm muy 4.a D. Antonio Agustiii. D. Sancho Dávila. D. Juan de Aus ■húndante. tria. D. Alvaro de Bazan. Antonio de Nebri ja. Pedro Mencndez PrifaWe. Trigo 14 i 16; centeno 91 cebada 8. Avilé*. . . Solaenoseco. Trigo 13 á igr centeno y cebada iof. " g.° D. Juan de Austria. Fr. Luis de Granada. Martin de^AzSamtawbs», Torre la Vega. Trigo, fanega 30 i 3a : maiz p…</t>
  </si>
  <si>
    <t>Bclimo, Francisco</t>
  </si>
  <si>
    <t>Francisco Bclimo</t>
  </si>
  <si>
    <t>…co* ‘c Él Rey" nuestrflt Señor se ha dignado admítiV el donatívo;que Bo de las aúlas públicas, fueron presididos p.ór su patrono el hizo i favor'del"Real enrío él capitán retirado D. Francisco Bclimo. Sr, Arzobispo de esta ciudad/en las dos mañanas del; *í ttrfa y Uribe/ capitán de voluntarios Realistas de Radajoz, ya-diJ a/ de Junio.1 ................................. funto, de ciiatrO certificaciones de crédito que tenia contra la Real Ejercitaron el pr…</t>
  </si>
  <si>
    <t>Bcmareggi, Francisco</t>
  </si>
  <si>
    <t>Francisco Bcmareggi</t>
  </si>
  <si>
    <t>…Frates, Real Moncloa, por Minio. D. Eusebio Domínguez, idem, por el catre de hierro. - D. Juan Hossechrueders , Madrid, por pianos. D. Eudaldo Pous, idem, por escribanía de acero. D. Francisco Bcmareggi, Barcelona, por instrumento* de D. Juan Bautista Garrigues, idem, por obras de hojalatería y música. plaqué. D. Miguel Cabrero, Madrid, por obras de platería. Doña Francisca Jaquinet, idem, por chimeneas económicas. D. Henríque Dollfus, ídem, por bomba para i…</t>
  </si>
  <si>
    <t>Bcnedi, Siatoo</t>
  </si>
  <si>
    <t>Siatoo Bcnedi</t>
  </si>
  <si>
    <t>…origínalas del mundo , por su mayor exfension, pobla Enriso D. Jmaf Iglesias. D, Aiejandro Carbitllo. D. Manuel ción y cultura, por su belleza y exquisita fecundidad^ AcómpaGeada. D. Siatoo Bcnedi. D. Antonio Pedí. D. Josef Martínez. fian un nupa ae esta mm del globó y otra del&gt; Africa. La ÓltiD. Antonio Robir. D. ^tnoe Fernandez. ma parte, que saldrá a luz coa brevedad, se ha destinado á la Amé-' • 2Msa Búa Burdeos en «1 bergantin francés Beonterú. Fr…</t>
  </si>
  <si>
    <t>Bcr-, Miguel</t>
  </si>
  <si>
    <t>Miguel Bcr-</t>
  </si>
  <si>
    <t>…ble medi criada. D. Juan Adrián, con su esposa y dos nidos. D. Antonio da de misericordia de nuestro benignísimo Príncipe. Mas ¡ aj i to González, con su esposa. D. Joaquín López. D. Miguel Bcr- davía el error lleva én pos de sí á una gran parle de la Grecia. net, con su esposa, cinco hijos y un criado. D. Francisco de la «Muchos dé vosotros, sin embargo, han conocido por expe Mícr. D. Francisco Aguilar. D. Antonio Morales. D. JosefRe— riencia propia…</t>
  </si>
  <si>
    <t>Bcuíhb, Juan</t>
  </si>
  <si>
    <t>Juan Bcuíhb</t>
  </si>
  <si>
    <t>…En la cíate superior de gramática latina. mon ElejiWe* Primer premio. D. Eugenio Ahumada. Segundo...........D. Antonio lacucva, D. Juan Campuzano. Accettit. D. Francisco Cabrera, D. Juan Bcuíhb , D. Gic» No hay artículo* ñus importantes: de publicarse en la Gaceta, gorio Bedoya. que los que versan sobre loa progresó* de la industria ó del comer cio español. Tenemos pues la mayor complacencia en anunciar al En ¡a cíate inferior de latinidad. úblíco l…</t>
  </si>
  <si>
    <t>Bcxiey</t>
  </si>
  <si>
    <t>…que las cerán el lord Lyndhúrst y Mr. Herries; y solo es probable que resoluciones del último Divan no consienten admitir en las actua queden Mr. Wynn, Mr. Bourne y Mr. Grant: el lord Bcxiey se les circunstancias ninguna protección extrangera, ni en favor de los retirará. súbditos de las tres Potencias, ni de los establecimientos que de penden de estas tres embajadas. FRANCIA. «Lejos de desmayar por esta primera negativa, me dirigí ayer ■ París 1…</t>
  </si>
  <si>
    <t>Bd, Juan</t>
  </si>
  <si>
    <t>Juan Bd</t>
  </si>
  <si>
    <t>24/07/1828</t>
  </si>
  <si>
    <t>Gaceta de Madrid n.º 89</t>
  </si>
  <si>
    <t>…uenta de todo loquecipn- S. As I d Serenísimo Archiduque Virer O fipd aaistir en cfarin, hasta qué coockiitb U obra determine Yo lo que nun có»- cate dia á varios eznerimentoa del caballero Juan Bd^jini, miemvTOga i mi'serrkio. Téhdréislo entendido, 7 lo comunicareia S brodel iaerituto da ciencia, rclativos á los tMievoa roiguardqs quien corinippnda.para su cumpli.mi«nto.=Está sefialadode la Kal enaiiOaÁd raléncia á io diPjulio de i8sd*anA' D. Franciico…</t>
  </si>
  <si>
    <t>Be</t>
  </si>
  <si>
    <t>15/04/1828</t>
  </si>
  <si>
    <t>Gaceta de Madrid n.º 46</t>
  </si>
  <si>
    <t>…añola. Antonio Redondo, ¿ D. Agustín Pablo de Moya: para dos ra En la misma tarde visitaron también SS. MM. la fábrica de ciones dé la iglesia catedral de Plasencia, por muerte de D. Be pañuelos de seda-y otras manufacturas dirigida porD. Josef Valls. nito Casas y D. Diego Muñoz, á D.’ Manuel de la Cruz García Admiraron en ella la destreza y finura de labores, dignas de com , y D. Josef dé'la Cálle; y para una media ración de lá iglesia ca p…</t>
  </si>
  <si>
    <t>Be, Antonio</t>
  </si>
  <si>
    <t>Antonio Be</t>
  </si>
  <si>
    <t>…benéfica, cuyas recomendables prendas eran correspondientes á su tierna infancia, que bien dirigida desde el principio, llegará á dar esclarecido linage. Hija legítima del Excmo. Sr. D. Antonio Be liónor á la patria, y leales vasallos á nuestro Soberano. Concluido navides, duque de Santisteban, y de Doña Ana María de la O Fer este acto, y vistos los grandes adelantos de los niños, el presiden nandez de Córdoba, de la casa de los duques de Medinaceli: e…</t>
  </si>
  <si>
    <t>Be, Mauricio Baradat y</t>
  </si>
  <si>
    <t>Mauricio Baradat y Be</t>
  </si>
  <si>
    <t>…de la A la casa de Expósitos de la ciudad de la Coruña.^ 45,841. audiencia de Buenos-Aires; y para la fiscalía del crimen dei mis Ai hospital &lt;fe k ciudad . 2,000. mo tribunal, á D. Mauricio Baradat y Be jar, alcalde del crimen A la casa de JExpóskos de kde:Tuy^.^^^^.w,. .8,136. jubilado de la Real clianeilleria de Granada. Al hospitAde Caridad de ja de f 2,000. También se Isa servido S. M. conferir á consulta de la Cámara Al venerd^fe deati y cabildo dé la c…</t>
  </si>
  <si>
    <t>Beato.están, Jorge</t>
  </si>
  <si>
    <t>Jorge Beato.están</t>
  </si>
  <si>
    <t>…nidad con que están brero próximo, y los pretendientes dirigirán los suyos al secretamiradas las-particularidades biográficas, y por la maestría con que rio del limo, ayuntamiento D. Jorge Beato.están ejecutadas todas las traducciones. Donde no iguala al original . Se halla vacante la plaza.de cirujano latino del partido marí és sin nuda porque no alcanzan á tanto los medios de ninguna tra timo de Santillana, compuesto de seis pueblos reunidos en la cirduc…</t>
  </si>
  <si>
    <t>Beauvais, Obispo de</t>
  </si>
  <si>
    <t>Obispo de Beauvais</t>
  </si>
  <si>
    <t>09/02/1828</t>
  </si>
  <si>
    <t>Gaceta de Madrid n.º 18</t>
  </si>
  <si>
    <t>…y deseada El Sr. conde Alexis de Noailles, Ministro de Estado, indivi efecto. ' duo de la Cámara de los Diputados. Acompaño ademas la declaración adjunta del piloto Tremintin, El Sr. Obispo de Beauvais. cuya conducta es digna de citarse como un modelo de valor y de £1 Sr. conde de la Bourdonnaye, individuo de la Cámara de adn csion, por estar informado de la resolución de Mr. Bisson. s los Diputados. El vicealmirante de la escuadra del Levante H. de Rigny.…</t>
  </si>
  <si>
    <t>BecerriL, Antonio</t>
  </si>
  <si>
    <t>Antonio BecerriL</t>
  </si>
  <si>
    <t>…Sevilla S. Isidoro, milagrosamente des cante por promoción de D. Andrés Masegosa al corregimiento de cubierto, hasta depositarlo1 en"la Iglesia de'S. Juan de León. Al Estepona, á D. Antonio BecerriL: para el de Olor, vacante por varez llevó el primer premio de primera cía e; y fue destinado traslación de D. Juan Carrera » la de Ciempozuelos, á D. Ildefonso por Real orden de ro de Julio de aquel afio' para viajar á París Ruiz de Lobera: para la de Igualad…</t>
  </si>
  <si>
    <t>Bedoya, Felipe</t>
  </si>
  <si>
    <t>Felipe Bedoya</t>
  </si>
  <si>
    <t>…to gratii; y en las Segundo......... * D. Miguel Salinas ¡ D. JuanCastell. provincias en las librerías que se anunciaron en k' Gaceta del 13 Aecettit....v..... D. Francisco Ayala, D. Felipe Bedoya. de’Febrero del afio próximí pasado. Uraíítimnt diálogos sobre la Gramática latina, Retórica y En la tercera date de mútica. Poltica, acomodados á un examen; por D. Manuel Crespo y Pe• Primer premio. D. Josef Manzanos. fialver. Se vende en la librería de Saú,…</t>
  </si>
  <si>
    <t>Bedoya, Gregorio</t>
  </si>
  <si>
    <t>Gregorio Bedoya</t>
  </si>
  <si>
    <t>…................ 7 á f. Accettit........... D. Josef Zamora, D. Agustín Búrgos, D. Fran cisco Cabrera, D. Pedro Guzman. ANUNCIOS. En la tegunda cíate de dibujo. Prendo............ D. Gregorio Bedoya, Exento. Sr. Marques de La Guia de Forasteros y el Estado militar y político para este Casasola. afio se hallará en tafilete, pasta y rústica en el despacho de la Im Accettit........... D. Juan Aguilar, D. Luis Casaní, D. Manuel prenta Real. Montoya, D. Norbe…</t>
  </si>
  <si>
    <t>Bekendorff</t>
  </si>
  <si>
    <t>…* pidió él rPríncipe se rafOn,nuevp Mst«ipii(lo aliitainieiito.¿ conscripción., , „..v le recibiese con únatsalvade artillería, y para satisfacerle &gt;nundó&gt; } l.¡n,:':0. ITALIAV el general Bekendorff dkjS»rasen .seis-cañonazos las dos piezas , que n componían partede-la. escolté de Abbas-Mirvadespués pasó 're- : ■ .! liorna 31 dt Dkitmbrt. vista ¿ todoel destacamento, llamándole principalmertte la aten -■¡Día» atrás llegó, ia. Ancana la.' corbeta -inglesa…</t>
  </si>
  <si>
    <t>BekendoríF</t>
  </si>
  <si>
    <t>…tes. Parece que los genenlei cási han - »E1 Emperador na conferido al conde Diebitch lá orden de cbncliridó:dr representar iú papel por esté invierno, pero él dé los S. Andrés; al general BekendoríF la de S.'WIadimiro de primera diplbmátitos' podrá comenzar; : dase ; 7 la de S. Alejandró Newsky al general Jóninni , 7 al prín- a El Gran-Visir llegaba al campo deOmer-Vrione consuejéicipeTrubetzkoi, 4 quien se la' ha regalado guarnecida de Drillaates. cito…</t>
  </si>
  <si>
    <t>Bekoviasch-Tcherkatskey</t>
  </si>
  <si>
    <t>…4^ K*r*- SI cañóetle Erivan ./ había formado.cl lo^dejulio una regencia interina mira gobernar W Gobierno gticgóftarésuettó enviar diputados i las corte» esté1 jarato. El-ébronel, príncipe Bekoviasch-Tcherkatskey, de Francia, Inglaterra y Rusia con ei objeto de ofrecer á sus So del regimiento de granaderos de Kherson, ha sido nombrado go beranos los homenages.dfc-la nacion griega;.; darjes gracias por cuan- bernador del bajalatq.presidente de la regencia, y comandante…</t>
  </si>
  <si>
    <t>Belden</t>
  </si>
  <si>
    <t>…ue han pasado d Sund desde el ve tantinopla que deben ser de gran interes , no porque creamos que rano último. ■* nos hablen de nuevas conquistas, ni ocupaciones militares ulte El almirante Belden tiene hoy día bajo sus órdenes en el Me riores, sino del modo de pensar" actual de kf Turquía , principal diterráneo los cavíos de línea el Azof t ei Ere quid y el Alejan mente después de la toma de Varna. Las circunstancias que han dro Nrsssky, de 74 cánones…</t>
  </si>
  <si>
    <t>Bell, Carlos</t>
  </si>
  <si>
    <t>Carlos Bell</t>
  </si>
  <si>
    <t>…en cuatro patriarcas goleta inglesa Isabela, de Newcastle, que llegó aquí el 19, pro espirituales. £1 primero, que también se da el título de catilico, cedente del mismo punto, su capitán Carlos Bell, perdió sus caf reside en el célebre convento de Eschmiadztn, á cuatro millas de bles y dió en la costa en la bahía. La misma suerte hubieran cor Erivan: otros dos residen en el Asia menor turca, y el cuarto en rido otros buques, que ya se hallaban en mal est…</t>
  </si>
  <si>
    <t>Bellot, Carlos</t>
  </si>
  <si>
    <t>Carlos Bellot</t>
  </si>
  <si>
    <t>…n carta particular de Burdeos de $ de Diciembre eKtibe lo el Dr. D. Angel Cowlcy, catedrático de medicina en la universi siguiente un espafiol digno de todo crédito. dad, y el Dr. D. Carlos Bellot, y todos convinieron en que se »Ha llegado á este puerto el bajel Anacreonte que salió de Ve- había verificado el desarrollo fisico. xacruz el 4 de Octubre, y se le ha puesto en cuarentena porque se El autor del artículo y de la observación la concluye dicien…</t>
  </si>
  <si>
    <t>Belluga, Sebastian</t>
  </si>
  <si>
    <t>Sebastian Belluga</t>
  </si>
  <si>
    <t>…, aunque muy tarde , de haber obligado. 4 nuestro Mo el nombraihiento: hecho en D. Juan Manuel Calvo de Nuftez, á narca á .sarar;la.espada. La nota de las indemnizaciones debidas D. Sebastian Belluga. por las pérdidas que nuestro comercio ha sufrido, y por losgas— roí que na hecho nuestro Gobierno para sostener la guerra, «e pre- La Gaceta de Francia reasumiendo todo el resultado de las sentarial Diván á su tiempo ,y.en el debido lugar con la mas re sesió…</t>
  </si>
  <si>
    <t>Belmontcs, Ramón</t>
  </si>
  <si>
    <t>Ramón Belmontcs</t>
  </si>
  <si>
    <t>…oa segimdos 4 s88. ■/;'*' Jpnf Muía Molina. D. Andrés Cunara. D. Roque Feraz. Don niimat , atritos y acs¡twuu , poc un labrador ': diálogo* entra ' Josef Alvares. Ds Joaquín Pase. D. Ramón Belmontcs. D. Joa fialido y Coridoá, sabre todo lo iw digno desaberie con refalé quín Moscos. D. Manuel González. D. Josef María Feqninel, cioo aheiima y ticrv» propia pan lo* olivoa, *u plantación, D. Josef García. D. Miguel Castillo. D. Miguel García. D. Jo- traaplan…</t>
  </si>
  <si>
    <t>Beltraa, Juan García</t>
  </si>
  <si>
    <t>Juan García Beltraa</t>
  </si>
  <si>
    <t>…or de las misiones francesas. El para una canongía de k iglesia catedral de Sesovía, vacante por Obispo de Babilonia ha escrito sucesivamente muchas cartas, en ks fallecimiento de D. Juan García Beltraa, á D. Valentín Crespa que refere sus trabajos, y da cuenta del estado de la religión en y Cáceres. Persk. En su último víase al KurdLtan Abó en Xarkcuk. g3 caldeos , todos católicos, y en Masónl cerca de 12 á 15Q cristia E! itinerario que ha seguido hasta aho…</t>
  </si>
  <si>
    <t>Beltran</t>
  </si>
  <si>
    <t>…e Méjico , y de Dofta María Gertrudis Ig ^9 *0®». Izávdj é IzquiérdÓ, difunta,, Ó los Üeiréderos de estosté'tfreicii-fatUwill.MMHW»—H—. 4 á 4 dáfio. ■ farán por. sí 6 apoderad», á D. Beltran .drías Beigbeder y D. JuáriCádir..M...^i.........—OtauMoa. y López ^-Vúéióñ' de la vilfa 'de Rota , ^ én él preciso y fnentpno. término Ato efaaa, caútádós desde el ra dé Julio dé Valencia^.. iSafi á: percibir fa..héreócÚL«»e. pór frilecuniénto: dé :úí 'tio:D…</t>
  </si>
  <si>
    <t>Bencomo, Santiago</t>
  </si>
  <si>
    <t>Santiago Bencomo</t>
  </si>
  <si>
    <t>…ribía al pár--nuestro Señor presentar para el deanato de la iglesia catedral de Ca roco de S. Cosme de Beigondo desde Madrid, á fin de que cuidasenarias, vacante por traslación de D. Santiago Bencomo al obispa de la casa en que vivía de su pertenencia, é igualmente los dichos, do de Astorga, á £). Joscf Francisco Borbujo y Ribera: para el bienes que trató de regentar mediante el fallecimiento .del párroco' arcedianato titular de la misma, por muerte de D.…</t>
  </si>
  <si>
    <t>Benet, Benito</t>
  </si>
  <si>
    <t>Benito Benet</t>
  </si>
  <si>
    <t>…cono tata yCruafies á Callosa ds Segura, y para la de la ciudad de Ma cían), le hicieron pasar rápidamente por todas las clases de 1á aca taré que obtenia á D. Antonio Galiana: i D. Benito Benet, que demia: le adquirieron tal estimación de sus maestros, que en ella lo era dé la de Manresa á la de Gtstellon de la Plana, y para misma se le destinó sala para trabajar, por no poder el propor aquella á Í). Vicente Ignacio Morales: para la de Reus á D. Am…</t>
  </si>
  <si>
    <t>Benetti</t>
  </si>
  <si>
    <t>06/11/1828</t>
  </si>
  <si>
    <t>Gaceta de Madrid n.º 134</t>
  </si>
  <si>
    <t>…ta# 4 . f ia,, guitarra i 4 7 flauta 4 3 : watt Suevo extraaado de pawt ■tg# pesos: miz idém so. cebada idana g# 4 g|: vino tinto alo escopdorde la sinfonía 7 cabmiña que cuita al Sr. Benetti en la qúe, tooel de too cáutúm gd 4 g7.~Ló dama sin ritaracioo. Defia. Cebide, fanega 18 n.: aca¡ta, arroba g8. Sin 1 za 44'n. 7 flauta 4 g: canción num mulada k 4r//A ÍV///r ó salototioaprecsos: ■ la tierna JeepedUa, cátractada del,mxturao fiaaTdpl.jpríiim a…</t>
  </si>
  <si>
    <t>Benifacer, Francisco</t>
  </si>
  <si>
    <t>Francisco Benifacer</t>
  </si>
  <si>
    <t>…tos es S. M., á D. Manuel Alcaide y Gil: para otra canongía de la ca tragos de úna sublevación, dirigida por la perversidad para satis tedral de Jaca, vacante por fallecimiento de D. Francisco Benifacer , so color de los más falaces pretextos, las mas criminales Sia y Casamayor, á D. Mariano Alastuey: para otra canongía de ambiciones, y saciar el deseo de enriquecerse por la rapiña y espo- la catedral dé Mallorca, vacante por fallecimiento de D. Jorge liacio…</t>
  </si>
  <si>
    <t>Benig, Jacobo</t>
  </si>
  <si>
    <t>Jacobo Benig</t>
  </si>
  <si>
    <t>21/10/1828</t>
  </si>
  <si>
    <t>Gaceta de Madrid n.º 127</t>
  </si>
  <si>
    <t>…lebrada en ^^r^Meditaeionee /ob'e ei EvaM^tlio, ó exposición Ijteral y mís lanuda de hoy, salieron sorteador los admetos siguscates: tica de los evangelios, obra postuma del limo. Sr. Jacobo Benig«gas acreditada dé cuantas es 6$tHi66, S4f,itf. no Bossuct, Obispo de Meauy , y la - El .premio de agoo rs. concedido en todas hú’extracciones á cribió en este genero, traducida del1 francés por D. Francisco las huémaas.de militares y patriotas que murieronen…</t>
  </si>
  <si>
    <t>Benken-</t>
  </si>
  <si>
    <t>30/08/1828</t>
  </si>
  <si>
    <t>Gaceta de Madrid n.º 105</t>
  </si>
  <si>
    <t>…as trionta-' ladamente. '-i - t o:-; I i-' .ñas tan pronto como se aproximaron nuestros cazadores. Al dia ESPAÑA. •, v ;• -• .;v-' siguiente él coronel Dellinghausen, ayudante-del general Benken- : Madrid ay de Agosto. .............-f dorflP, encontró un gran convoy de bagages, Cuya escolta dispersó, SS. MM. v AA.‘ continúan en esta corte sin novedad en $u y como le era imposible hacerle avanzar pórun camino tanmalo, importante sáfud, ¿ excepción de l…</t>
  </si>
  <si>
    <t>Benkendorff</t>
  </si>
  <si>
    <t>…blea del estado de Nue nición de oro y diamantes,.y con la inscripción siguiente: Al var. va Yorck, que la elección de Jhon Quincv Ad.ims, como presi lar, uno al ayudante de campo general Benkendorff n, y el otro dente de la república, por la Cantata, de los representantes de loa al general mayor Schabcljty, ge fe de la primera brigada de la se E&amp;dos-Unido»,i pesar del voto manifestó y positivo del pueblo gunda división de huíanos; y asimismo dos espadas…</t>
  </si>
  <si>
    <t>Bénkendórffii</t>
  </si>
  <si>
    <t>…batería qiié'se ron el 18 á las inmediaciones dé Jcriíbazar, Una división detesté* levantaba paré colocar la artillería que debía molestar el ala áírecuerpo al mando del ayudante general Bénkendórffii tomó la di-: cha del-eñemigo. No obstante él- excesivo calor que hacía; ejecu reccion de Provada para ahuyentar de allí al enemigo y asegurar la taron nuestras tropas cpn la mayor velocidad y cxactitudtodós lós comunicación entre Schumla y Varna, y 'el' r8'oC…</t>
  </si>
  <si>
    <t>Bentink</t>
  </si>
  <si>
    <t>04/12/1828</t>
  </si>
  <si>
    <t>Gaceta de Madrid n.º 146</t>
  </si>
  <si>
    <t>…Aa dirigido al Sr. Ministro de la Guerra el general da Julio á Sangurdél juvio.de S.Mrel/f*ówMMr« llevando 4 su comandante- dt la división escftdkimaria de la Murta sobre hordo al lord Bentink, nombeada;gobernádor general, de taladia, - las oferacMMes mSitartt. qutenha tido: recibido'Gon tasdisiihciaoet debida* por el como 31 de Octubre de i8ú8. doro Hagas, y iuu diputación del Gobierno. Se cree 'que el go &lt;^smpo delante del castillo dt la Motea í…</t>
  </si>
  <si>
    <t>Ber-, Francisco</t>
  </si>
  <si>
    <t>Francisco Ber-</t>
  </si>
  <si>
    <t>…ese reclamación de parte legítima, á quien deban ser entregados, se adjudicarán á la Real .Hacienda de Marina. Que la SEGUNDO SORTEO. fragata Atlanta citada se entregue á su dueño D. Francisco Ber- La sección premiada con 50 pesos fuertes cada número es desde goechca, ó á quien su poder tuviese, respecto i que no resulta car el 25,001 al 2&lt;S;oool go alguno, ni personal ni pecuniario , y que aun cuando estuviese TERCER SORTEO dé acuerdo en el proyecto con e…</t>
  </si>
  <si>
    <t>Bercsford</t>
  </si>
  <si>
    <t>…evacuar la Morca. Después ejército, cuyo destino debe dañe á una comisión. Corre la voz de de las últimas noticias deConstantinopla hemos sabido que ya han que esta la formarán el lord Bercsford, sir Gregorio Murray y llegado á Smirna los comerciantes europeos Adam Wright, Saun-i sir Hcrbet Taylor. Para loe negocios de la India será nombrado derson, Edén y Sansón, quienes habían salido de aquella capital lord Ashley, hijo mayor del conde de Shafposbu…</t>
  </si>
  <si>
    <t>Beres-</t>
  </si>
  <si>
    <t>…antez, lo esta, plaza se desempeñará por medio de una comisión. cual se verifica en cada intervalo de un minuto y 20 segundos. Se ____ La Gaceta ojicial anuncia el nombramiento de lord Beres- encenderá este fanal todos los dias al anochecer, y se mantendrá en ford como Gran-imestre de la artillería. cendido hasta el amanecer del dia siguiente. ____Se lee en el Courier lo siguiente: ' Se trata de colocar también en él una campana, cuyo destino »E1…</t>
  </si>
  <si>
    <t>Bergier</t>
  </si>
  <si>
    <t>19/01/1828</t>
  </si>
  <si>
    <t>Gaceta de Madrid n.º 9</t>
  </si>
  <si>
    <t>…o, convepian, 4 exccpckindeupo ú tor en teología &amp;e.; traducido^!, castellano é ilustrado .con curiootro , que no era contagiosa. Deseo con impaciencia leer su obra, sas nótas.:El Sr. Bergier es, conocido por uno de los grandes ta al efecto ya la tengoencargada. Habana y, Agqsto.io.de 1827.= lentos de lá Francia, y gran controversista contra los libertinos y. r. Tomas Romay. jL herégés ¡ dos tomos ep cubeto de buen papel y carácter de letra, á. 1!…</t>
  </si>
  <si>
    <t>Bermejo, Francisco</t>
  </si>
  <si>
    <t>Francisco Bermejo</t>
  </si>
  <si>
    <t>…órée, y escribánia dé óro; vinria íie* AOÜíréirá úsár dé ub triisfadéí'óiie se fa há 'coófaridbí ANUNCIOS. Cmtináa et CatcOorv délas estampar fi etkalLm de venta en fanttmente coa D. Francisco Bermejo, de la demanda' puésiá por la Calcvgrafla de U ItUprsntaSleaJ. «I E|tcme. $r. nsaiqúes de.Gifadaléázár ji'sébée reintegró íde cuatro accÜMMs del béaco iiacioosl de S. Cárlos; ¿on ápercibiiniemo que : t En enanilla. de marepu imperial. # . ¿nq.hacqrlo, te tust…</t>
  </si>
  <si>
    <t>Bermudo, Tomas</t>
  </si>
  <si>
    <t>Tomas Bermudo</t>
  </si>
  <si>
    <t>…e con el augusto Gobierno , para que fuesen adn^tiCuzzo. D. Manuel Orge. D. Joaquín Lago, con su «posa y doa &lt;lo* al perdón, bajo ,!a extendida sombra de la oliva del arca, hijos. D. Tomas Bermudo, con su esposa, seis hijos y un criado. siempre verde, dé la;gracia y de La justicia imperial, como ya ha D. Manuel Fernandez Cuartas, con dos señoras, tres hijos y una sucedido en circunstancias anteriores; merced ¿ la inagotable medi criada. D. Juan Adrián,…</t>
  </si>
  <si>
    <t>Bernardíno</t>
  </si>
  <si>
    <t>…14. - 1 tian Tayon. D. Francisco de la Cruz García. D. Andrés Martí .^Prontuario de: dichos tratados, 4 tomo» 8.*, papel 37 n., rús nez: D. -Franrftco Jimenez. D- Sebastian Tomas. D. Bernardíno tica 31. "y S, Josef. D Josef Templado. D. , Francisco Granados. D. Manuel Acero. Tratado de funerales y sepulturas, ^.0, papel 54 rs., Arica. D. Ramón Torres. D. Josef Díaz. D.; Francisco Faus, y, pasta 11. ^ Alethtní. Philaretac, Epioolania de V. Joannis Pa…</t>
  </si>
  <si>
    <t>Bernardo</t>
  </si>
  <si>
    <t>…D. AnBilbao...,.............................................. t tolin y Doña Eugenia de Iñigo, hermana y sobrinos respectivo Cortina........................................... de D. Bernardo dé Iñigo, vecino y del comercio que fue de esta Vales consolidados.............................. Corte, que falleció en ella en el año pasado de 1813 , dejándolos Idem no consolidados...................... instituidos por sus herederos ó á los legítimos repre…</t>
  </si>
  <si>
    <t>…................. ......... sof valor. para la de Sigiienza á D. Josef Cabrera: para la de Junquera de Idem no consolidados......................................... 7 á J. Ambia á D. Bernardo de la Ballina y Costales: para la de Alconchel á D. Agustín Josef Mendez: para la de Sotopalacios á D. Jo sef Alevcsque Casquete; y para la de Javalquinto á D. Pascual ANUNCIOS. Perez. Breves meditaciones sobre los novísimos, repartidas por los El dia 28 de F…</t>
  </si>
  <si>
    <t>Berrar, Ramón</t>
  </si>
  <si>
    <t>Ramón Berrar</t>
  </si>
  <si>
    <t>…para la vara de alcalde mayor de la ciudad de Tortosa á D. Jaime vísperas de coger los frutos de una reconciliación, que es de espe Eugenio Beltran: para la de la villa de Nules á D. Ramón Berrar que sea solida y durable. Tendremos también un Ministerio nus: para la de Tárrega á D. Claudio Merino Barrio Canal; y pa tory, y los liberales quedarán sin apoyo, ni dentro ni fuera. La ra la de Cheste al Campo á D. Pedro Joséf Abad y Escudero. lucha contra 1…</t>
  </si>
  <si>
    <t>Bertchinger, Samuel</t>
  </si>
  <si>
    <t>Samuel Bertchinger</t>
  </si>
  <si>
    <t>clpotenciarios. Si hubiesen consentido en volverse á Constantino* D. Samuel Bertchinger, ídem, por idem. pía, acaso te hubiera decidido el Sultán á hacer concesiones ¡n* Sfes- Escudero y hermanos, Madrid, por botones de asta, pe portantes. (/rfzm.) suña y ballena. Sres. hijos de TordesiUas, ídem, por idem. , ESPAÑA. D. Antonio de Torres y Roig,…</t>
  </si>
  <si>
    <t>Bertrán, Matías Sola y</t>
  </si>
  <si>
    <t>Matías Sola y Bertrán</t>
  </si>
  <si>
    <t>…Manilla; pira la dignidad de arcediano de' Be Ichite, vacaste en dicha santa iglesia por fallecimiento de D. Tomas Es- Al de algunas personas partkndares Indícales .y .. oier , í D. Matías Sola y Bertrán: para k dignidad de maé-ttescue- pobres labradores de ^varios puntos del reino de Gak de k misma santa iglesia, vacante por muerte de D. Antonio de Acostegol, á D. Manuel Gastejon y Torres: para el arcedianato »7°5mayor ce santa María, dignidad de la propja i…</t>
  </si>
  <si>
    <t>Berviela, Manuel</t>
  </si>
  <si>
    <t>Manuel Berviela</t>
  </si>
  <si>
    <t>…le conti la de Tremp, á la de Segorve, y para la de Tremp á D. Agustin nuó después el Sr. Áyéstarán, sucesor en aquella silla: le pusieron Medina y la Llave: para la de Álca.ñiz á D. Manuel Berviela, y finalmente en estado de optar á los premios generales de la acade para la de Vich que este deja i D. Pascual Lagraba que servia mia en 1799. Era el programa un bajo relieve, en que habia de aquella: para la de la villa de Novelda i D. Placido Duran y repre…</t>
  </si>
  <si>
    <t>Bexlay</t>
  </si>
  <si>
    <t>…institutos tesorero de Marina Mr. Davirson: lord canciller el lord LináReligiosos que están ordinariamente bajo la protección francesa, y hurst: canciller de! ducado de Lancaster lord Bexlay; y maestre me lisonjeo de que V. E. no dudará un momento en acceder á mi de Moneda Mr. "Wilmot Horton. súplica. __Esta mañana á cosa de las seis ha vuelto á romper él Támc«Estaré sumamente agradecido á todo lo que V. E. tenga la sis en el paso subterráneo, do…</t>
  </si>
  <si>
    <t>Bibikow</t>
  </si>
  <si>
    <t>19/07/1828</t>
  </si>
  <si>
    <t>Gaceta de Madrid n.º 87</t>
  </si>
  <si>
    <t>…logio; pero París 7 de'Julio. tuvieron mucha pérdida, particularmente en las salidas que hi Bolsa di hoy. Cinco por 100 consolidados 10$ fr. 70. c.cieron. En este momento llega el coronel Bibikow, ayudante de cam* Acciones del banco 1802. Empréstito Real de España 724. —Antes de ayer leyó el conde Simeón en la Cámara de le» Parespo de S. A. 1. el Gran Duque Miguel con las llaves de la plaza el informe sobre el proyecto de la ley relativa á los periódi…</t>
  </si>
  <si>
    <t>Bíistamante, Raffibn</t>
  </si>
  <si>
    <t>Raffibn Bíistamante</t>
  </si>
  <si>
    <t>31/05/1828</t>
  </si>
  <si>
    <t>Gaceta de Madrid n.º 66</t>
  </si>
  <si>
    <t>…tados desde i-.° de Mayo, Ies-pa rará el perjuicio que haya lugar. i t ; 1;: r.T-;;-: Los suscriptores 4 las Recreadonts filosóficas del P. D. Teo ■ fti desea saber el paradero de D. Raffibn Bíistamante deTordoro de Almeida se servirán acudir i recoger el tomo último de m, sutural del reino de Galicia, de redada como de 43 afina, el la obra, y 3.* de 'cartas. Comprende tina teoría completa de la cual pasó 4 la América septentrional.- Fue militar, y-en-el afi…</t>
  </si>
  <si>
    <t>Bijtrom</t>
  </si>
  <si>
    <t>…adin, que hasta Osniáñcáyk: y al mnmtvtieihpo, con el-objeto de reforzar hacia muchoica1fos'que estaba én Europa ,'dA^ka ¿e haherse ejer el ala dcrecha de la posición del ayudante general Bijtrom, se apro citado en la misiona en el Kentuckey, partió para lá misión de ximó á'él, y ocupó el pueblo de Peynavózr el cuerpo del mayor Michigan, donde va á reunirse con su hermano. Mr. Martial, vi general Deltnghausen.” cario general de Kentuckey, qué había ve…</t>
  </si>
  <si>
    <t>Bilbao</t>
  </si>
  <si>
    <t>…l.apoderado general de los .herederos de la Zaragoza...................... ........................................ 4 pérdida. Excma. Sra. Doña María Manuela Fernandez de Córdoba, conde Bilbao................................................................... 4 ídem. sa que fue de Torralba y Talara, se ha señalado para una junta da Corulla.......................................... ................. 14 ídem. los mismos, el jueves 21 del corriente en…</t>
  </si>
  <si>
    <t>18/09/1828</t>
  </si>
  <si>
    <t>Gaceta de Madrid n.º 113</t>
  </si>
  <si>
    <t>…nta estampas, que forman un cuaderno, de cáprjchós'In ¡Roe»: Gerona,Figueró|:Tarragona., Puigrpbí: SVF¡elipé, Bellber ventados y grabados al agua fuerte con aguadas de resina, por Don Bilbao., Delmas. . Francisco Goya. -—^.Concordatosobre Ja-materia benejtcial, esfolios..y vacantes, Su dimensión arreglada al grabado es; dé 8 pulg/ dealto y 5 con ,sus , ratificaciones, conitituc¡on y J&gt;r£V( apostólico expedido pulo, y 6 lín. de ancho por aproximac…</t>
  </si>
  <si>
    <t>Bilbao, Sebastian</t>
  </si>
  <si>
    <t>Sebastian Bilbao</t>
  </si>
  <si>
    <t>…medias raciones de ella, por ascenso de Don Zaragoza............................................................. Idem á á ídem, Pedro Navarro, y renuncia de D. Ignacio Llarena, á D. Sebastian Bilbao................................................................. i á 4 ídem. Antonio Alvarez y D. Francisco Saviñon y Guillama; y para otra Cotuña................................................................ 1 i ídem, ipedia ración de la santa iglesia metr…</t>
  </si>
  <si>
    <t>Bingham</t>
  </si>
  <si>
    <t>…ededor de la cual se leen estas pliegos del lord Heytesbúry, fechos én Odesa, i 24 de Octubre. Se palabras: rdrtut a Russorumfortissimo exercitu capta dii xzOc- habian confiado al lord Bingham, agregadó á la embajada j pero tobrii MDcccxx vzu. (Gaceta de Prusia.) su'señoría'cayó enfermo en Ratisbona,yMr. Cavane les diódiEl general Nostitz, y los oficiales que le han acompañado al reccion. Lord Heytesbúry debia salir dentro de poco para Pe* citarte!…</t>
  </si>
  <si>
    <t>Bis</t>
  </si>
  <si>
    <t>…proximaron á nuestro buque: al momento todos nos colocamos én depositada en el Real Conservatorio de artes; habiéndosele* ex nuestros puestos, y nos dispusimos para el combate. El capitán Bis pedido por el supremo Consejo la Real cédula de dicha gracia son subió al punto sobre el bauprés para observar mejor a las tar en 31 de Diciembre último. tanas que se dirigian hácia nuestra proa: el capitán los hizo hablar varias veces con la vocina, pero vie…</t>
  </si>
  <si>
    <t>Bístrom</t>
  </si>
  <si>
    <t>5SP . ñones, 6 banderas, y considerable porcioíi de municiones de guerra «En este mismo día el general Bístrom rechazó un vigoroso y víveres. ataque. Ei enemigo luego que llegó comenzó, á atrincherarle , de cuyas posiciones salió con fuerzas muy considerables, y atacó con Extracto del parte de las operaciones de Silistria hasta 11 de gran furor nuestros, reductos. La…</t>
  </si>
  <si>
    <t>Bistrom</t>
  </si>
  <si>
    <t>…adelantándose con tanta celeridad como acierfo; cía, y 'qué aiip aperamos ákrlá inas sraelañt'e l (ij) (Jdeníi) »Desde él 30 de Setiembre' nada ha emprendido el' enemigo contra el general Bistrom, el cual continúa7 en; su posicionsobré ESPAÑA. ej lado meridional del golfo dé Varna, desde donde divisan algo rfas veces i los turcos, quiénes0 se retiran precipitadamente al pri Ceuta aá. Je Setfrmirt. mer tird qué oyén;** El i 5 dél córriénté dió la vela…</t>
  </si>
  <si>
    <t>Bistronv</t>
  </si>
  <si>
    <t>…ene á sú car pesar de los refuerzos que ha recibido. Por nuestra parte también go |¡9 católicos. Asi es que continuamente está el Obispo en mo fue reforzado el cuerpo del ayudante general Bistronv, y-sa has vimiento rara viskat-.su jifr.|I|jbjciMly descansado algunos dias construido reductos para cubrrfnt po«»cion.Puáde asegurar* qu* Jos mi*¡otarras en-lcaéa déf prelado^, fe «quraron para irse cada uno se han tomado todas las medidas necesarias para qu…</t>
  </si>
  <si>
    <t>Blainvllle</t>
  </si>
  <si>
    <t>17/04/1828</t>
  </si>
  <si>
    <t>Gaceta de Madrid n.º 47</t>
  </si>
  <si>
    <t>…listas en que se inscribirán los nom ' Fecundidad extraordinaria de una vaca. ' bres dé lps desterrados. Estás listas se entregarán á la autoridad su 7; Uno de los discípulos del doctor Blainvllle le lia. comunicado perior j .y él itissab-agassi empleará todo el zelo que le'sea posible, .un certificado de Mr. Clement .corregidor de Lnsicny., disl riro de a fin de que se ejecuté rigurosamente la voluntad del Gran Señor. Troyes, departamento del Aube,, d…</t>
  </si>
  <si>
    <t>Blanco, Antonio Gaspar</t>
  </si>
  <si>
    <t>Antonio Gaspar Blanco</t>
  </si>
  <si>
    <t>…a. si en ello habría algas iscoxrveskmc, por conducto dbl citado Capitán general de Cataluña los Brígadiev si convendría que ios Habilitados hiciesen, ios repartos, con asnee- res D. Antonio Gaspar Blanco y D. Jo^f Marcos de Saiz. míe cía de los Capital» generales, ó personas que deleguen, de resul ra que no haya dudas en lo sucesivo, que no han debido tener tas &lt;k las dtKksoossuladss por el Ibfeisdeiite del Éjérrite y Prin £gar r^pecto de los interesados , se comimiQ…</t>
  </si>
  <si>
    <t>Blanco, Joseí</t>
  </si>
  <si>
    <t>Joseí Blanco</t>
  </si>
  <si>
    <t>…odos los oficiales de la escuadra francesa del Medi Barbie, D. Clemente Reguera, D. Manuel Silva, D, Camilo terráneo, y el Gobierno francés ha manifestado otra vez sus sen García, D. Joseí Blanco, D. Ramón Martínez y D. Robus t ¡ano timientos , confiriendo nuevos honores á los oficiales que se halla Agustín Aniel o. En geometría D. Josef María de la Quintana, ron en el combate de Nava riño, que nuestro Gobierno ha carac D. Maximino García Alvarez, D.…</t>
  </si>
  <si>
    <t>Blanco, Manuel Antonio</t>
  </si>
  <si>
    <t>Manuel Antonio Blanco</t>
  </si>
  <si>
    <t>…que contribuyen nuestro Señor nombrar para una canongía de k iglesia catedral de los piadosos asociados, se añade una carta de tos directores del se Astorga, vacante por muerte de D. Manuel Antonio Blanco, á minario de las misiones extrangeras en que dan cuesta def repar- D. Juan Manuel Pedrejón: para una media ración de la santa igle timlento de los fondos que han recibido en los años de 1824, sia metropolitana de Sevilla, por la de D. Francisco de Paula Ca 1…</t>
  </si>
  <si>
    <t>Blas</t>
  </si>
  <si>
    <t>…va encendida ír las nobles cualidades que brillan.cn tan augusta como amable rincesa.que se extendía á unos-too pasos del cráter. S ESPAÑA. Discurso del capitán general dt Vizcaya D. Blas dt Foumas 6 ' S. A. R. Alad', duquesa de Berri d su paso del Bidasoa. í..’. Habana jo de junio. »Afadama •/ Es para mí una, dicha tanto mas grande cuanto La epidemia de fiebres inflamatorias qué’ ha reinado en esta ciu menos esperada el. poder ofrecer persona…</t>
  </si>
  <si>
    <t>Blasco, Francisco</t>
  </si>
  <si>
    <t>Francisco Blasco</t>
  </si>
  <si>
    <t>…ión, hizo conocer bien pronto su inmensa utilidad, do de la Real mano.=En Palacio á 10 de Setiembre de i8a$.s ofreciendo las mas bellas esperanzas, que no dejó ver realizadas la A D. Francisco Blasco.” injusta agresión de 1808, en cuya época sufrieron mucho estas importantes obras. Restituulo al trono «le mis mayores fijó de NOTICIAS EXTRANGERAS. ellas desde luego mi soberana atención, y en Real oraen de 17 do Enero «le 1815 mandé «lúe se promoviese, y qu…</t>
  </si>
  <si>
    <t>Blogney</t>
  </si>
  <si>
    <t>01/11/1828</t>
  </si>
  <si>
    <t>Gaceta de Madrid n.º 132</t>
  </si>
  <si>
    <t>…bájeles de su nación. se niegue á tratar durante el invierno íbn el Sultán sobre bases jus ^Dlas pasados una justa muy numerosa de protestantes. presi tas y honoríficas. dida por lord Blogney^ tuyo su primera sesión en Monaghan , y El Emperador de Rusia ha manifestado ya que estaba pronto á según costumbre hubo gran tumulto, y se pronunciaron discursos escuchar todas las proposiciones que pudieran parecerie bien sin extravagantes: el Dr. Roblases…</t>
  </si>
  <si>
    <t>Blsfronv-</t>
  </si>
  <si>
    <t>…e Varna: pero el Lándres ip de Octubre, cuerpo que defendía e-ra había recibido refuerzos, y su mando Ve- Pondos públicos. Tres por i 00 consolidados 804* haba condado ai teniente general Blsfronv- Las noticias de Irlanda recibidas ayer mañana son muy intere -*r£l 27 se destacó a la orilla izquierda' dd golfo al .teniente santes. Mr. Lnviess fue arrestado el jueves pasado al medio día en general Suc.V-zcre? con k id brigada de la caballería ligera de la vir…</t>
  </si>
  <si>
    <t>Boceta, Joaquín</t>
  </si>
  <si>
    <t>Joaquín Boceta</t>
  </si>
  <si>
    <t>…rse mas pura en el trascurso de los tiempos. Enterado el Rey nuestro Señor de un expediente instruido á »No será inútil observar de paso, que aun los turcos, en medio instancia de D. Joaquín Boceta, vecino de la ciudad de Llere- de sus preocupaciones nacionales, consideran todos los países de esta na, solicitando por sí y en nombre de los demás dueños de gana parte del Vardar como menos musulmanes, y no tienen en ellos do lanar fino de aquel término, qu…</t>
  </si>
  <si>
    <t>Bofarruí, Próspero</t>
  </si>
  <si>
    <t>Próspero Bofarruí</t>
  </si>
  <si>
    <t>…guerra con la Persia, tie que les es propia por los últimos trabajos que se han practicado ne á sus órdenes triplicadas fuerzas de las que necesita para, llegar bajo el cuidado de D. Próspero Bofarruí para establecer la clasifi hasta los muros de Constantinopla, á pesar de todos los esfuerzos cación , y hacer, mas fácil la inteligencia de aquellos documentos de los turcos, si una resistencia armada fuese el único obstáculo que trasmiten á la prosperidad la…</t>
  </si>
  <si>
    <t>Bolívar</t>
  </si>
  <si>
    <t>…s. Empréstito Real de España yOf. Un caballero americano que llegó de Guayaquil, asegura haber ____ Efe Tofos con fecha 9 del corriente nos dicen lo que sienes visto una carta de! general Bolívar al general Flores, gobernador »Acaba de llegar á nuestra rada e! bergantín del Rey Ckam~ de aquella ciudad, en que decía que avanzaba hacia el Perú á guer fenoles, procedente de Argel, de donde salió' ei 31 de Ckrtubre ra á muerte, para castigar á los peruano…</t>
  </si>
  <si>
    <t>…nstan las parefesfel patio , y logrando llegar hasta e! cuarto de este ge- ’ cias en que la escribió, y ei poco fruto de sus exhortaciones en el ñera!, sorprendieron en su cama al coronel Bolívar, y ie descarga pulpito, le hicieron formar el designio de enseñar por un medio ron un pistoletazo en el pecho. aun mas agradable que el de k predicación, ó el de los preceptos »A la salida de los que invadieron el palacio se halló á la puer en un Hbro. Ei ven…</t>
  </si>
  <si>
    <t>Bolívar, Simón de</t>
  </si>
  <si>
    <t>Simón de Bolívar</t>
  </si>
  <si>
    <t>…la Gacéta«; lívar: Verdad amarga, que no era necesario haber comprado cotí 18 años dé desastres: verdad fecunda, si sé supiera ó se quisiéra El mensage del presidente de Colombia D. Simón de Bolívar i lá entender, que no necesita de una nueva serie de infortunios, pará convenciolí nációrial, instalada para poner remedio á los males de anunciar'desde ahora todas sus futuras aplicaciones. El gobierno la república , és la confesión auténtica de los errores,…</t>
  </si>
  <si>
    <t>Bolsa</t>
  </si>
  <si>
    <t>…va, FRANCIA* en cuyo ejercicio los mismos primados no se desdeñaron emplear París y de Marzo. se, ó á lo menos tomar parte. Tjq cartas del comercio anuncian que luego que llegó el conde Bolsa de ayer. Cinco por 100 consolidados 104 f. 30.- c. Ac de Capo d’Istria á Egina dió las órdenes correspondientes para ciones del banco 1895. Empréstito Real de España 70}. una expedición destinada contra Cándia, y cuyo mando se daría á I.» gran diputación de l…</t>
  </si>
  <si>
    <t>Bolsa, Alejandro</t>
  </si>
  <si>
    <t>Alejandro Bolsa</t>
  </si>
  <si>
    <t>…r FEASsCMU" • ' í ;v*. * I „ - ; j i'.i. ■ • - ícuadro con 12 piezas de artillería los regimientos 15 y 16 de ca París 4 de Setiembre. zadores, á las órdenes dél ayudante dé campo general Alejandro Bolsa de hoy. Cinco por ioo consolidados 108 f. 9$ c. Ao- Bcnkendorff ,yá cuya cabera iba el Emperador. A la derecha de ciones del banco i8&lt;f§. Empréstito Real de España 75. éstos dos regimientos iban tres de húsares de la división de RudiPor el parte telegráfico d…</t>
  </si>
  <si>
    <t>Bona, Eugenio</t>
  </si>
  <si>
    <t>Eugenio Bona</t>
  </si>
  <si>
    <t>…. No hay código de leyes, en que se muestre Sánchez: enS. Sebastián en la imprenta de Baroja; y en Tudel* «mayor solicitud y mas repetidas precauciones para la conserva en casa de D. Eugenio Bona, 332 rs. vn. adelantando la mitad. ción, la seguridad y la dicha del pueblo, que en las leyes de '____Anatomía de artistas , sacada de los mejores autores, por «España sobre el gobierno de las Americas.” «Los Reyes de Es- D. Pedro Martin: comprende la parte d…</t>
  </si>
  <si>
    <t>Bonaplata, Ramón</t>
  </si>
  <si>
    <t>Ramón Bonaplata</t>
  </si>
  <si>
    <t>…etar ta del dcspSchode Gracia /Justicia á las per 'En la. mañana dél siguiente dia 17 honraron también SS. MM. sonas autorizadas pan recibirlas. la fébnca.dé tejidos dé algodón de D. Ramón Bonaplata é hijos. Todas las paréeles dél edificio estaban cubiertas dé ¡ndi:ini$:fi'v&gt;yde Continúa el articulo de la Gaceta anterior ¡óbrela visito de diferentes colores, y el' pavimento embaídos ido con piezas dobla SS. MM. d fabrica*. das del mismo género colocadas…</t>
  </si>
  <si>
    <t>Bonavia, Simón Villamayor y</t>
  </si>
  <si>
    <t>Simón Villamayor y Bonavia</t>
  </si>
  <si>
    <t>10/06/1828</t>
  </si>
  <si>
    <t>Gaceta de Madrid n.º 70</t>
  </si>
  <si>
    <t>…tálogo de tas ohas de S. M. que se hallan de venta en el desfacho y aknacen de la Imprenta Real. caudal quedado por el fallecimiento abintestato ocurrido en 31 de Marzo último «fe D. Simón Villamayor y Bonavia, teniente co Iterti. Método artificial de criar los nífios, tom. i .°, 8.°, pa ronel retirado, púa que en el término «le 20 días acuda á dedu-r pel ó rs., pasta lo. cirio con k» correspondientes documentos justificativos; preveniliteratee. Oraciones y caita ,…</t>
  </si>
  <si>
    <t>Bonifa</t>
  </si>
  <si>
    <t>…s ciller de la insigne orden del/Toison de Oro, capellán de honor efectos de tan sóbérana-dignación; ¡ No hubo cosa que no llamase de S. M., cura de su &amp;eal palacio ; canónigo. El Sr. D. Bonifa la atención" dé loi Reyes , vivamente interesados en la suerte y cio Tosantos, ministró supernumerario dél Tribunal de la Nun alivio de aquellos infelices! Estos se.presentaban á su vista enter ciatura, canónigo : y él Sr.'D. Domingo Sánchez Gijon, caba necid…</t>
  </si>
  <si>
    <t>Bonifacio</t>
  </si>
  <si>
    <t>12/04/1828</t>
  </si>
  <si>
    <t>Gaceta de Madrid n.º 45</t>
  </si>
  <si>
    <t>…illa dentro dél término dé 15 dias. AVISO. • __Se emplaza á los ¿creedores yque tengan derecho á la testaSe árríendan i persona* particulares todas las rentas decimales mentsríade D. Bonifacio,Caballas, vecino que fue de esta corte, deTercias, Excusado , Noveno, Diezmos exentos y Novalés eñ y falleció en VillacaUitien 6 dé Setiembre de 1824, para que la provincia de Córdoba, mediante 1 lo cuál se admitirán las pro dentro de 30 diascoaiparezcan antq…</t>
  </si>
  <si>
    <t>Boquijano, Juan Agustín</t>
  </si>
  <si>
    <t>Juan Agustín Boquijano</t>
  </si>
  <si>
    <t>…M., saldrá del puerto de Cádiz el i.° Cádiz, se cita y emplaza á los herederos ó parientes dentro del de Abril próximo venidero, conduciendo la correspondencia pa cuarto grado del Sr. D. Juan Agustín Boquijano, conde que fue ra dicha Isla , Puerto-Rico y Canarias. de Vistaflorida , para que en el término de 30 dias comparezcan por sí ó por medio de apoderados en dicho juzgado á deducir el CAMBIOS DEL DIA I/. derecho y acción de que se consideren asistidos al percib…</t>
  </si>
  <si>
    <t>Borodin</t>
  </si>
  <si>
    <t>…ara mu dice; que la primera la tomó por asalto un batallón del regimien dar de coche, é inmediatamente se fue 4 comer á Saínt-Cloud to de infanferí* de Schirwan, á las órdenes del coronel Borodin. S. A. habia salido de Nancy : él día antes 4 la» seis de la ntaflana, El general Lacken mandaba en persona: la fortaleza de Gbertvis- en donde habia dejado 4 S. M.,con el objeto de estar el 18 en Pa sy se rindió al coronel Raíefsky al momento que se presentó…</t>
  </si>
  <si>
    <t>Borras, Bartolomé Bosch y</t>
  </si>
  <si>
    <t>Bartolomé Bosch y Borras</t>
  </si>
  <si>
    <t>…-e esta obra, conservada en una D. Agustín Pelaez: para la de Tarrasa á D. Manuel Frutos: para fuente de la villa, dió á conocer el talento del escultor, y le con la de S. Pedor á D. Bartolomé Bosch y Borras: para la de Cape- cibo la protección del Obispo de Córdoba D. Antonio Caballero Hades á D. Josef María Carrogio; y para.la de Sitjcs á D. Fran y Góngora, que le llevó ásu palacio para agregarle á la academia cisco Domingo Annés. que ¿1 mismo habia establecido…</t>
  </si>
  <si>
    <t>Boschettí</t>
  </si>
  <si>
    <t>…e Asia La suscripción para socorrer á los pobres del campamento se y de Levante, y lo mismo para ras de America. Sobre la primera ha aumentado hasta 4353 duros, 4 rs. y 13 mrs. El Sr. Boschettí, suma se han designado 73,600 fr. para las misiones que desempeña ademas de los iS rs. diarios que da por sí á los pobres, ha suscrito el seminario de misiones extranjeras; 27,600 fr. para Mr. Cou- con 96 duros mensuales. períe, obispo de Babilonia, y 13,800…</t>
  </si>
  <si>
    <t>Both</t>
  </si>
  <si>
    <t>29/07/1828</t>
  </si>
  <si>
    <t>Gaceta de Madrid n.º 91</t>
  </si>
  <si>
    <t>…que los espontaneados que Las cartas del comercio de Bucharest anuncian que el cuerpo por haber pertenecido á talps sociedades no pueden hacerle, que de ejército ruso al mando del general Both habia pasado el Danu den desde luego excluidos de dichos grados, honores ó destinos. bio por Tourtukay para ir á cercar á Silistría; y que la guarni Publicada esta soberana resolución en el Consejo, con presen- ción de BraTlow se habia dirigido hacia Gallatz.…</t>
  </si>
  <si>
    <t>Bou, Francisca Reat de</t>
  </si>
  <si>
    <t>Francisca Reat de Bou</t>
  </si>
  <si>
    <t>…cian qúü • Doña Gumersinda Condeidem-, por objeto curioso. SS. MM. seguían en acuella ciudad sin novedad en su impertióte . Doña Tomasa Sinotas, idem, por objetos curiosos. salud. Doña Francisca Reat de Bou, idem, por ídem. D^Francisco Javier dei Valle Linacero, idem, por dibujos SS. AA. gozan de perfecta salud en esta corte. de lápiz. &gt; Anónimo P. y B. de M., idem, por inscripción én versos; El ayuntamiento de la ciudad de Jerez de los Caballeros. El Baronesa d…</t>
  </si>
  <si>
    <t>Bou, Segismundo</t>
  </si>
  <si>
    <t>Segismundo Bou</t>
  </si>
  <si>
    <t>199</t>
  </si>
  <si>
    <t>…l estaSlecimkrtto. mingo; te, ea este pueblo-,, recibiendo siempic la» mas expresivas Alu vieron SS/MM. trabajar (en ,má&lt;]qÍna^'y/por.qpcrarÍ9a.de.lá amor y de respeto. fábrica de D. Segismundo Bou) trencillas de diferentes especies, admirando la facilidad y primor con que se verifica su elabora- SS. AA, gozan de la mejor salud en esta corte. 1 t jfjp jt, XMI A I &gt;Sa</t>
  </si>
  <si>
    <t>Bou-, Teófilo de</t>
  </si>
  <si>
    <t>Teófilo de Bou-</t>
  </si>
  <si>
    <t>…ccionario puesto á disposición de S. M. los herederos de dicho Bouligny, se sigue con preferencia la doctrina del Hipócrates de la Francia Doña Teresa Timoni de Bouligny y su hijo D. Teófilo de Bou- el inmortal Pinel. Un tomo en cuarto: se halla en Madrid en la ligny. librería de Perez, calle de Carretas: en Sevilla en la de Berard: en AVISOS. Cádiz en la de Hortal y compañía: en Valencia en la de Fauly: Dirección general de Rentas. en Barcelona en la de…</t>
  </si>
  <si>
    <t>Bouligny, Juan Ventura de</t>
  </si>
  <si>
    <t>Juan Ventura de Bouligny</t>
  </si>
  <si>
    <t>…tado de simplicidad, ya en el de las diferentes que fue de la corte de España en la ciudad de Liorna , en Italia, complicaciones de que son susceptibles, y siguiendo sus preceptos D. Juan Ventura de Bouligny, del valor equivalente á 63 escudos no se equivocará en la senda que debe seguir para su pronóstico y toscanos en papel de crédito de España de su pertenencia; cuyos curación. Todos los artículos que contiene nada dejan que desear documentos, en cantidad de 1…</t>
  </si>
  <si>
    <t>Bouligny, Teresa Timoni de</t>
  </si>
  <si>
    <t>Teresa Timoni de Bouligny</t>
  </si>
  <si>
    <t>…y exactitud, advirtiéndose que en este Diccionario puesto á disposición de S. M. los herederos de dicho Bouligny, se sigue con preferencia la doctrina del Hipócrates de la Francia Doña Teresa Timoni de Bouligny y su hijo D. Teófilo de Bou- el inmortal Pinel. Un tomo en cuarto: se halla en Madrid en la ligny. librería de Perez, calle de Carretas: en Sevilla en la de Berard: en AVISOS. Cádiz en la de Hortal y compañía: en Valencia en la de Fauly: Dirección general de…</t>
  </si>
  <si>
    <t>Bówles, Guillertwt</t>
  </si>
  <si>
    <t>Guillertwt Bówles</t>
  </si>
  <si>
    <t>07/06/1828</t>
  </si>
  <si>
    <t>Gaceta de Madrid n.º 69</t>
  </si>
  <si>
    <t>…------inorivo del viage de SS. MM., adamas de los arcos p decoraciones Historia natural y desaifrión de ¡a langosta de Effaiía, y preparadas pan sa recital modo de destruirla, por D. Guillertwt Bówles , con tí instruc Fondean frecuentemente en el puerto de Denla una corbeta; ción del Real y Supremo Consejo de Castilla dirigida ! tos pue uoa goleta p una polacra, que se han «raudo por orden del Exento. blos para exterminar esta terrible- pbgat un cuaderno .…</t>
  </si>
  <si>
    <t>Braken-</t>
  </si>
  <si>
    <t>…cias para tratar de aplicado: De Real orden &amp;c. Madrid 30 de Diciembre de 182743 Jg ’• ■ '..!• 'j " Luis López Balleneros. • • ■ •¿..i.'iq -Iaetruido Abbas-Mirm del movimiento dsl general Braken-</t>
  </si>
  <si>
    <t>Brasquet, Félix</t>
  </si>
  <si>
    <t>Félix Brasquet</t>
  </si>
  <si>
    <t>…ñdbseen la carrerá, donde en inmenso te. Dofta Antonia Goóiez. D. 'FraQcitco García. D. Jotcf Mar ocupaba paseos,-calks y plazas; Lascases estaban tínez del Campo. D. Juan Gómez.: D. Félix Brasquet. D. Juw colgaduras y otros adornos. . , y A v Gutiérrez. D. Josef Gutiérrez. D. Gabriel Gómez aiis. Dton Gbn «le aparató, y entre lás íclatnaciones del inmOMo puMMO, Pablo VÍdal. D. bGriano Barrera. D. Francitco Garrido D. Pe* eonfut&gt;d»4M cn,n el eco sonoro d…</t>
  </si>
  <si>
    <t>Brassoff</t>
  </si>
  <si>
    <t>…nos, que no se conceptúan disiden tería de Sevastopol, del 33, y 40 de cazadores, y de los cosacos tes, existe en la mayor parte de los que están separados de la igle del teniente coronel Brassoff, todos los oficiales y empleados, los sia de Inglaterra una opinión muy decidida en favor de los dere individuos de la antigua nobleza y del clero armenio, los maho chos de los católicos; y se asegura que en todas las discusiones que metanos y oficiales dé ma…</t>
  </si>
  <si>
    <t>Braulio</t>
  </si>
  <si>
    <t>…n suerte miten memoriales por dicha justicia hasta el dia 15 de marzo pró del primer extracto de la de este dia á Doña Manuela Petra Aí ximo , en que se proveerá. ra rez , hija de D. Braulio, subteniente del regimiento infantería Sp halla vacante el partido de cirujano de la villa de Estremede Iberia, muerto en el campo del honor. ra, provincia de Toledo , con la dotación de rs. anuales paga dos por tercios ó meses, como mas convenga al facultati…</t>
  </si>
  <si>
    <t>Bravo</t>
  </si>
  <si>
    <t>…-aun salvar para costear su viaje. . Compendio cronológico de la historia y dél estado actual del imperio ruso, por D. Luis del Castillo: un tomo en 4.0 Se hallaráSalud áte.” ^ P. D. Bravo se tuantiem 4rme en su arrestoy -resolución de á 14 rs. en rústica y a 8 én pasta en lalRréría de Cuesta* frcatfá hablar en favor de-los gachupín**, y esto prolongará su prisión. Jas’Céf»;1uiBUa. ~ ’ ’.T , ... Le han puesto, por este motivo, el -nombre derefi…</t>
  </si>
  <si>
    <t>…cn/lás AventurasdeTelémaeo, los ’qiie: voluntaria siftéma &amp;c.,' ! /;' ' ' _v' mente lian querido' aplicar» durable el curso i este estudió extra .. Se confirmá la confinacion del general Bravo y sus compañeordinario, y recitaron asimismo dos piezbs en prosa y dos en verso tos Barragan y Ñiifio de Ribera ', Castro, Campillo y Urrca. Sa de los autores clásicos franceses. ' lieron el a a de Abril de Méjico a las tres de la'mañana , custo Omitida la ex…</t>
  </si>
  <si>
    <t>Bravo, Francisco CaíbonelL y</t>
  </si>
  <si>
    <t>Francisco CaíbonelL y Bravo</t>
  </si>
  <si>
    <t>…r- en la de Polo f Monge. tflicitadowe peedeneplerawcde tUaaacudkndo eadabidafonna. Quimbo ofTttddo á lo* arta por M.. J. A; Chaptah traducido dtl frances en castellano por el Dr. D. Francisco CaíbonelL y Bravo, catedrático de química dc&amp; Cuatro tontos:en ^Con láANUNCIOS. annes. Esta obra^iso neccsita de mas recomendacion que el-nombre Memoria £rlgvUa¡ Rey Jr* JAieurfe for Idt.Qkispu de- desil autor r uno de los primeros labios de Europz. Ei'obrá únics &lt;ydtHW, coa&lt;a…</t>
  </si>
  <si>
    <t>Bravo, Miguel Montes</t>
  </si>
  <si>
    <t>Miguel Montes Bravo</t>
  </si>
  <si>
    <t>…Ensayo sobre él azúcar íde uva, 8.°, rústica^ rs. . tedral «Je Badajoz por muerte de D. Gerónimo Gómez Rayo y . —.Cartilla pan hacer azúcar de uva ,8f?, rústica a, rs. renunciada D. Miguel Montes Bravo, á D. Marcelino Martia .—. Indagaciones sobre el estañado de cobrp , del estaño y del vi- Navarro. •. ■ drudo, 4.* rústica 6 rs. (fecontinuqrq.f , ,, ; 1 ■ , . En la Gaceta de 8 dé Mayo de este afio se publicó de orden -,Á .• "jii’i'i. imii de S. M. la acción…</t>
  </si>
  <si>
    <t>Bretón, Manuel</t>
  </si>
  <si>
    <t>Manuel Bretón</t>
  </si>
  <si>
    <t>…se había — - Sátira contra el furor ñtarmdnico, ó mas hien contra ios que hallado tan cerca de la prosperidad^ Protegido por una ley sabia, desprecian ti teatro español. Su autor D. Manuel Bretón de loa sujeto á un plan meditado; sostenido por la constancia, puede, si Herreros. Se vende á 3 rs. en la librería dé Perez, calle de Carre el éxito corresponde á los: indicios, ser el origen de.muchas fortu tas, y en los despachos de billetes de ambos teatro…</t>
  </si>
  <si>
    <t>Bretonniere, La</t>
  </si>
  <si>
    <t>La Bretonniere</t>
  </si>
  <si>
    <t>…Sin alteración, exceptó el riño, cántaro 6$. „ Hallándose en una posición, muy. arriesgada al principio de la Zaragoza., Los precios anteriores,, excepto el vino, cánta acción el capitán La Bretonniere, comandante del navio francés el ro. 8 á 9. Breslavo, y habiendo observado que. el navio el Azov). estaba muy . .. La sementeraje. presenta desigual: buena generalmente en el ro gadlo , mala en el secano. expuesto por. verse, obligado .4 combatir 4, un mismo…</t>
  </si>
  <si>
    <t>Brito, Andrés Arbelos y</t>
  </si>
  <si>
    <t>Andrés Arbelos y Brito</t>
  </si>
  <si>
    <t>…mediante el fallecimiento .del párroco' arcedianato titular de la misma, por muerte de D. Antonio Ma D. Pedro Pereira: se cita y llama por primer edicto y término de ría. Lugo, á D. Andrés Arbelos y Brito: para tres canongías de cuatro meses y 20 dias, á todas las personas derecho habientes á los ella, por fallecimiento de D. Josef Romero, D. Vicente Ramí expresados bienes, para que acudan al juzgado de Galicia que co rez, y promoción de D. Juan Josef Pcrez á…</t>
  </si>
  <si>
    <t>Brito, Andres Arbelos y</t>
  </si>
  <si>
    <t>Andres Arbelos y Brito</t>
  </si>
  <si>
    <t>…Odcsss fecha el 23 de Julio. tedral dé Canaria , vacante por fallecimiento de D. Antonio Ma«Los turco* conservan mucha serenidad., ,y-la esperanza de de ria Lago ,&lt;jy renuncia de' D. Andres Arbelos y Brito, á D. Juan tener í nuestroejercito 41 pie; del Balitan, pero» muy probable Gasaft» i y "para una media'ración de lá de Cáliz , por el dé Don ^que se vean, precisados á cederá nuestra.superioridad, y que se ar Diego García 1 Rodríguez de la Torre, y no haber t…</t>
  </si>
  <si>
    <t>Briz, Rafael</t>
  </si>
  <si>
    <t>Rafael Briz</t>
  </si>
  <si>
    <t>…sa que el hacer ca con feliz resultado en pastelería, natilla, crema &amp;c. da cual loque se le antoje. ¿Y qué creíais,mentecatos,que los rebel Se despacha en la botica del dicho Dr. D. Rafael Briz, calle des á la madre patria pensaron en su horrible ingratitud vivir nun de Carretería, y en Ja fábrica que tiene el mariscal Llanos, ca bajo el yugo suave de leyes justas! ¡ Ah demasiado eran benig- núm. 16, al precio de 6 rs. la libra. El que quiera tomar…</t>
  </si>
  <si>
    <t>Brodett, Manuel</t>
  </si>
  <si>
    <t>Manuel Brodett</t>
  </si>
  <si>
    <t>…s se suscriban á ambas obras úiiicate. Los que gusten aprovecharse dé este aviso podran dirigirse al mente en Madrid, y ius nombres serán colocados si gustan al 4»al consignatario D. Manuel Brodett, en el mismo Cádiz, para tra de este último tratadlo. ' tar de ajuste. ___Jfjtcciotut dt agricultura explicadas én la cátedra del Real CAMBIOS mi'lIA 7. Jardín botánico dé Madrid, por cl profesor D. Antonio Sandalio Lóndres...—............. .».....»..........…</t>
  </si>
  <si>
    <t>Brol</t>
  </si>
  <si>
    <t>…s de aguardiente de canas, y bo archivos particulares, útil á los hacendados y poseedores de bienes coyes de miel de purga. que tienes documentos para conservar sus intereses: por D. Brol lan Crocfee y Zóñiga. Se hallará en esta corte en la librería de So ENTRABA BE EMBARCACIONES. jo ; Valencia en la de Cabrerizo; Vailadolid en la de Roldan; Es^sSoIss de films. ! Ext^sferas: | EspaSolas Xxtiangeras Total. Santiago en la de Compcñel; Corona en…</t>
  </si>
  <si>
    <t>Broussais</t>
  </si>
  <si>
    <t>26/07/1828</t>
  </si>
  <si>
    <t>Gaceta de Madrid n.º 90</t>
  </si>
  <si>
    <t>…, cuyo ramo hace salir medicina y cirugía prácticas, y con él también el cuaderno g.° de de España grandes caudala. En los curtidos se ve con satisfacción la patología general del catedrático Broussais, que precede á su pa estar tan adelantada ata industria, que nada hay que desear en nin tología especial, tanto interna como externa, ó Nosografía médi guna de sus clasa; y también vió los bellos guanta de Sevilla, co-quirúrgica. Datínado «te periódica, como…</t>
  </si>
  <si>
    <t>Bruneti, Juan</t>
  </si>
  <si>
    <t>Juan Bruneti</t>
  </si>
  <si>
    <t>…calle de Carretas, de Quirós, frente á los Gre Estampa de Sta. María Magdalena; copiada de Guido Reni ,.7 mios,.de Barco, carrera de S. Gerónimo, y de la viuda de Paz, groada por D. Juan Bruneti, 6 rs. calle Mayor.' Otra ídem del mismo Guido Rcni, 4 rs. s» halla vacante la plaza de médico del cabildo de la santa El Apostolado, colección de 28 estampas, con la Sacra Fami iglesia de Astorga, con cargo de asistir al hospital de S. Juan de lia, los Evang…</t>
  </si>
  <si>
    <t>Brusi, Antonio</t>
  </si>
  <si>
    <t>Antonio Brusi</t>
  </si>
  <si>
    <t>13/11/1828</t>
  </si>
  <si>
    <t>Gaceta de Madrid n.º 137</t>
  </si>
  <si>
    <t>…soldados que éor general de Marina sobre lo» autos de querella de D,. Matías los defendían lograron rechazarlos , a pesar de su,pequeño número, Jtfaxaaet, contraía viuda¿ hijos de D. Antonio Brusi, por La caballería turca se dirigió inmediatamente contra un destacaber estos' impreso en uno dé losDiarios de csacapital un abna- meato que1 mandaba el tenieiue gewral Krcutk, el cual sostuvo el .naque de e^ritorio por reparado del calendario general de era…</t>
  </si>
  <si>
    <t>Bstuecas, Juan</t>
  </si>
  <si>
    <t>Juan Bstuecas</t>
  </si>
  <si>
    <t>…Engract¿ ,cuya» ruinat debensenteem- Aroza. D. Joeaf Barríentoai D. Josef González. D. Juan López. plazacjas por una magnífica obra,, proyectada y mandada ipnitir* D. Juan Moator. D. Juan Bstuecas. D. Lucas Merino. J&gt;. Manuel pcrS/lt^lir^ dispuso ei: protector dd canal te leprMutsro Oporto. D. Misnuel Lopcz. D. Maniiel Cuervos. D. Salvador Go» . prorisíonalmemé, figurándola en perspectiva. c ■ ' ¿ ; V rmtiola. D. Juan Leal. Dr Pedro Diaz y D; Antonio G…</t>
  </si>
  <si>
    <t>Buenaventu</t>
  </si>
  <si>
    <t>…tema. tiago de las Cuevas: para la de S. Feliú de Guixols á D. Joaquín Es menester hacerse cargo del efecto que debe producir seme María Beladiez y Herrera: para la de La-Bisbal á D. Buenaventu jante táctica. ra Portóla t pata la de 'Tortuell» 4le Mongri &amp; t}. Francisco Fal-</t>
  </si>
  <si>
    <t>Bueno, Francisco.de Quevedo y</t>
  </si>
  <si>
    <t>Francisco.de Quevedo y Bueno</t>
  </si>
  <si>
    <t>…a drFrancia números iap y ago, que el ■ sala de justicia del Real y supremo Consejo de la Querrá, á presen 14 de ate ma (Agosto), la cámara del consejo del tribunal de i.a cia del Sr. D. Francisco.de Quevedo y Bueno, del Consejo de instancia del Sena ha declarado que no había lugar á seguir la S. M. , ministro togado de dicho supremo tribunal y asesor de lá ' demanda puesta contra el editor responsable de la Gaceta de Fran- dirección general de la Real armada, comisipnad…</t>
  </si>
  <si>
    <t>Bullieré</t>
  </si>
  <si>
    <t>…s no . ofrecen fin vista de ésto destaqué el 7 al 35 de linea con un destacamento sino un conjunto de ruinas. ■■■■.;_. .■,&gt;'',^.,1;; -..-^1..de asadores y otro de artilleros conel coronel Bullieré, y en- “ WJie penúdo poner á Coron bajo del gobierno griego .tan pron csigué. al general Durricu dirigiese esta expedición, mandándole to como me envíe tropas disciplinadas para ocupar!a».jíe han ha qua hiciese derribar ias puertas de le plaza . coya murallas…</t>
  </si>
  <si>
    <t>Burgo, Javier</t>
  </si>
  <si>
    <t>Javier Burgo</t>
  </si>
  <si>
    <t>…latinidad. úblíco la gnÚKfepcrncgjte, qucá costa de expensa* considéra Primer premio. D. Pablo Fernandez. Eles y recientes;.»! migjjlM. troqueles y herramientas, se ha da Segundo D. Javier Burgo*, Exento. Sr. Marques de la do en la Real de Martínez en esta corte, á los Vera. ramos del vaciado ^ avena* ,estampado, dorado á molido y bron Accettit............D. Fernando de Noraagany, D. ManoclMonto- ceado , cuya* primer»* muestras pueden verse en el des…</t>
  </si>
  <si>
    <t>Burgos</t>
  </si>
  <si>
    <t>…scriiura, principios de tos que contiene la carta deHoracio ».los Pisones, con la versión caligrafía, aritntética-j’ortogTafía, gramáticadc la lengua caste en verso castellano del Sr. Burgos. También manifestaron conoci llana, gcograf ía de la Feoínsula y urbanidad , complaciendo á to mientos geográficos, describiendo con exactitud el mapa de Espa dos los concurrentes con la instrucción que manifestaron t y acrcña, y recitando con maestría un exc…</t>
  </si>
  <si>
    <t>Búrgos, Agustín</t>
  </si>
  <si>
    <t>Agustín Búrgos</t>
  </si>
  <si>
    <t>…a...................... ...................... iF á q. Primer'premio. D. Trifon Modet. Barcelona á pesos fuertes................... ............... J beneficio. Segundo........... D. Agustín Búrgos. Zaragoza.................................. ......................... par. Aceeait...........D. Juan Martínez. Bilbao............................................................... i pérdida. En primera ciase de dibujo. Coruña.................................…</t>
  </si>
  <si>
    <t>Buscón, Manuel-</t>
  </si>
  <si>
    <t>Manuel- Buscón</t>
  </si>
  <si>
    <t>23/12/1828</t>
  </si>
  <si>
    <t>Gaceta de Madrid n.º 154</t>
  </si>
  <si>
    <t>…de silo dbpcKslo de k comagáaiick general, reempkziodolo el coro Jos animales destinados paracarga ; &lt;Jada I luz por Francisco Algoray ne! D. Josef Rincón. Se safe© que el genera! D. Manuel- Buscón profesor veterinario del l^tr efe Ateca, en éi -reino de AráfenF ^p'S€fe^':ffercte COH -4S- hombres para batir 2 fen:tmi.r=E! go No solamente es útil estr^mstagm a lostyéferInarlos, sino también bierno general ha pfiesfa á elle -'Ibera de la - feyt Si 'plan s…</t>
  </si>
  <si>
    <t>Busse</t>
  </si>
  <si>
    <t>…es se hallan el general mayor Hartung, gefe ‘dd regimiento; el coro habla reconocido el bloqueo de los Dardaneios por k escuadra ru nel Sirger, ayudaste de campo del Emperador; el coronel Busse sa, lo c*al ha hecho que suban nuestros fondos* Vio oficíales. INGI ATERRA, Ai 0,-1 siguiente se presentó el enemigo delante de nuestra posic;ot¿ nacía la parte meridional dd golío "de Varna: pero el Lándres ip de Octubre, cuerpo que defendía e-ra había recib…</t>
  </si>
  <si>
    <t>Bustamante, Joaquin</t>
  </si>
  <si>
    <t>Joaquin Bustamante</t>
  </si>
  <si>
    <t>…el despacho y almacén de la imprenta Real. lie Cckarruvias, en el arz&lt;ri&gt;ispado de Súrgqs, vacante por pjrO^ Reglamento adicional i-los artículos (o y 35 de la Ordenanza moción de D. Joaquin Bustamante y D. Miguel Sta. Olalla, y’no de reemplazos de 1800 pan el año de 1819, en 4.0, rústica 4 n. haber tenido efecto el nombramiento hecho en D. Manuel Mar Reglamento del Colegio militar de Cadetes de Artillería de Se* tínez Baroja y D. Sebastian Llórente, á D. Marco Marceliano…</t>
  </si>
  <si>
    <t>Bustamante, María Fondevila de</t>
  </si>
  <si>
    <t>María Fondevila de Bustamante</t>
  </si>
  <si>
    <t>…n tan feliz hallazgo hubieran con cia de Séntander, por D. Francisco de Busumantc y Guerra. A tinuado entregados á la ociosidad y i fe miseria; yen fin, asi es Kesencia de la Sra. Doña María Fondevila de Bustamante, viuda como té han descubierto donde acaso'no se pensaba, no solo las 1 fundador, y patrona del instituto, dé los venerables oim f miñas dé los mas preciosos' metájéssino también las de otros mí otras eclesiástico* del valle y sus inmediaciones, y de un numer…</t>
  </si>
  <si>
    <t>BustilLoa, Manuel</t>
  </si>
  <si>
    <t>Manuel BustilLoa</t>
  </si>
  <si>
    <t>…cn,n el eco sonoro de lzscampaatsT &lt;1 tstreendode la dro Sulnés. D. Josef Antonio Echaverria; D. Nicolás Trivilla.’ arrillenai llcgaron SS. MM. al Real pala¿io , que habÍtan ordi- D. Manuel BustilLoa. D. Pedro García Socmaw D. Domingo Pc-&gt; nariamentc los MM. RR. Arzobispos, en cuya ««ateta esperaban rez. D. Pedro Azua. D. Francisco Gallego. D. Juan de la Chi las autoridades de la Provincia y'el ayuntamiento. ca. D. Josef Figueroa. D. Constantino ViUafruel…</t>
  </si>
  <si>
    <t>Buttlarv</t>
  </si>
  <si>
    <t>20/11/1828</t>
  </si>
  <si>
    <t>Gaceta de Madrid n.º 140</t>
  </si>
  <si>
    <t>…dr|‘,éil['prÍcticá'désA!:T..®:drEÍ4¿fó próiiíí«Ó¿^.'''”."v'r-''':3mucha coadcyorndencia; mto se d4í)guc. su carácter le pópjn prestarse á un arreglo. ( Gaceta de Augtburgo.') "El barón Buttlarv coronel al servició-dé Brímsvick, ha dt, rigjdp á la redacción del Diario de Francfort la siguiente rectifi. AUSTRIA. ' ’ - ' cación. ,(■■■: ■ ’■ •. -'&gt;E1 infrascrito á fin de prevenir al ,púUico contjn nn error quié srballá' ch' lá Gdfrw órtitórí^Jr^étf-li’…</t>
  </si>
  <si>
    <t>Byron</t>
  </si>
  <si>
    <t>21/02/1828</t>
  </si>
  <si>
    <t>Gaceta de Madrid n.º 23</t>
  </si>
  <si>
    <t>…o en hacer observar que tAndrrs j de Febrero. nosotros nos parecemos por muchas razones á nuestro antiguo alia Fondos públicos. ^Consolidadas 854. . _ . do el turco. En efecto el. lord Byron se maravilla mucho al ver .. Las cartas y periódicos que se han recibido de la Jamaica que los turepp tratan á los griegos del mismo, modo que nosotros hasta al s$ de Diciembre, no hablan masqué dé los progresos del á los irlandeses. Si se ha de creer á Mr. V…</t>
  </si>
  <si>
    <t>C, M. de</t>
  </si>
  <si>
    <t>M. de C</t>
  </si>
  <si>
    <t>…ecreto fue celebrado con grandes fiestas, sal parado con el que tenia en aquella época, y el flujo se presenta vas de artillería y carro triunfal. ahora con mayor irregularidad. ( D. M. de C.) «En Puebla no se había dado paso alguno violento por el Congreso; pero eran diarios tos escritos infernales, los insultos y Noticia de los dias que S. M. ha señalado para que se celebren, amenazas. Loí yorquinos trabajan sin descanso y á cara descubierta las…</t>
  </si>
  <si>
    <t>…ada con el extrangero, y un derecho de tránsito sobre el trasporte de los un índice cronológico, muchas notas curiosas y que tanta acepta géneros de una parte á otra de la isla. ( D. M. de C.) ción ha merecido, consta de dos tomos de buena impresión y pa~ l, y se hallarán,en la librería de la viuda de Quiroga, calle de • Carretas ,«311$. en pasta, y 30 en rústica. Madrid 21 de Marzo. E Nomenclatura farmacéutica y sinonimia general de farma '' Los…</t>
  </si>
  <si>
    <t>…‘ responder de-la tranquilidad 7 V finalmente, «tras muchas, noticias que forman las 44 notaspública, si el Gobierno la rehusaba por mas tiempo, ni retendría m los traductores,- ( D. M. de C.') Lli bolss, 'sino cóá la condicion dér que la emancipación quedase «¡¡melonada en el curso delá sésionáctual., V * Madrid 9 de Junio. -b ' Uá personaje (el chique de Cujnbettiñd), cuyá'Hégadaá1 Lóndras-ha&lt;ausado la m*yor sorpresa , ha aconsejado al1 Monarca…</t>
  </si>
  <si>
    <t>…sa de sus padres, en Zaragoza, Blas que favorezcan y protejan á todo* los que suministran víveres y de Andrés, de edad entonces de 13 á. 14 años, ¿ hijo legítimo de provisiones. ( D. M. de C.) Felipe y Gertrudis Vallera, No habiendo,tenido noticia alguna de su existencia, y siendo interesante el saberla; si alguna persona Madrid to de Octubre. la supiese, ó de haber muerto y dejado hijos, en su caso se servir SS. MM. y A A. continúan sin novedad.c…</t>
  </si>
  <si>
    <t>Ca</t>
  </si>
  <si>
    <t>…ra hecho en Constantinqpla una impresión- bastante favorable gles está jo aquí de vuelta daepues de una ausencia de muchos me si no se hubiese sabidoal mismo ticmpo la llegada del conde Ca ses: en este intervalo ha estado en Malta, Zante y Modoh* En es po d’Istria en una fragata inglesa, y las disposiciones que habla ta última ciudad ha tenido una entrevista cao cl goberaador de las tomado.' ¡das Jónicas é Ibrahim bajá. Se quiere que. el fin de…</t>
  </si>
  <si>
    <t>…politana de Tarragona: para una, ración de la catedral de digno-pjogtp..iistorico ’dél.Ilmo. Sr. D. francisco Pérez JBayér, Córdoba, vacante por muerte de D. Gotíztrlo Espinosa, á D. Ca socio de número que fue, con una noticia bibliográfica de sus yetano Hiie y Velasco; y para una cariorieri dé la dé Badajoz, obras irapresasé inéditas. En el reverso de la medal la se grzbaríy jr Ja de D. GérÓtfinso Oomez Rayo, a Di Miguel Montes acufiará et…</t>
  </si>
  <si>
    <t>Ca, Francisco de Paula</t>
  </si>
  <si>
    <t>Francisco de Paula Ca</t>
  </si>
  <si>
    <t>…sta def repar- D. Juan Manuel Pedrejón: para una media ración de la santa igle timlento de los fondos que han recibido en los años de 1824, sia metropolitana de Sevilla, por la de D. Francisco de Paula Ca 1825 v £-3 26. Estos fondos se han repartido á pro rata, y según brera , á D. Agustín Chaves y Arce: para otra de la catedral de las necesidades. entre las cinco misiones que están á su cargo, á sa Córdoba , perla de D. Agustín Perez, i D. Manuel Antera Sán b…</t>
  </si>
  <si>
    <t>Ca, Josef</t>
  </si>
  <si>
    <t>Josef Ca</t>
  </si>
  <si>
    <t>…á D. Félix Cuende Vallejo al corregimiento de Tarazón?, y para quirido los restantes, y consagrarlos enteramente al estudio. La la vara de Lérida que deja á D. Tiburcio Asiain: á D. Josef Ca aplicación y progresos del andaluz (que por este nombre le cono tata yCruafies á Callosa ds Segura, y para la de la ciudad de Ma cían), le hicieron pasar rápidamente por todas las clases de 1á aca taré que obtenia á D. Antonio Galiana: i D. Benito Benet, que…</t>
  </si>
  <si>
    <t>Caballero, Andrés</t>
  </si>
  <si>
    <t>Andrés Caballero</t>
  </si>
  <si>
    <t>…MM. continuaban en aquella ciudad, sin la menor instancias de Doña Juliana Paula Marraci, viuda de D. Manuel novedad en su importante salud. de Larrarte, vecina de esta corte, con D. Andrés Caballero, Dort Gerónimo Manuel de Uriarte y D. Manuel de Santal lana, sobro SS. AA. gozan de perfecta salud. nulidad ó validación de tres escrituras de censo, impuesto en uno El Rey nuestro Señor se ha servido admitir el donativo que casa, sita en esta corte, calle an…</t>
  </si>
  <si>
    <t>Caballero, Fcrmin</t>
  </si>
  <si>
    <t>Fcrmin Caballero</t>
  </si>
  <si>
    <t>…el Dique. Verdades amargas al autor de la Idem de Alcalá. geografía universal, fisica, política é histórica, D. Mariano Torren Excusado 3OO.72O. te: por el autor del Dique crítico D. Fcrmin Caballero. Se vende Noveno.:............. ...................................................... 260.703 á 3 rs. en Madrid librerías de Cifuentes, Sánchez y Ranz; en Cá Diezmos exentos................................................».......... 22,858 diz én la de Horta…</t>
  </si>
  <si>
    <t>Caballero, Josef García</t>
  </si>
  <si>
    <t>Josef García Caballero</t>
  </si>
  <si>
    <t>…os oficíales dé § D. Diego Coniferas ala dignidad de prior y cura propio del Sa villa y cura párrocó’pugan separadamente: Iím profeíorés dirigirán grario de lá colegie! de Baza, á D. Josef García Caballero: para sus memoriales al secretario del número y ayuntamiento de la misó una media ración de la catedral de Málaga, por muerte de Don' tna hasta1 rj.de DiéJembré’del corríenté año.. Diego Prados, á D. Francisco Justo Manzano; y para otra dé la - ' ' tita á los…</t>
  </si>
  <si>
    <t>Caballero, Juan</t>
  </si>
  <si>
    <t>Juan Caballero</t>
  </si>
  <si>
    <t>…aeiilcncie debidaínente'cóiisultád|'j asesorar: volucionarias poco antes dc cvacuarla Lis tropjs'francesas. . da, el. juzgado de guerra ba prmutndado ‘la jamajEapital. impuetaa . D. Juan Caballero , ten¡ente coronel graduado, capitán del á los eonspiradores y sediciosos que «tantán f K sagrados, fagíti- extinguido regimiento de infantería de Mallorca : se hallaba en mos, absojutos derecbós dd Kar ,.á la s^úridad di sus plazas y Barcelona con licencia i…</t>
  </si>
  <si>
    <t>Cabellefo, F.</t>
  </si>
  <si>
    <t>F. Cabellefo</t>
  </si>
  <si>
    <t>…ds texto, es la - I m ntfu. crítico contra el Torrente , pr¡mers tmddti'me. qué §1 miunó catedrático formó al iateeto , titulada imitar* dt Estas ▼, demás producciones sattrkw de D. F. Cabellefo, que hin merecido el aprecio del público, se venden ahora en Barcelona, li bras* de. Siem; SUregota,csn.dé Cuéncai Vnlladolid ,cn la da Habiéndose vérifieadael primcr remete dri auministro di pal» Rodrigues i Cádiz, en la de Hortal; Málaga, en la dé Avuilir ,…</t>
  </si>
  <si>
    <t>Cabeza, Bernabé</t>
  </si>
  <si>
    <t>Bernabé Cabeza</t>
  </si>
  <si>
    <t>…razgot^ fundados por D; Pedro Santiago y D. Juan Francisco Son* -iMtlpu ¿pesos fuertes... i pérdida. iineti, con sus unidos y agregados, que disfrutó cneste reino el 1 ídem. Eic. D. Bernabé Cabeza , abogado que fine del ilústre .colegio de Bilbu. HONIIIIMHMMMHlMMtlMMHM par á é beneficio. •esta corte, para que dentro del término- de 30 días comparezcan Coruña..». MHMtlMlMMmteMSMSMHMMSSMISSNinwSNfM* 1 daño. . por sí ó por procurador en el juzgado del Sr.…</t>
  </si>
  <si>
    <t>Cabildo, Arzobispo y</t>
  </si>
  <si>
    <t>Arzobispo y Cabildo</t>
  </si>
  <si>
    <t>17/05/1828</t>
  </si>
  <si>
    <t>Gaceta de Madrid n.º 60</t>
  </si>
  <si>
    <t>…udios agregados íaráSS. MM. á su arribo d Zaragoza. á ellas 15,477 discípulos de todas clases, los cuales exceden en 1800, ó mas de f á los del curso fenecido en 1826, cuyo estado Sr. Arzobispo y Cabildo de capóaigoa. Real Audiencia. El insertamos en la Gaceta de 24 de Marzo del afio anterior. En esta, Ayuntamiento de esta ciudad. Real cuerpo de Maestranza. Direc ni en las demas comparaciones qüe haremos, no pueden entrar los ción del Canal Imperial. Los Cura…</t>
  </si>
  <si>
    <t>Cabildo, Arzobispo--y</t>
  </si>
  <si>
    <t>Arzobispo--y Cabildo</t>
  </si>
  <si>
    <t>01/05/1828</t>
  </si>
  <si>
    <t>Gaceta de Madrid n.º 53</t>
  </si>
  <si>
    <t>….......2.076,768 El 25 felicitaron i SS. -MM. y tuvieron al honor da besar sus Excusado.............................................................. 660.933 Reales manos el limo. Sr. Arzobispo--y Cabildo de la santa iglesia Noveno........ .................... 993,390 metropolitana, el Excmo.jr Real Acuerdo ,-el Excuso. Ayunta Diezmos exentos................................................ a 2,788 miento de esta ciudad , el Real cuerpo de Maestranza de caballe…</t>
  </si>
  <si>
    <t>Cabrera, Francisco</t>
  </si>
  <si>
    <t>Francisco Cabrera</t>
  </si>
  <si>
    <t>…Joaquín Meras, D. Rar En la cíate superior de gramática latina. mon ElejiWe* Primer premio. D. Eugenio Ahumada. Segundo...........D. Antonio lacucva, D. Juan Campuzano. Accettit. D. Francisco Cabrera, D. Juan Bcuíhb , D. Gic» No hay artículo* ñus importantes: de publicarse en la Gaceta, gorio Bedoya. que los que versan sobre loa progresó* de la industria ó del comer cio español. Tenemos pues la mayor complacencia en anunciar al En ¡a cíate inferior de lat…</t>
  </si>
  <si>
    <t>Cabrera, Francisco Mosquera y</t>
  </si>
  <si>
    <t>Francisco Mosquera y Cabrera</t>
  </si>
  <si>
    <t>…eñor se ha servido promover i plaza de oi Según parece este periodista suspira ya pov un nuevo despojo de las dor de la Real audiencia de Valencia, vacante por muerte de iglesias. D. Francisco Mosquera y Cabrera, á D. Ramón Vicente y EzTa formación del nuevo ministerio en Inglaterra, dice el peleta, alcalde deL crimen mas antiguo de la misma; y para esta mismo periódico, ha influido en gran manera para que los rea resulta ¿ D. Mariano Antonio Collado , ex-intendente…</t>
  </si>
  <si>
    <t>Cabrera, Ignacio</t>
  </si>
  <si>
    <t>Ignacio Cabrera</t>
  </si>
  <si>
    <t>…o. Don Agustín Ortiz y D. Juan Meller. Total invertido...................... 622,782.. 8 _ JJia 24. Para.Nueva Orleans la fragata inglesa Helrellin. Doña Luisa Suarez, con su hija.D. Ignacio Cabrera, y los religiosos Sobrante................................. 60,340.. 10 franciscanos Fr. Manuel Piedras, Fr. Bonifacio González; car Quedan ademas en vales Reales y créditos particu- melitas-Fr. Sebastian de la Cruz, Fr. Diego de Jesús María, Fray \ lares....…</t>
  </si>
  <si>
    <t>Cabrera, Isidoro</t>
  </si>
  <si>
    <t>Isidoro Cabrera</t>
  </si>
  <si>
    <t>…Iglesia romana, y reconocieron la suprema En esta villa hay una señora llamada Doña Ana María Gar cía del Papa y los principales dogmas; pero conservaron una parte cía , viuda de D. Isidoro Cabrera, la cual tiene Pt años de edad, de su ritual; sin embargo, nunca hicieron un acto público ni co y se conserva tan perfectamente bien que puede hacer los oficio» lectivo de esta unión. Hay en las provincias turcas un número muy de casa y concurrir periódicamen…</t>
  </si>
  <si>
    <t>Cabrera, Josef</t>
  </si>
  <si>
    <t>Josef Cabrera</t>
  </si>
  <si>
    <t>….. -......... ídem. á D. Carlos Pares: para la de Ciempozuelos á D. Juan Carrera: Vales consolidados................................... ......... sof valor. para la de Sigiienza á D. Josef Cabrera: para la de Junquera de Idem no consolidados......................................... 7 á J. Ambia á D. Bernardo de la Ballina y Costales: para la de Alconchel á D. Agustín Josef Mendez: para la de Sotopalacios á D. Jo sef Alevcsque Casquete; y para la de Jav…</t>
  </si>
  <si>
    <t>Cabrera, Jósef Matías-</t>
  </si>
  <si>
    <t>Jósef Matías- Cabrera</t>
  </si>
  <si>
    <t>…D. Benito Joaquín sus conocimientos en la escultura. Velez de Hoyos: para la de la villa de Granotlers por traslación No mucho de pues de su residencia en París se abrió el con de D. Jósef Matías- Cabrera á la de Sigüenza, á D. Josef María curso de premios generales por el Instituto de Francia; y el joven Herrera $ y nombrado para la de la villa de Puigcerdá á D. Juan español se presentó en la palestra, sin arredrarle la novedad del Manuel Matute. teatro, ni s…</t>
  </si>
  <si>
    <t>Cabrera, Narciso</t>
  </si>
  <si>
    <t>Narciso Cabrera</t>
  </si>
  <si>
    <t>…...... „ D Ramón Efejalde, Sr. Marques de &lt;éhiId«hÉ. Prem¡o~.~....~~ D. Fernando Meras. En Id dan de esgrima. Prendo............. D. Trifon. Modet. En retórica. Accettit...........D. Narciso Cabrera, D. Genaro Qiwadz., Primer premio. D. Mateo Obregoa. Segmuh........... D. Jotef Arríela. ' En la date de baile. ■Accettit............D. Pedro Campuzano. Prendo............. Exento; Sr^Mirque: de Casasola. Accettit.....^.... D. Pedro Malrazo, D. Joaquín Meras,…</t>
  </si>
  <si>
    <t>Cabrerizo, Mariano</t>
  </si>
  <si>
    <t>Mariano Cabrerizo</t>
  </si>
  <si>
    <t>251</t>
  </si>
  <si>
    <t>…uba:la ídem; en Zaragoza en la de los Sres. Manaioni y Llanas, ael co sangre que allí corre mezclada.deJt inocente y del criminal, con el mercio de quincalla; cn Valencia en la de D. Mariano Cabrerizo, júbilo y confianza tranquila de éstos moradores. Mientras aquellos del comercio de libros, y en casa de D. Pedro Vidal, del comer desgraciados son presade ia rarert ambicion de sus atroces dema cio de dicha plaza.' gogos, los fieles cubanos,-.tranquilos en s…</t>
  </si>
  <si>
    <t>Cabrero, Miguel</t>
  </si>
  <si>
    <t>Miguel Cabrero</t>
  </si>
  <si>
    <t>…D. Eudaldo Pous, idem, por escribanía de acero. D. Francisco Bcmareggi, Barcelona, por instrumento* de D. Juan Bautista Garrigues, idem, por obras de hojalatería y música. plaqué. D. Miguel Cabrero, Madrid, por obras de platería. Doña Francisca Jaquinet, idem, por chimeneas económicas. D. Henríque Dollfus, ídem, por bomba para incendios. D. Josef Sanhauia, idem, por velas de sebo. . D. Vicente Pcleguer, ídem ,-por litografia. D. Josef Mas, Barcelona, po…</t>
  </si>
  <si>
    <t>Cada, Buenaventura Coisa y Pan</t>
  </si>
  <si>
    <t>Buenaventura Coisa y Pan Cada</t>
  </si>
  <si>
    <t>…mudar ni limpiar el crimen de la de Cataluña. D. Gabriel Ceruelo y Velasco; y en agua, por sucia que parezca. Una muger puede hacer esta faena. su lugar á la de este principado,á D. Buenaventura Coisa y Pan Cada vez que se acaba el lavado, es menester llevar las ovejas á un do, ministro,de aquella. campo seco y sin árboles: á la noche se las pone en el establo-con También se ha servido nombrar S. M. para el gobierno mili un buen suelo de paja: se cierra muy bien, par…</t>
  </si>
  <si>
    <t>Cada, Gre</t>
  </si>
  <si>
    <t>Gre Cada</t>
  </si>
  <si>
    <t>…e. lemas, Generofum ct lene requiro, mala nt smt vina laboret: se Pues beldat y pocos dias Que non vos fuese la muerte abrió el pliegsatfrrado y sellado, yse vió estar escrita por D. Gre Cada cual en vos se siente. De Narciso repetida. gorio Gonzal4¿|^zaolá, profesor de ciencias naturales, residente en la ciudad dé*Santander, en comisionpor $. M.,en las Reales Permítasenos asimismo echar de menos el nombre de Juan de 'fábricas de artillería de la…</t>
  </si>
  <si>
    <t>Cadalso, Josef</t>
  </si>
  <si>
    <t>Josef Cadalso</t>
  </si>
  <si>
    <t>…de las fuerzas que el imperio otomano podía poner en al fin del tomo 11, que es el último de'la obra. - . &gt; pie, se ha calculado en otro tiempo sobre 71i9 hombres, de los Obras de D. Josef Cadalso: trés tomos en 8.a mayor, que cuales solo 629 componían el ejército reglado y á sueldo. En este contienen: el i.° los Eruditos á la violeta, la Optica'del cortejo y número se comprendían los io9 hombres con que debían contri otras, el tomo 2.0 las Cartas mari…</t>
  </si>
  <si>
    <t>Caldean</t>
  </si>
  <si>
    <t>…ios de Europa la han adoptado por co , y un carácter pacífico y conciliador son las prendas que cam la mas elemental y preferente á cuantas se escribieron con este ob peaban en el Sr. Caldean. jeto. Los dos tomos en cuarto de que se compone esta obra, se El Rey ha perdido en él un vasallo de los mas decididos por hallarán en Madrid en la librería de Perez, calle de Carretas, tu Real Persona ysoberanía, la Iglesia un celoso defensor, el frente el c…</t>
  </si>
  <si>
    <t>Calderón, Antonio</t>
  </si>
  <si>
    <t>Antonio Calderón</t>
  </si>
  <si>
    <t>…¿.Segundo...^...... D. Norberto Granja, D. Josef Casaní. Málaga.............................................................. q á F beneficio.Accettit........... D. Femando Mcrás, D. Antonio Calderón. Valencia...............................................i........... par. En lengua ingleta. Murcia...................... ...................... iF á q. Primer'premio. D. Trifon Modet. Barcelona á pesos fuertes................... ............... J beneficio.…</t>
  </si>
  <si>
    <t>Calderón, Antonio Gómez</t>
  </si>
  <si>
    <t>Antonio Gómez Calderón</t>
  </si>
  <si>
    <t>…e de ella está el fondeadero con 18 á 24 pies de años, cuatro meses y 14 dias de su edad el Consejero de Estado agua en baja-mar viva, y cabida para anclar mas de 20 buques Excmo. Sr. D. Antonio Gómez Calderón, Vocal que fue de la en cuarentena, que pueden ser bien observados, no obstante su Junta provisional de Gobierno de España é Indias-, y después dt distancia de población_____En el pueblo «le Hontancda, valle de la Regencia del Reino, durante la cautividad de…</t>
  </si>
  <si>
    <t>Calderón, Francisco</t>
  </si>
  <si>
    <t>Francisco Calderón</t>
  </si>
  <si>
    <t>…oz y excitaron la sedición. 18,997— 500....... ....... Idem. Que los agregados al pilotagcD. Josef Quijano y D. Fernando Zor- 24,468— 500....... ....... Idem. rilla, y el cirujano D. Francisco Calderón, sean desde luego pues 24,060..;. 500.—.. ....... Barcelona. tos ~cn libertad, sirviéndoles de castigo la prisión que han sufrido, 418.. 500 Murcia. y sin sujeción al.pago dc las costas del proceso, pues que su.único 8,897.... 500. Algeciras. delito fue haber…</t>
  </si>
  <si>
    <t>Calderón, Juan</t>
  </si>
  <si>
    <t>Juan Calderón</t>
  </si>
  <si>
    <t>…Este contra giado particularmente .el valor, serenidad y conocimientos del tiempo, que era de gran consideración en aquellas, circunstancias, guardia marina habilitado'&lt;je oficial D. Juan Calderón, para que solo podía en algún modo ser contrabalanceado por una extremada sé lo recomiende á V. S. A las cuatro de la tarde se vió una vigilancia; pero también es cierto que el conato de los oficiales fragata grande por barlovento, que.al parecer reconoció un…</t>
  </si>
  <si>
    <t>Calomarde, Francisco Tadeo</t>
  </si>
  <si>
    <t>Francisco Tadeo Calomarde</t>
  </si>
  <si>
    <t>…o entendido, V dispondréis lo convetticnte.á su cum plimiento. := Señalado de u Real mano de S. M.=En Zaragoza ■■ Gobernador del Consejo de Castilla. 120,000. 18 de Mayo de i8a8sA D. Francisco Tadeo Calomarde. ' Ve nte Consejero» de Castilla; á cincuenta* 1.000,000.mil reiie; cada uno...............................................» Real orden permitiendo la entrada de las tejidos dt paja de Sus• Por el haber de los Secretarios de la Cáma sus pata hacer sombrero/.…</t>
  </si>
  <si>
    <t>Calomarde, Francisco Tadeo de</t>
  </si>
  <si>
    <t>Francisco Tadeo de Calomarde</t>
  </si>
  <si>
    <t>…ero próximo de 1828 se tú de tabaco en Espada (re. venderán loa tqbacos que se administran por cuenta de mi Real .Hacienda á los precios que se detallan á continuación. ] . El.Sr« D. Francisco Tadeo de Calomarde, Secretario de Estado El tabaco polvo y rap continuará á loa que se les señalan ch .y del'.Despacho de Gracia y*Justicia, con fecha 14 del corriente, la refutada Real orden de id de FdEnrq.de &lt;824. 4B Barcelona, 1X16 comunica la Real orden siguiente; 'Gfila l…</t>
  </si>
  <si>
    <t>Calomarde, Francisco Tuteo de</t>
  </si>
  <si>
    <t>Francisco Tuteo de Calomarde</t>
  </si>
  <si>
    <t>…se dispone la baja de los pre Art, i.° Habiendo demostrado la expriencia que las cuatro cios del tabaco. fábricas actuales de la Península no san «ifri«-nrat. para «1 conste . El Sr. D. Francisco Tuteo de Calomarde, Secretario de Esta-* rno , mi Secretario, del Despacho de Hacienda dispondrá lo conve-., do' y del Despacho de Gracia y Justicia, me ha comunicado desde mente pra que se active la habilitación de la-que he mandado .es Barcelona la Real orden del tenor siguie…</t>
  </si>
  <si>
    <t>Calomardo, Francisco Tadco de</t>
  </si>
  <si>
    <t>Francisco Tadco de Calomardo</t>
  </si>
  <si>
    <t>…e que por la misma época se pondrá en camino para volverse plim¡ento.= Está señalado de la Real mano.s:En Pamplona ¿2$ á los Paises-Bajos el Príncipe de Orange. de Mayó dé i8i8.=A D. Francisco Tadco de Calomardo. Parece que no se confirman hasta ahora las voces que sobre una entrevista decían tendría el Rey con el Emperador de Rusia. NOTICIAS EXTRANGERAS. Hoy han pasado por esta capital los correos rusos Joussew con dirección á Londres, y Alejejow y Nowikow que van i…</t>
  </si>
  <si>
    <t>Calomarr, Francitco Xadeo</t>
  </si>
  <si>
    <t>Francitco Xadeo Calomarr</t>
  </si>
  <si>
    <t>…vas sobre lo: ocurri El Capitán :genéral y el apuntamiento, el M. R. Arzobispo, do , y para averiguar. sMia sido engañado por la demasiada con Cancelario de la universidad ;el Sr.’D. Francitco Xadeo Calomarr fianza que. tenia en los turcos. de, Secretario:del Despacho dé^GrScia y Justicia, doctor de esta Sigue suspensa la expedición proyectada. Los 32 buques fleta escuela, y los demas grstduádosque componen cl.cláustro, ocupados por el Gobierno re hallan cn el pu…</t>
  </si>
  <si>
    <t>Calvete, Ramón</t>
  </si>
  <si>
    <t>Ramón Calvete</t>
  </si>
  <si>
    <t>…elicados oídos. cente Blanco, de ídem; en Santiago en Ja de D. Francisco Kéy E1 Capitán general hace coneste motivo un justo-elogio de la ex Romero, de idem; en la Coruña en la de D. Ramón Calvete", de celente educación que procuran dar á sus hijos fos habitantes de la ídem; en Jaén en la de D. Santiago Piqueras, de idem; en Grana Habana.: da en la de D. Manuel GómezMoreno,de ídem; en Sevilla en la Muchos refugiados delaspersecucionea.'i.,.'¡ib bárbara…</t>
  </si>
  <si>
    <t>Calvo, Ignacio</t>
  </si>
  <si>
    <t>Ignacio Calvo</t>
  </si>
  <si>
    <t>…o' deci D. Joáquin Gómez y D. Josef de la Carrera, cada uno con 500: sivo relativo á siir querellas con la Puerta, y que nitigiin paso que1' los señores D. josef Pizarro y Gardin, D. Ignacio Calvo, alcal diera él Gran Señor era capaz de dáenerU en sú proyecto de m- de segundo, D. Justo Velez, provisor, D. Narciso García de «adidos dos prtncrpadosí - ;r ‘ - Mora , síndico del Excmo. ayuntamiento, y D Jósef Antonio : Los preparativos militares de los rus…</t>
  </si>
  <si>
    <t>Calvo, Lorenzo</t>
  </si>
  <si>
    <t>Lorenzo Calvo</t>
  </si>
  <si>
    <t>…rellenos de versos, en que tal Por Real orden de 13 de Noviembre del año último se ha ser vez se encuentran rasgos felices, y algunas piececitas graciosas, á vido S. M. conceder á D. Lorenzo Calvo v D. Domingo de Ro vuelta de los frecuentes extravíos del gusto y delirios de la imagi jas , del comercio de Manila en las Islas Filipinas, privilegio ex nación; pero todos deben conocer esa parte mas escogida de las clusivo por 1 2 años para la introducción…</t>
  </si>
  <si>
    <t>Calvo, Ramón Rodriguez</t>
  </si>
  <si>
    <t>Ramón Rodriguez Calvo</t>
  </si>
  <si>
    <t>…Cinco por roo consolidados 103 fr. 70 c. Ac D. Josef Rico Salinas, y no'haber tenido efecto el nombramiento ciones del banco 1900 fr. Empréstito Real de España 724 á 73. hecho en D. Ramón Rodriguez Calvo, á D, Antonio Manuel Gar ____De Viena escriben fon fecha 2 j de Enero, lo siguiente: cía : para otra de la misma colegial, por muerte de D, Manuel »Cartas particulares- de Trieste aseguran que los comandantes Ruiz Revuelta, á D. Francisco Sánchez LiAan: para…</t>
  </si>
  <si>
    <t>Cam, Nicolás</t>
  </si>
  <si>
    <t>Nicolás Cam</t>
  </si>
  <si>
    <t>…................ 600,933.. 4 ría Orna. D. Antonio Porrasos. D. Manuel de la Cuadra. Don Producto líquido de manufacturas.... 35,048.-21 Leonardo Llanos. D. Manuel Santos Canteros. D. Nicolás Cam pos , cotí su esposa. D. Manuel Arraiz y D. Joaquín Bellido, los Total entrado...........——683,12 a.. 18 seis últimos se hallaban detenidos en el ponton. Doña Rosalía Invertido enalimentos.....M...,..M...«... 3412 g.. j o Arana. Doña Rafaela Pacheco. Doña Vic…</t>
  </si>
  <si>
    <t>Cámachó, Francisco</t>
  </si>
  <si>
    <t>Francisco Cámachó</t>
  </si>
  <si>
    <t>…e Méjico a las tres de la'mañana , custo Omitida la explicación de la poéticadeHoracio, por lá Breve- diados por el coronel Andrade y el comandante de escuadrón Don dad del tiempo/D. Francisco Cámachó dijo una Ódaen alabanza Alvino Perez. F.l impreso que da esta nóticiá cqutjaye: Se ignora del Rey nuestro Señor, como protector de los estudios, y D. Joa cuáles sean los. puntos de su confinación-, parece 'que en estas me quín Morales dió las gracias al "audi…</t>
  </si>
  <si>
    <t>Camellas, Juan</t>
  </si>
  <si>
    <t>Juan Camellas</t>
  </si>
  <si>
    <t>…el carróitriun- nes del célebre Orfila, maestro de la-capilla de Mahoa, y la or faldé hierro, trabajado,ei»él país, en el cual, tirado de áo. jóve questa arreglada y dirigida por D. Juan Camellas, compuesta nes bien vestidos, hicieron SS. MM.. la entrada en la población; como hemos dicho por cañileros aficionados, los que han procu precediendo una comparsa, de colegiales de Santiago que danzaban rado con su aplicación y estudio ponerse en estado de po…</t>
  </si>
  <si>
    <t>Camiri, Juan</t>
  </si>
  <si>
    <t>Juan Camiri</t>
  </si>
  <si>
    <t>…mas. de la humanidad, en cuyo cumplimiento hacemos esta postrera D. Juan Loreido. D. Francisco Pablo Ortiz. D. Domingo Vi-, tentativa. . llalta. D. Juan Coy. D. Santiago Vizcaíno. D. Juan Camiri. Don - »La mamona del goce pacífico y sin interrupción de vuestras Antonio Pcrez. D. Rafael García. D. Francisco Román. D, Rai fortunas, de que teníais igual seguridad que todos los súbditos mu mundo Sánchez. D. Ildefonso Grande. D. Cayetano Vergara. Don sulm…</t>
  </si>
  <si>
    <t>Campa, Francisco Fíats y</t>
  </si>
  <si>
    <t>Francisco Fíats y Campa</t>
  </si>
  <si>
    <t>17/07/1828</t>
  </si>
  <si>
    <t>Gaceta de Madrid n.º 86</t>
  </si>
  <si>
    <t>…jóvenes que se una canongía, vacante en la misma iglesia por cL fallecimiento del dedican i la carrera de leyes, pues con este objeto se ha puesto en citado D. Francisco Condon, á D. Francisco Fíats y Campa. diálogo para su mejor* inteligencia; un tómo en 8.",se vendé a 8 rs. en irústica en la librería de Hurtado, calle de Carretas, y se dará CANDIOS BEL DIA ifi. gratk na ejemplar al que cómpre la, do* il que 10: tres al q¿0 30 , cuatro al que 40 , siete al que…</t>
  </si>
  <si>
    <t>Campe, Tifaurcio</t>
  </si>
  <si>
    <t>Tifaurcio Campe</t>
  </si>
  <si>
    <t>…ísimas déda naturaleza; EL sef Fenundes, con su cenoia. D. Joeef Cseas, con su esposa y Asia, pais ctlaicO sobra loa dan», oriente del género1 humano, unn nüa. IX Josef Gutiérrez. D. Tifaurcio Campe. D. Pedro debe llámir especialmente la iiañeion de loa lectore* por sus re JUvottedo. D. Francisco Ramaa. D. Nicolás Fernandez. D. Josef cuerdos origínalas del mundo , por su mayor exfension, pobla Enriso D. Jmaf Iglesias. D, Aiejandro Carbitllo. D. Manuel ci…</t>
  </si>
  <si>
    <t>Campos, Cayetano</t>
  </si>
  <si>
    <t>Cayetano Campos</t>
  </si>
  <si>
    <t>…uidado del R. Obis los ni, auditor'honorarióde la Rota, sumiller de cortina de po de esta ciudad-,1 su -único patrono. Este, los sobredichos caba S. M., arccdiano.de Cilatravi. El Sr. D. Cayetano Campos, can lleros y todos los1 empleados da la--casa-vieron muy de cerca los ciller de la insigne orden del/Toison de Oro, capellán de honor efectos de tan sóbérana-dignación; ¡ No hubo cosa que no llamase de S. M., cura de su &amp;eal palacio ; canónigo. El Sr. D. Bon…</t>
  </si>
  <si>
    <t>CampUló.jElCardenal, Josef del</t>
  </si>
  <si>
    <t>Josef del CampUló.jElCardenal</t>
  </si>
  <si>
    <t>…28 rs. vn. pa^ta” y .22 rústica.. Se halja de 17. D. Pablo de Sta. María. El P. Diego Lainez.Fr. Geró venta'en Valencia .en la librería del propietario. D, Ildefonso nimo Gradan. D. Josef del CampUló.jElCardenal 1?. Francis Mompie: Madrid, Barco,-Carrera dé ^..Gerónimo, y Razóla, ca co deMendoza.D.Álfonso de Cartagena. ' ‘ lle..de la^ Concepción:; Santiago, ReyiRomero: Corufia, Calvete: 18. D. Pedro Fernández de Velasícó. Juan Sebastián "del Cano. Badajoz, Pezzyni y…</t>
  </si>
  <si>
    <t>Campuzano, Juan</t>
  </si>
  <si>
    <t>Juan Campuzano</t>
  </si>
  <si>
    <t>…...^.... D. Pedro Malrazo, D. Joaquín Meras, D. Rar En la cíate superior de gramática latina. mon ElejiWe* Primer premio. D. Eugenio Ahumada. Segundo...........D. Antonio lacucva, D. Juan Campuzano. Accettit. D. Francisco Cabrera, D. Juan Bcuíhb , D. Gic» No hay artículo* ñus importantes: de publicarse en la Gaceta, gorio Bedoya. que los que versan sobre loa progresó* de la industria ó del comer cio español. Tenemos pues la mayor complacencia en anuncia…</t>
  </si>
  <si>
    <t>Campuzano, Pedro</t>
  </si>
  <si>
    <t>Pedro Campuzano</t>
  </si>
  <si>
    <t>…etórica. Accettit...........D. Narciso Cabrera, D. Genaro Qiwadz., Primer premio. D. Mateo Obregoa. Segmuh........... D. Jotef Arríela. ' En la date de baile. ■Accettit............D. Pedro Campuzano. Prendo............. Exento; Sr^Mirque: de Casasola. Accettit.....^.... D. Pedro Malrazo, D. Joaquín Meras, D. Rar En la cíate superior de gramática latina. mon ElejiWe* Primer premio. D. Eugenio Ahumada. Segundo...........D. Antonio lacucva, D. Juan Campuzan…</t>
  </si>
  <si>
    <t>Canal, Claudio Merino Barrio</t>
  </si>
  <si>
    <t>Claudio Merino Barrio Canal</t>
  </si>
  <si>
    <t>…reconciliación, que es de espe Eugenio Beltran: para la de la villa de Nules á D. Ramón Berrar que sea solida y durable. Tendremos también un Ministerio nus: para la de Tárrega á D. Claudio Merino Barrio Canal; y pa tory, y los liberales quedarán sin apoyo, ni dentro ni fuera. La ra la de Cheste al Campo á D. Pedro Joséf Abad y Escudero. lucha contra 140 de los órganos sera viva; pero por lo mismo la También ha nombrado S. M. para el corregimiento de letras victori…</t>
  </si>
  <si>
    <t>Canciller</t>
  </si>
  <si>
    <t>…diente del Empera día tuvieron una audiencia del Rey el duque de Weiiibgtón y el dor griego Tétiofa. --- conde de Dudler; r eí ’dia siguiente tuvieron otra «I Diique y el SAJONIA. lord Canciller. ‘ -''K En el múmo d'ia ló hicierón una visita á Mr. Peel el íduqué Mmyo. so dt Drttit ,} i',:. &gt;:* ¡ . de Wellington y el conde Dudicr , - y en él-iíguícilte d4 el lord -i;’. &gt; S. M. ha tenido i bien nombrar él conejero íntimo actual Melville y Mr. Goulbóurn…</t>
  </si>
  <si>
    <t>…or, de tí los afectos de su carifio y de su ternura. sí mismo^fue encargada de verificarlo una comisión compuesta del] El Afuntamicato de ésta muy heróica villa, intérprete dé los lord Canciller, del duque de Wéllington, del conde de Shaftesbury¿ sentimientos de esté generoso pueblo-, siempre fidelísimo y-amante del vizconde de Nelviile y del lord Ellenborugh. Luego que los. de su Rey y Señor, para darles en algún tanto ,,y según permiten’ comisionad…</t>
  </si>
  <si>
    <t>…ía europea, cuyos habitantes %c 'mani / Al anunciar.la comisión encargada por S. M. la interrupción fiestan muy opuestos á la guerra actual: A v dé Us sesipnes 4*1 Paríiméftto, él lord Canciller ha leído el dis —.Cartas de Roma dicen que ha causado una sensación i)iué des curso-de S. M. dirigido á la Cámara de los Pares y á la de los agradable en aquella capital del inundó cristiano el decreto del 16 Comunes. (Véase la Gaceta anterior artículo de Lón…</t>
  </si>
  <si>
    <t>Canijo</t>
  </si>
  <si>
    <t>…esia en el ulti- desorden, y en ei momento que llegaba al palacio recibió á Boca mo concillo* fe Tremo para su salve clon, y ofrecérsele suave y fe puro üc pistoletazo de mano del comandante Canijo, en cuya alhagüeño, dulcificando k austeridad de k doctrina, y la amar reciente promoción tuvo ~üñk gran parte. gura de los-preceptos, con descripciones agradables que les hicie *5 E! libertador, so hallando en su cuartel al batallón Vargas, se sen ño retraer…</t>
  </si>
  <si>
    <t>Canitz, Üe</t>
  </si>
  <si>
    <t>Üe Canitz</t>
  </si>
  <si>
    <t>…‘ ■fu:!:í,it '""" ' ■'*" s,^', v‘ • ;í’¡j ns w» «vo-.v.t» !v o&gt; -*• ■’ •' &gt;iu. -- " # . , . . ISfA» JONICAS. v,j, S . : i... W V Comtanhippfdjt 19 de Mdmt. ; ■ cfto^el, prusiano, barón Üe Canitz , haHegido (;-7-í.-v.t;;¡¡ k .:-. Corfcrfde.Marzo.&gt; &gt; . . T-- &gt;. oí. aqúthace muidos días , j_ se ha;eoc*rgadp-rdela direccionde-los o EU8 m. hixo Mn gran ppipp&gt; la terccra apertura de Parlamem negocios de su gabinete ctHi ci título de coipNario geneiah i Mr.…</t>
  </si>
  <si>
    <t>Cano, Juan Lera y</t>
  </si>
  <si>
    <t>Juan Lera y Cano</t>
  </si>
  <si>
    <t>…ron también el otro telar,de ochó palmos, tanto por sus do dé Segovia, vacante por muerte de D. Fr. Bonifacio López, grandiosas combinaciones como por ladestreza de la volante lan D. Juan Lera y Cano , obftpo de Barbastrp; y á Li iglesia y r zadera, y por fin admiráronse de que una sola máquina se aplicara obispado de Málaga, que tainbteni lo está por la de D, f r. Manuel •4 tanta espacie de trabajos. Martínez, al obispo de Patencia D, Juan Francisco Mart…</t>
  </si>
  <si>
    <t>Canteros, Manuel Santos</t>
  </si>
  <si>
    <t>Manuel Santos Canteros</t>
  </si>
  <si>
    <t>…a bitrios enesttaño».^..................... 600,933.. 4 ría Orna. D. Antonio Porrasos. D. Manuel de la Cuadra. Don Producto líquido de manufacturas.... 35,048.-21 Leonardo Llanos. D. Manuel Santos Canteros. D. Nicolás Cam pos , cotí su esposa. D. Manuel Arraiz y D. Joaquín Bellido, los Total entrado...........——683,12 a.. 18 seis últimos se hallaban detenidos en el ponton. Doña Rosalía Invertido enalimentos.....M...,..M...«... 3412 g.. j o Arana. Doña Rafaela P…</t>
  </si>
  <si>
    <t>Capitán</t>
  </si>
  <si>
    <t>…, como en todo el tránsito por edificios grandiosos. En elcepiro y espacio que dejan las calles ha el.canal , y cn su entrada en Tudela, recibieron SS. MM. del' In formado elEscmo Sr. Capitán general D. Francisco Dionisio Vi menso concurso., que ansioso se, apresuraba dé todos Jos pueblos co ves un delicioso jardín, adornada', con estatuas te mármol y . ro marcanos para unirse al de las dos capitales, las mas expresivas d*l deado de asientos, que…</t>
  </si>
  <si>
    <t>…y Supremo Consejo de Castilla dirigida ! tos pue uoa goleta p una polacra, que se han «raudo por orden del Exento. blos para exterminar esta terrible- pbgat un cuaderno .én*8.° Se Sr. Capitán general de Valencia, para resguardo de aquellos ma— hallará ¿ 3 rs. en rúttica en la libmía dé Cúesta . frénty á las co rcs._Sc ha concluido en'Valencia la habuitacion. de la casa para vachuelas , y en la de Sánchez , callé "dé- la Conccpcíod:'puede íf la Rea…</t>
  </si>
  <si>
    <t>…á ella con esmero, sacándolas'por dos ó. tres -Val« comolidado*.... ............. i9£ valor. horas de la acequia de Monead», para lo que ha dado disposiciones oportunas el Excmo. Sr. Capitán general. Estado de los dementes fue kan entrado el último fumquenso'-en ANUNQOS. el hospital ¿eneral Jt Zaragata. Continúa el Catálogo de las otras de particubtret fue se hallan de ENTXAXON. «ALIKXOM CU*A POS. ’ Aüot. Xontoii. Mi)(cr*t. Total. . Sombras. Muzc…</t>
  </si>
  <si>
    <t>…eñor. * . ■ ’ *¡‘ ¿259 :ámitad del mes, solo restaban 106. Se han acordado por .. «Francés, y general.español, me es doblemente satisfactoria la la junta, y sostenidopdr el Excmo. Sr. Capitán general, las medi emoción que siento en.mí de.los.sentimientos de amor que unen das mas eficaces para.su éxtincion. . W dos naciones jí la familia augusta .de los Borbones. Venid , AlaTambién se nán tomado disposiciones oportunas para cortar dama; no hay áqü¡…</t>
  </si>
  <si>
    <t>22/11/1828</t>
  </si>
  <si>
    <t>Gaceta de Madrid n.º 141</t>
  </si>
  <si>
    <t>…mentes. levantado á expensas de la caridad generosa del ve LrifFore , abogado francés. Traducido al castellano y arreglado para cindario. Mu i.° de Agosto se invitó por el Exorno. Sr. Capitán uso de los españoles que quieran aprender á leer en poco tiempo, general á todos los que quisiesen ver esta casa, mueblada y pre por D. F. F. yF., acompañado de varias notas. Véndese á un real parada ya, ofreciéndoles frasca entrada en los días siguientes , a…</t>
  </si>
  <si>
    <t>Capitán’</t>
  </si>
  <si>
    <t>…circunstancias que: varias líneas de la provincia se han apostado desta .'metro- , ? tro motivaron el combate de Navarino, y ia salida de los Embajadores pa paz orden del Exento. Sr. Capitán’ general, para persecución de Constantinopla. Dice que sin embargo de estos acontecimientos de los salteadores y seguridad de ¡os pasageros_____Habiéndose no han hecho mas que suspenderse las relaciones con la . Puerta;, reunido gran número de personas para un…</t>
  </si>
  <si>
    <t>Capmany, Antonio de</t>
  </si>
  <si>
    <t>Antonio de Capmany</t>
  </si>
  <si>
    <t>…han Monte delafio de 1796. (7&lt;/rm.) logrado inmortalizar su nombre ¿ la par de los de sus íntimos 1 Rieal orden declarando exentos de derechos de puertas i los amigos y patricios D. Antonio de Capmany y D. Benito Baib. religiosos franciscos y capuchinos por los artículos nacionales qué Aunque i primera vista este tratadó parece que solo puede ser útil ‘introduzcan para su consumo. {Núm. j/j.) i los que se dedican á la honorífica carrera mercantil, y el cual no Otra sefiala…</t>
  </si>
  <si>
    <t>Capo</t>
  </si>
  <si>
    <t>…nte producirse esta planta espontáneamente y con abun Church se mantenía en las inmediaciones de Dragomestre. dancia en varios parages de la Península; se ha servido resolver - Fl conde Capo d’Istria, según las últimas noticias de Malta, que ínterin se adquieran las noticias circunstanciadas de su consu aun permanecía en aquella isla él 12 de Enero. mo y cosecha entre nosotros, se exija á cada arroba de hublon ex- . • INGLATERRA. trañgero 9 rs. c…</t>
  </si>
  <si>
    <t>…el mes de Mar con cuyos despojos se han enriquecido muchos de ellos.” Se espera zo lo mas tarde para el Mediterráneo á fin de proteger la navega de un momento ú otro en Grecia al conde Capo d’Istría. (Globt ción de los reinos unidos. * and Travíiier.j . FXAVC1A. ' Francfort, 39 de Enero. . , . París 6 de Febrera. Las cartas particulares, que se han recibido hoy dé Viena, anuncian que el Príncipe Felipe de Hesse-Hómburgo vá á salir pq- Bolsa de h…</t>
  </si>
  <si>
    <t>…rnardo Cortés, Teniente lo Egina en calidad de cónsul de Rusia cerca del gobierno, y que del regimiento de la Reina, 2.0 de línea, empleado en la inspec se espera en dicha isla al conde Capo d’Istria. ción general de su cargo, solicita que por la intervención del ejér Otra carta de la misma fecha dice, que apenas se supo que Tahircito de Cataluña se le abone el sueldo de Teniente que le corres bajá preparaba una expedición para socorrer á Scio, t…</t>
  </si>
  <si>
    <t>…a, y me seria muy manifestado la peste en Negroponto. El navio ingles Warseite se satisfactorio el que hubiera podido ser unánime la contestación. halla en Egipa á disposición del conde Capo d’Istria. Mil y doscientos</t>
  </si>
  <si>
    <t>…huta qué punto de absurdo, de impiedad, y aun dictadas por aquel Gabinete-,y ademas sostiene, ifegun se dice, el de ignorancia y dé barbarie vá á parar la prensa, esta prensa fran conde Capo d’Istria una correspondencia bastante seguida con el cesa que en algún modo han consagrado los talentos de losBcsconde Nesselrode, Ministro de Negocios extrangeros de Rusia. sueti, de los Kacines y dé los Fenelones, cuando se deja oprimir y Escriben de Milán…</t>
  </si>
  <si>
    <t>…deeste isdusive, diarios de Nurcmberg yte de Cimbre» Los franceses estas es posesión de todas fe fortalezas iÜtefeg3»-'h2st« fe misma fecte el Observador austrmc&amp;iéei de Motea. El conde Capo dTstria que ha regresado de Poros á y lo-í diaxios tfe Francfort te! 22. 1 c -ci Egfe.,. anuncia en mm: proclama que fe fies Potencias tor reco A faltar de notiefe refetms á fe opcracioses militares espenocido la independencia de Grecia en vista de la obstina…</t>
  </si>
  <si>
    <t>614</t>
  </si>
  <si>
    <t>…ugeres ni sinos, y solo dejaros dejó g9 albaneses i sus expensas. También corrían voces en aque 20 hombres vivos para enterrar los muertos; y aun estos fueron lla ciudad de que el conde Capo d*Isím seria príncipe de la inmolados sobre las zanjas en que hablan enterrado á sus compa Grecia, y que ya había sido reconocido por las tres potencias bajo triotas. El metropolitano fue ei único que se salvó, por haberse re ele este carácter: también se afi…</t>
  </si>
  <si>
    <t>…n lo presarte para la Península es identi __En Sotena se ha esparcido la voz de que te tres Potencias hm dad de ca-os por otra de i4 de Diciembre de 18:7, que en mis reconocido al conde Capo dTstrk por Príncipe dé Grecia. (&amp;*redominios de Indias no se de posesión á los Grandes v demás Tí ia universa L ) tulos residentes en elle-?, con las sucesiones en «tas dignidades, de - XUSIA. • .7 les bknts v rendís de los Mayorazgos á que estuvieren anejas,…</t>
  </si>
  <si>
    <t>Capo, J.</t>
  </si>
  <si>
    <t>J. Capo</t>
  </si>
  <si>
    <t>…osdel Rei Hoy ha llegado á esta rada la corbeta inglesa Woljf, que ha no que esten acopiado» ; reciban y paguen la sal que les correspoif- bía ido á Ancona á recibir á su bordo al conde J. Capo d’lstria, dey se les reparta'por «1 Ayuntamiento respectivo. Lo que de para conducirlo á i Malta. Esta corbeta encontró ayer en las aguas Real orden &amp;c. Madridad dc Encro de 1818.:= Luis López Ba de Jasseno, á la altura de Vallonct, el navio de línea Wcn-tpi…</t>
  </si>
  <si>
    <t>Capo-d’Istria</t>
  </si>
  <si>
    <t>….y [ ■ do versaban sobre: los puntos siguientes: __El1.“ de Enero arribó al puerto de Ancona con toHá sil co »Las islas y él continente de la Grecia serán gobernadas por mitiva el conde Capo-d’Istria, a bordo de la corbeta inglésala Wo/f, los griegos, quedando tributarios de .la Puerta, y permitiendo desde donde partió al'momento para Malta; habiendoacórtipafiacící guarniciones turcas en las .fortalezas.**&lt;Désde' luego se deja ver que al conde'hasta la pl…</t>
  </si>
  <si>
    <t>Capo.d’Istña</t>
  </si>
  <si>
    <t>…ipalmertte la aten -■¡Día» atrás llegó, ia. Ancana la.' corbeta -inglesa Wolf, que debe ción la-artillería,- admirando la perfecta instrucción* de le* solda- Kcibir ¿ su dxuooíalf conde Capo.d’Istña..Como dejó ¿Gorfó el dos ,:y manifestándose muy afablecoii todo*. Finalmentedesfiló &gt;7,.frae pocas, noticias^ Se aguardaba.sia eitibargo el:paquebote de por delante del Príncipe*, a peticionsuya ,el regimiento dcKjibar- vapor con cartas.qaé debían nacer desap…</t>
  </si>
  <si>
    <t>Capurrói</t>
  </si>
  <si>
    <t>…gistra eiáente, y partiralarde Es fat“aty. úhimx del .santo concilio de tura que él pued*.d9ininar. «Nuestrosdivcrsos poderes X continúa Trento , corópucst a-eneasfellano poydicha,Sr. Capurrói, á 18 rs. «Bolívar) no estan-distritmidoscualdorequiere lajorma social y: en. .papel y 38 en- pastea * tomos en 4.0—Misas dt todas las fes*, «el bien de los ciudadanos.‘Hemos hecho del legislativo solo el titiáaáes áel año, traducidas del latín en castellano…</t>
  </si>
  <si>
    <t>Car</t>
  </si>
  <si>
    <t>…tudios , y trasladada a este día por haberlo impedido en el de la Leyeron tanto en prosa como en verso con una soltura, y Furísima Concepción la asistencia á la catedral del Eme. Sr. Car desembarazo admirables en su tierna edad, observando puntual denal Arzobispo, que tuvo la devoción de administrarla. Su Emi mente los diferentes tonos y rtglas ortológicas: manifestaron cua nencia, que hizo todos sus estudios en aquella casa, que ha recibi de…</t>
  </si>
  <si>
    <t>28/02/1828</t>
  </si>
  <si>
    <t>Gaceta de Madrid n.º 26</t>
  </si>
  <si>
    <t>…s de este tratado, defenderá la política á que ha dado origen. desde entonces ya no se reconocerá en ella el derecho de protección El vizconde Goderich dice que la declaración del conde Car extrangera. Se han dado estas providencias &amp; pesar de las reclama iantón le obliga á dar explicaciones sobre la disolución del ante ciones del cuerpo diplomático de Pera. rior Ministerio. » Milores, dice,el ¿ltimoGobierno ha sido di- liorna i.° de Febrero. Po…</t>
  </si>
  <si>
    <t>…y pólitico de la plaza 'dé Gerona al’ mariscal de campó Don temente; y este sudor restituye á su lana la consistencia, elastici JoséfCafratalárparaél de Lérida al mariscal decampó D. Car dad y suavidad que había perdido en el lavado, y conserva luego ‘ debe los Fibiré dAunoy; que’ Ib era dé Málaga: para él: de Villafrancá por este medió hasta después del esquileo. Toda la operación del Páriidés-al brigádierD. 'Garlos Ulman, Coronel del'a.0 re…</t>
  </si>
  <si>
    <t>Carballeira, Mariano</t>
  </si>
  <si>
    <t>Mariano Carballeira</t>
  </si>
  <si>
    <t>…á los oficiales que se halla Agustín Aniel o. En geometría D. Josef María de la Quintana, ron en el combate de Nava riño, que nuestro Gobierno ha carac D. Maximino García Alvarez, D. Mariano Carballeira , D. Pedro terizado. de siniestro, aunque la nación inglesa le mira como una Martínez y D. Josef Rodríguez. En geometría práctica los m¡$de las mas brillantes hazañas de nuestra marina. \Sundi) r~ os Quintana , García Alvarez, Carbolleira, Rodríguez , Martí r…</t>
  </si>
  <si>
    <t>Cardenal</t>
  </si>
  <si>
    <t>…espon llavicinifeU ai de Agosto desy6i ,y el Emo. Sr. D. Nicólas Co- dientes despachos de auxilio,/no han dejado de experimentarse por lonna en -a a d«; Diciembre &lt;101780, el Emo. Sr. Cardenal D. Hi los Ministros del Resguardo de Rentas muchos y perjudiciales em pólito Vineenti Mareri en 6 de Octubre de 1788 ,y por otras del barazos, sin que hayan'bastado las repetidas órdenes de S. M. para Emo. Sr. Cardenal D. Pedro Gravina, su data 17 de Junio de contenerá algunas ^personas eclesiásticas,…</t>
  </si>
  <si>
    <t>Carés, Quintín de</t>
  </si>
  <si>
    <t>Quintín de Carés</t>
  </si>
  <si>
    <t>…s de partida da castorcillo da lana estampida de dos tcrci*sdeancbo,y Constantinopla sin haberles dado tiempo pata arreglar m» asuntos, de tejido llaao* presentada al despacho por D. Quintín de Carés, habiendo sida aprobjdrpor «1 mismo Sultán la lista de ellos. En v derechos que ha de adeudar en el primer casos se ha servido tre esto*: estaba incluido Mr. Basilio Pagaujine, agente del conse S. M. resolver me no se haga novedad m la partida de Casimir, jer…</t>
  </si>
  <si>
    <t>Caridad</t>
  </si>
  <si>
    <t>…00» db le® señores examinadores, sugetos de la mayor reputación, so A la hermandad hospitalaria de nuestra Señora de la bresalieron entre $m compañeros. Nuestro . dignísimo. limo, señor Caridad 5 fundada en ia iglesia del hospital general Obispo , quien con la mayor bondad y significación de placer ha de S. Bernabé; y S. Antolin de dicha ciud^l v para bía presidido todos los días e*tc$ exámenes, los repartió por su fomento del piadoso objeto en que…</t>
  </si>
  <si>
    <t>Carlos</t>
  </si>
  <si>
    <t>…ltan á lo que se estipula en las negociaciones conansia este seguro de la vida y sanidad de sus hijos, se adelantó .que siguen con los banqueros, y se vengarían de un modo' muy el Sr. D. Carlos iv á proporcionárselos y estimularlos á su admi -ruidoso y ejemplar de cualquiera que tratase engañarlos. Por lo. sión con una solicitud paternal: y no contento con la expedición donas es muy inútil tratar de perseguir á los ladrones de que ha destinada para…</t>
  </si>
  <si>
    <t>Cárlos</t>
  </si>
  <si>
    <t>…ran objeto de prevenciones sensibles y de descon la corte de sala con uniforme, y S. A. R. el Sermo. Sr. Infante tentos numerosos. Insistía en el inconveniente que podría resultar D. Cárlos na tenido besamanos general, al que han asistido los á la iniciativa Real de hallarse ejercida por unos hombres puestos Grandes de España, Títulos de Castilla, Diputaciones de los Rei en semejante situación. De esta manera la autoridad Real no de nos, Gentile…</t>
  </si>
  <si>
    <t>…os á^béstr lá Relt íétno de &lt;;'i dos le han honrado y rémunerádo ámpl iaménte. Pemionadd pimf lí'ti' Hortoris ó cóndeeova^Oiles á:tds que áobré^il^kti extraárdinaw muniheencia det Sr. D. Cárlos iV, fue luego distinguido -y récd^ riaanente porila utilidad qua multe al Estado de’Sus fábrícai óés-, mendadodesdé Roma por este Monarca;á&gt;sUaugiistO hijo el -SeRor tablbáiAieatosf^::' X £s tioj :.;ií 0. Fbkmamoo tii. ,E1! Soberano reinante le nombró su esci…</t>
  </si>
  <si>
    <t>…histórica del valor de las monedas que corrían en Castilla en tiempo de D. Henrique ív, La Real Junta superior gubernativa de medicina ha concedi y su correspondencia con las del Sr. D. Carlos ív: un tomo en 4.0 do permiso á D. Francisco Villegas, profesor de farmacia en es marquilla.__En.r4y0 sobre los alfabetos de las letras desconocidas, ta corte , para que pueda anunciar la venta de unas pastillas y ja que se encuentran en las antiguas medallas…</t>
  </si>
  <si>
    <t>…y 28 estados-ssOtra en dícbio'término, donde'di Cuatro estampas de devoción, por Gamona, 81*. cen la Barquilla, cabe1.4 fanegas y lo erta&lt;fó*c=Otni en el referido Retrato del Rey D. Cárlos tv , por Selma, 4 rs. Camino y sitio de la Fuentecilla, cabe i e fanegas, un celemín y Un Viacrucís , inventado por D. Vicente López , y grabado 20 .Cstados.rsLas cualés disfrutó hasta sil fallecimiento el Sr.- Don por D. Miguel Gamboríne, 30 r*. Alfonso.Fera…</t>
  </si>
  <si>
    <t>Carlos, Francisco Javier de</t>
  </si>
  <si>
    <t>Francisco Javier de Carlos</t>
  </si>
  <si>
    <t>…a se embarcó en la íragztz Virginia para nes y ambiciones particulares. Producen la anarquía primero, pa Bárdeos. la dar después entrada á la tiranía; una y otra acompañadas de la D. Francisco Javier de Carlos se embarco en el mismo buque* disensión interna, y de todos los horrores de la guerra civil. D. Juan García Noriega ;se embarcó en ei mismo buque. Guatemala camina al fin por esta senda de desastres. Este país D. Antonio Otilo , ídem Idem. era de todos los re…</t>
  </si>
  <si>
    <t>Carlota, Francisco de Paula y Doñ.a Luisa</t>
  </si>
  <si>
    <t>Francisco de Paula y Doñ.a Luisa Carlota</t>
  </si>
  <si>
    <t>…Rey? que Se alza con la estimación' de la Franciaydtl' Dalla María Teresa Carolina; hija dé lo» Sermós. Srés. Infantes extranjero, y meje*- ál Monarca amado, cuyos días celebra en D. Francisco de Paula y Doñ.a Luisa Carlota, ha resuelto el Rey te momento el respetuoto. afecto de sus-pueblos; pues ha tenido' nuestro SeKor se cante el Te Deum en -su Real capilla, y que los asna nueva-prueba de lo que debe á la protección Divina. El orden’ dias 17,48 y 19 del corriente se vista la…</t>
  </si>
  <si>
    <t>Carpiiuero, Manuel de Pedro y</t>
  </si>
  <si>
    <t>Manuel de Pedro y Carpiiuero</t>
  </si>
  <si>
    <t>…9 del pmesilé mas déNo- -b—.-El dia 1.a de: Setiembre úhirao fslleció en la rilja de Coviémtae/ta cabido Lasuerte del primerpremio, cuya» alhajas han «arrubiss, diÓcesis difiirgn, D. Manuel de Pedro y Carpiiuero, otidó de manifiesto , al número 57,11*1 que fue despachado ' en - cu» y beneficiado de lat 'parroquia de Sto^ Tomas Apóstol de le dicta ciudad: y d defsegundo, cuyas alhajas lo estuvieron' en Ma-¡ misms 'rilla t y habiendo maní (estado en su testamento que c…</t>
  </si>
  <si>
    <t>Carpíristy</t>
  </si>
  <si>
    <t>…te las naves que hubieren violado algún bloqueo: en él segué-’ ' l, i. . . AUSIA. do manifiesta el Gobierno la mas viva indignación contra Ja pira- feria, y dice que ha enviado al capitán Carpíristy con naves dé Petersburgo 24 de Diciembre. ierra al Archipiélago,.con'el objeto de perseguir á los piratas. S. M. El Emperador se ha dignado dirigir el rescripto siguien fambien ha pedido a los almirantes aliados que tengan, á bien él te al ayudante, de campo…</t>
  </si>
  <si>
    <t>Carranca, Jaime</t>
  </si>
  <si>
    <t>Jaime Carranca</t>
  </si>
  <si>
    <t>…s de oro, plata y terciopelo. D. Ventura Prat de Cérvera, Madrid, por ’ lacres, obleas da • D. Josef Volart-, idem, por tirados de oro y plata. camafeos, y grabados de medallas. . D. Jaime Carranca, idem, por tejidos de seda. . D. Angel Malilla, idem, por productos químicos. Sres. yerno ¿ hija de Travcría, idem, por cintas de seda. D. Luis Estéban y Hernando, ídem, por péndola real. - D. Mateo Frates, Real Moncloa, por Minio. D. Eusebio Domínguez, idem,…</t>
  </si>
  <si>
    <t>Carranca, Josef</t>
  </si>
  <si>
    <t>Josef Carranca</t>
  </si>
  <si>
    <t>…o* de al tejidos de seda. godón. . ... D. Alberto Amigo, idem, por idem. Doña Concepción de las Casas, ídem, por idem. D. Francisco Altayó y compañía, del gremio de terciopeleros, D. Josef Carranca, ídem,.por ídem. ídem, por idem. Cinco gremios mayores, Madrid, por paños de Ezcaray. D. Vicente Juvafii, ídem, por mediería de seda y punto im D. Pablo Miralda y compañía , Mantesa , por paños. perial. D. Toribio Gonzalo, Ezcaray, por idem. Doña Antonia Casa…</t>
  </si>
  <si>
    <t>Carrasco, Amonio</t>
  </si>
  <si>
    <t>Amonio Carrasco</t>
  </si>
  <si>
    <t>…toóos los «ufemos la acmm del yodo fae acompaña bienes, derechos y ^ciernes quedados por la muerte abintestato de da de! régimen conveniente; analéptico y ligeramente -fénico par* D. Amonio Carrasco, Tcrideoíe que fue en e^a corte, para que kgoís «fónica* dula-ficante para la. artritis aguda* dentro del término de ge días, contados desde 14 del corriente, comparezcan por sí ó por medio de procurador á deducir y expo ANUNCIOS. ner lo que á su derecho conv…</t>
  </si>
  <si>
    <t>Carrasco, Diego</t>
  </si>
  <si>
    <t>Diego Carrasco</t>
  </si>
  <si>
    <t>…s partes interiores, en las cua rancisco Gonzalo á la abadas. de Sta. Colonia, dignidad dé la les hay poca variación de temple. Por esta causa se originan los suF misma iglesia, ¿ D. Diego Carrasco: paré el deanato de la de Ovie dores copiosos en la zona tórrida; por ésta también se dilatan ó en do , vacante por muerte deD.Ramon dé la Cuadra, I D. Juan sanchan los diámetros de los vasos, y con especialidad los de los va Antonio'Bartéiro: para la dignida…</t>
  </si>
  <si>
    <t>Carrera, Juan</t>
  </si>
  <si>
    <t>Juan Carrera</t>
  </si>
  <si>
    <t>…Esteban Romero Terreros: para la de Villarejo de Fuentes Coruña..................................................... -......... ídem. á D. Carlos Pares: para la de Ciempozuelos á D. Juan Carrera: Vales consolidados................................... ......... sof valor. para la de Sigiienza á D. Josef Cabrera: para la de Junquera de Idem no consolidados......................................... 7 á J. Ambia á D. Bernardo de la Ballina y Costales: para…</t>
  </si>
  <si>
    <t>…lo1 en"la Iglesia de'S. Juan de León. Al Estepona, á D. Antonio BecerriL: para el de Olor, vacante por varez llevó el primer premio de primera cía e; y fue destinado traslación de D. Juan Carrera » la de Ciempozuelos, á D. Ildefonso por Real orden de ro de Julio de aquel afio' para viajar á París Ruiz de Lobera: para la de Igualada, vacante por traslación de y á Roma con un 1 pensión de 12$) r¿., á extender y perfeccionar D. Carlos París ¿ la de Villa…</t>
  </si>
  <si>
    <t>Carrillo, Josef</t>
  </si>
  <si>
    <t>Josef Carrillo</t>
  </si>
  <si>
    <t>…a. D. Melchor de Maca*.774**~ 2op......................... Zaragoza. saz, Fr. Francisco Jiménez de Cisneros. Vasco Nufiez de Valboa. 32.427.. .. aoo....................... Madrid. D. Josef Carrillo dé Albornóz. Hernando-AJarcon. 4.287.. .. 20o.»»»..»».»...»...,» Carmona. 11. Juan de Torquemada. Hernando de Soto. D. Rodrigo Ji 24,503».. 300»« Madrid. ménez. Sto. Tomas de Vil lanueva. Diego García de Paredes. Fran . 617. 200....................... Idem. ,…</t>
  </si>
  <si>
    <t>Carrogio, Josef María</t>
  </si>
  <si>
    <t>Josef María Carrogio</t>
  </si>
  <si>
    <t>…ió á conocer el talento del escultor, y le con la de S. Pedor á D. Bartolomé Bosch y Borras: para la de Cape- cibo la protección del Obispo de Córdoba D. Antonio Caballero Hades á D. Josef María Carrogio; y para.la de Sitjcs á D. Fran y Góngora, que le llevó ásu palacio para agregarle á la academia cisco Domingo Annés. que ¿1 mismo habia establecido. Allí estuvo como dos años, al Asimismo se ha servido S. M. hacer las traslaciones siguientes: cabo de los cual…</t>
  </si>
  <si>
    <t>Carrtras, Jaime</t>
  </si>
  <si>
    <t>Jaime Carrtras</t>
  </si>
  <si>
    <t>…ra de quejarse , serie mas bien de sús friso* deMsyoy iy de judió últimos. que S. M. (Q. D. G.) tuvo! amigos. Alguno ha£ «tre los antignos Mimstros tan nsahrsudos lueif conceder á D. Jaime Carrtras. artífice platero sk «ta ciuen su nombre,al cnal él masa» m consagrado, y -por motivo# dnl /y cometer su ejecución 4 esta justa de la Real, casa d» Cari muy justos, sentimientos, cuya cxptcsioa sorprendenarcrosimil* dad, hen sido premiados los números siguien…</t>
  </si>
  <si>
    <t>Carva, Tomas González</t>
  </si>
  <si>
    <t>Tomas González Carva</t>
  </si>
  <si>
    <t>…...... Barcelona. los Santos Padres, con notas é ilustraciones sacadas de los mejores 7,669.... 400.................................... Seria. intérpretes antiguos y modernos, por D. Tomas González Carva 9,974— 400.................... .............. Villan.* de la Serena. jal : un tomo en 8.° marquilla. Este tomo, que por su orden es 4&gt;447— 400.................... ........ Madrid. el 6.a de los libros poéticos de la Santa Biblia, cuya colección 17,606.... 400…</t>
  </si>
  <si>
    <t>Casadero, TerrrJn</t>
  </si>
  <si>
    <t>TerrrJn Casadero</t>
  </si>
  <si>
    <t>…conferido en los autos que se siguen á instancia deD. Antonio la Tura nía, teatro de ¡a guerra presente, descrita por Don Jaime contra los bienes de D. Josef de Oiozaga, marido de Doña TerrrJn Casadero. La posición de los ejércitos beligerantes, b re Esperanza Duce , dentro del término de 15 días, contados desde unión de escupirás aliadas en el mar de levaste, y las conjeturas el 23 de Octubre corriente ; en Inteligencia que de no hacerlo les que sobre esto…</t>
  </si>
  <si>
    <t>Casal, Antonia</t>
  </si>
  <si>
    <t>Antonia Casal</t>
  </si>
  <si>
    <t>…, por paños de Ezcaray. D. Vicente Juvafii, ídem, por mediería de seda y punto im D. Pablo Miralda y compañía , Mantesa , por paños. perial. D. Toribio Gonzalo, Ezcaray, por idem. Doña Antonia Casal* y Lluvet, Ídem, por vestido de'blonda. Sres. Olier, hermanos y compañía, Tarrasa, por ¡daré. Sres. Ferrer, Monfort y compañía, ídem, por loza. D. Zacarías de la Torre, Talavera, por sedas en rama. ‘ D. Pedro González, idem, por jabón pare agua de mar. . D. F…</t>
  </si>
  <si>
    <t>Casal, Manuel</t>
  </si>
  <si>
    <t>Manuel Casal</t>
  </si>
  <si>
    <t>…os giganta de Granada, y _Aforismos de Hipócrates, traducidos, ilustrados,;y puestos su elaboración en tejidos para uso de la marina; alli á ver las en verso castellano por el Dr. D. Manuel Casal, profesor de me muatras grandiosas’de la fábrica de Jubia, la herramienta y dicina, en ata corte, socio numerario de la Aéri-Académia médi Otras obra de hierro de los bascongados; allá la variedad y bara ca matritense, corresponsal de la de Barcelona dcc. rob…</t>
  </si>
  <si>
    <t>…les Sacados del libro de la -experiencia . puesto» en metro usual y de esa teoría anárquica y disolutiva de la dependencia social. Sabé^ repartidos en diez céntufiüsr: por el Dr. D. Manuel Casal, alias nos bien que se inventan luego restricciones netafísicas para li D. Lúeas Alemán, autor de los Aforismos hipocráticos en verso. mitar los efectos de la generalidad Con qué se anuncian esos prin Se hallará esta obra y la de los Aforiímos de Hipócrates e…</t>
  </si>
  <si>
    <t>Casaní, Josef</t>
  </si>
  <si>
    <t>Josef Casaní</t>
  </si>
  <si>
    <t>…................i... $ pérdida.Primer premio. Sr. Marques «1 Surco. Sevilla........ ....................................... .......... 1 á i¿.Segundo...^...... D. Norberto Granja, D. Josef Casaní. Málaga.............................................................. q á F beneficio.Accettit........... D. Femando Mcrás, D. Antonio Calderón. Valencia...............................................i........... par. En lengua ingleta. Murcia................…</t>
  </si>
  <si>
    <t>Casaní, Luis</t>
  </si>
  <si>
    <t>Luis Casaní</t>
  </si>
  <si>
    <t>…La Guia de Forasteros y el Estado militar y político para este Casasola. afio se hallará en tafilete, pasta y rústica en el despacho de la Im Accettit........... D. Juan Aguilar, D. Luis Casaní, D. Manuel prenta Real. Montoya, D. Norberto Granja. suscriptores al periódico filarmónico titulado la lira de En la primera date de múde». Apolo (afio 3.*) pasarán á recoger el cuaderno nútn. 3.0 y últintfb Primer premio. D. Mariano Gil. del tercer trimestre…</t>
  </si>
  <si>
    <t>Casanova, Lamberto</t>
  </si>
  <si>
    <t>Lamberto Casanova</t>
  </si>
  <si>
    <t>…pués á su pueblo, la villa de Gandesa ¿ D. Gerónimo Andrcii: para la de Valla á izo por encargo del ayuntamiento un león despedazando á una D. Restituto Aliaga: parala de Falset á D. Lamberto Casanova serpiente, para cuyo estudio, á falta de otro original, le sirvió de Armero y Rada: para la de Villanueva de Cubelias y la Gel- un perro, de quien tomó la musculatura y actitud en la acción de trú á D. Magín Grau y Pujadas: para la de la Seo de Urgcl i embest…</t>
  </si>
  <si>
    <t>Casaseca, Josef Luis</t>
  </si>
  <si>
    <t>Josef Luis Casaseca</t>
  </si>
  <si>
    <t>04/10/1828</t>
  </si>
  <si>
    <t>Gaceta de Madrid n.º 120</t>
  </si>
  <si>
    <t>nletidolílle fiébea^V «MHraA ai y murieron 4: el íó enfer afta publicado últimamente por Mr. Demarest (i)¡y traducido maron otros 4$, sanaron 24y murieron 8:elii fueron 41 loe por D. Josef Luis Casaseca. En cuanto á las aplicaciones se procu invadido*', 3^ m'cunidiii f O:]o( inuerte«: el 12 hubo $5 de loa rará abrazar las principales de los tres reinos.ó grandes secciones, primeros./t8 de tot 'Mgmoi y 11 dclotúltimos. Eneste di» co que se divide la química,…</t>
  </si>
  <si>
    <t>Casaviélíé, Ororié Juana</t>
  </si>
  <si>
    <t>Ororié Juana Casaviélíé</t>
  </si>
  <si>
    <t>05/08/1828</t>
  </si>
  <si>
    <t>Gaceta de Madrid n.º 94</t>
  </si>
  <si>
    <t>…cuyas preódéa la justa'csusa én U guerra de la independenc¡¿{ cupo en suerte del deben distribuirse a la tropa i la entrada dcl próximo invierno, primer extracto! de la este dié ¿ Doña Ororié Juana Casaviélíé, hi siendo condición precísaque lotpaftot v demás efecto* que se in ja de D. &amp;amon, capitan que fue del ¡regimiento infanteríá de viertan en lá construcción sean ae las fabricas del reino;seinvita Guadalajara, muerto et)-drCaMipo del hónoík 1* - - : ' -4 los…</t>
  </si>
  <si>
    <t>Casilda</t>
  </si>
  <si>
    <t>…70* : conducentes para terminar : el cobro de sús «réditos y legados por ■ Diezmos Exentos......... «««SMeffMSSMSS'MIWSIHMIlSS* - 21|8^8 el medio mas expedito; enMñdidat.&lt;le queda Doña Casilda dispu so en su testamento qne te pagasen con. sus bienes lat deudas de su Total #«#»smhm*s»sisHwsmss*ss*i t • *03&gt;3*3 padre ; y coa prevención df qtw á ios que do coaairriesen 4 di cha junu, les parará el perjuicio que hubiete,lugar. : cAiraro» raí nía 9. /’…</t>
  </si>
  <si>
    <t>Caspe</t>
  </si>
  <si>
    <t>…parará el perjuicio Cometío entreS. M. Católica y S. M. Sárdá.a9 . __ que haya lugar. - - - ■ &gt;- Cmyert MiddUtm. Historia de la vida de M. T. Cicerón tn .... . Por providencia del Sr. Caspe, alcalde de Casa y Corte, se ducidapor Azara, 4 tomos en 4°, papel 140 rs., «su xto cita y emplaza al poseedor inorado-del mayorazgo de Coalla, Correspondencia de cinco cartas sobreacussginn A,\ , 4^, papel 11 rs., pasta 18. jansenismo, dudlóde un censo perpe…</t>
  </si>
  <si>
    <t>Casqúeiro, Lorenzo</t>
  </si>
  <si>
    <t>Lorenzo Casqúeiro</t>
  </si>
  <si>
    <t>…andó reunir el Patriarca armenio en su iglesia C ondóñedo, vacante, por muerte de D. Andrés García Fernan principal á todos los gefes de los católicos armenios establecidos dez, í D. Lorenzo Casqúeiro; y para una capellanía de Sres. Re en Constantinopla, y los exhortó á que abjuraren sus errores y sus yes nuevos de la ciudad de Toledo, por promoción de D. Anto doctrinas, declarándoles después que ya no quería el Gran Señor nio. Irazoqui al priorato deSu. A…</t>
  </si>
  <si>
    <t>Castclli, Josef Linares</t>
  </si>
  <si>
    <t>Josef Linares Castclli</t>
  </si>
  <si>
    <t>…Carmoña: el 30 en Fuente dél Conde: el r.° de sia metropolitana de Granada por muerte de D. Miguel de lá ,Octubre en Ecija: el a en la Carlota: el 3 y 4 en Córdoba : el 5 Vega, á D. Josef Linares Castclli; y para uña ración de la cole en el Carpió: el 6 en Aldea del Rio: el 7 en Andujar: el 8 y 9 gial de Brivicsca, en el Arzobispado de Burgos, vacante por pro*1 en Bailen: el 10 en la Carolina; el 11 en el Viso: el 11 en Val mocionde D. Fausto Manuel Sedaño á c…</t>
  </si>
  <si>
    <t>Castellanos, Josef Rafael de</t>
  </si>
  <si>
    <t>Josef Rafael de Castellanos</t>
  </si>
  <si>
    <t>…están encargadas, y la escuela gratuita, de Cuba, compuesta de los señores licenciado D. Manuel Gomez.de Rohiñas pobres que'tienen bajo sU dirección. Los Rbyes oyeron Avellaneda y D. Josef Rafael de Castellanos. Igualmente ha feli con suma bondad la alocución de gracias que en lénguage candoro citado á S. M. la santa y Real Hermandad vieja de Toledo' por so dé la niñez' les dirigieron tres de 'aquellas: una tiene solos cin medio de sus individuos, comisionados al ef…</t>
  </si>
  <si>
    <t>Castillo, Luis del</t>
  </si>
  <si>
    <t>Luis del Castillo</t>
  </si>
  <si>
    <t>…gradas’de S.Felipe.* “ s‘ '"c: Tal puede ser que ya no «pueda ni-aun salvar para costear su viaje. . Compendio cronológico de la historia y dél estado actual del imperio ruso, por D. Luis del Castillo: un tomo en 4.0 Se hallaráSalud áte.” ^ P. D. Bravo se tuantiem 4rme en su arrestoy -resolución de á 14 rs. en rústica y a 8 én pasta en lalRréría de Cuesta* frcatfá hablar en favor de-los gachupín**, y esto prolongará su prisión. Jas’Céf»;1uiBUa. ~ ’ ’.T , .…</t>
  </si>
  <si>
    <t>Castillo, Miguel</t>
  </si>
  <si>
    <t>Miguel Castillo</t>
  </si>
  <si>
    <t>…sabre todo lo iw digno desaberie con refalé quín Moscos. D. Manuel González. D. Josef María Feqninel, cioo aheiima y ticrv» propia pan lo* olivoa, *u plantación, D. Josef García. D. Miguel Castillo. D. Miguel García. D. Jo- traaplaniea, labora*, abonoa¿ podas dcc.: Menfermedad» y eusef María López. D. Francisco Monfarrin. D. Fernando Noirirálí racioo: recolección de Us aoeitMfH*/adobos j ektraccion dd aceiD. Ramón Alvarez. D. Jacinto Linues. D. Nicolás…</t>
  </si>
  <si>
    <t>Castlereagh</t>
  </si>
  <si>
    <t>…de las clases i.a y 2.a de la enseñanza general. quiere ver en ¿1 cierta' analogía con la misión que desempeñó el ( 2.a Que la dotación de la plaza de profesor de la t.a clase se lord Castlereagh en 1814. rá de 120 reales al año. Todavía corren voces acerca del víage que el príncipe de Met- 3.0 Que para mayor comodidad y utilidad* del estudio de las ternich debe hacer á Lóndres y á París ; por lo que hace á Francia lenguas extrangeras; se dividirá en…</t>
  </si>
  <si>
    <t>Castro, María Simona de</t>
  </si>
  <si>
    <t>María Simona de Castro</t>
  </si>
  <si>
    <t>…rigen en número de go'3 hombres contra el ejército de MéhemedEnterado el Rey nuestro Señor de lo expuesto por la junta al Alí, que solo tiene 14Í). (Gaceta universal.) proponer á Doña María Simona de Castro la pensión anual de Idem 28.3500 rs., perteneciente al sueldo personal que disfrutó su marido, solicitando que no obstante lo determinado en Real orden de 1.® Parece ya inevitable un rompimiento entre la Puerta y las Po-* de Abril último, se la dé una regla g…</t>
  </si>
  <si>
    <t>Casulla, Rufo</t>
  </si>
  <si>
    <t>Rufo Casulla</t>
  </si>
  <si>
    <t>…aludables exhortaciones? ¡Desconoceréis vuestro Puentes. D. Josef Quintero. D. Francisco Ampudia. D. Josef verdadero ínteres, y con endurecido corazón, ciegos y alucinados Romero. D. Rufo Casulla. D. Timoteo Gulpide. D. Tomas por las pérfidas sugestiones del astuto enemigo de vuestra dicha, os Cueto. D. Joaquín Moscoso. D. Francisco Valiente. D. Antonio obstinareis en el error, y mostrareis que vuestro deplorable esta Josef Rosado. D. Francisco Fernan…</t>
  </si>
  <si>
    <t>Casulo, Joaquis</t>
  </si>
  <si>
    <t>Joaquis Casulo</t>
  </si>
  <si>
    <t>…á sus deberes. titano Mary. D. Francisco Requena, segundo ayudante. Don «El temor os hace titubear. Seducidos por estas ilusiones, creéis Joaquín Díaz, teniente. D Manuel Rosello. D. Joaquis Casulo. prever en vuestro espíritu males futuros, superiores á los en que D. Amonio Valero. D. Lorenzo Teval, con su esposa. D. Juan ya os habéis precipitado. Pero la Iglesia ha velado en vuestro am Apolonio Ramírez, con una niña. D. Guillermo Vicente. Don paro. Sem…</t>
  </si>
  <si>
    <t>Catalan</t>
  </si>
  <si>
    <t>…a, Valdecañas, Valencia (provincia, huer establecimiento, que se admitirá siendo arreglada. ta y ciudad), Vatmaseda, Valverde de Júcar, Valladolid (provin _____Por providencia del Sr. Catalan, del Consejo Real, se cita y cia y ciudad), Valldigna, Vasconi, Vega del Castillo, Velezemplaza á todos los acreedores é interesados á los bienes y estados Blanco, Velez-Málaga, Ventas de Alconetar, Vich (corregimien del conde de Montijo, pura que dentro de 3…</t>
  </si>
  <si>
    <t>Catanes, Mariano Queról y</t>
  </si>
  <si>
    <t>Mariano Queról y Catanes</t>
  </si>
  <si>
    <t>…Madrid, por botones de asta, pe portantes. (/rfzm.) suña y ballena. Sres. hijos de TordesiUas, ídem, por idem. , ESPAÑA. D. Antonio de Torres y Roig, Valencia, por ñores de cera, D. Mariano Queról y Catanes, Madrid, por objetos curiosos. ■ .. ■ • . Madrid a de Atril. D. Pascual Moineau, idem, por aves y cuadrúpedos disecados. Los partes de Barcelona recibidos últimamente anuncian qúü • Doña Gumersinda Condeidem-, por objeto curioso. SS. MM. seguían en acuella ci…</t>
  </si>
  <si>
    <t>Cavia</t>
  </si>
  <si>
    <t>…de la testamentaría y ocurrencia donde hayan hecho la suscripción; hallándose verte en las de aerteores del difunto Sr» conde de Ca^rms y por"providencia á 1 2 rs. en rustica. del Sr. Cavia , alcalde de casa y corte, se ha suspendido la junta .____Los s^cr-prores 2 la Biérliotesa de conocimientos humanos pa— que estaba señalada para el primer domingo de Noviembre próxi s^r^n ¿ temer c: cuaderno primero a k ítbrem de Razóla es'Ma mo : y se cita y…</t>
  </si>
  <si>
    <t>Cayela</t>
  </si>
  <si>
    <t>…é 10 de dolo á quienes corresponda. Dios guarde á V. E. muchos años.Febrero última, comunicada por el Ministerio de la Guerra , en Palacio 15 de Julio de 1805. =Fr. Francisco Gil.=Sr. D. Cayela que á virtud de instancia del Teniente Coronel D. Juan Paga* tano Soler'«#rtundua, Capitán del Real Cuerpo de Artillería, con destino en el 5.® batallón de la misma arma, se le concede el relief que NOTICIAS EXTRANGERAS. solicita,, con el abono de sus sueldos…</t>
  </si>
  <si>
    <t>Cba, Nicolás Sonchez</t>
  </si>
  <si>
    <t>Nicolás Sonchez Cba</t>
  </si>
  <si>
    <t>…Menfermedad» y eusef María López. D. Francisco Monfarrin. D. Fernando Noirirálí racioo: recolección de Us aoeitMfH*/adobos j ektraccion dd aceiD. Ramón Alvarez. D. Jacinto Linues. D. Nicolás Sonchez Cba» N,yphmt» que lo daadabueoa calidadypudicranier Otiles en yes. D. Rifaét Perez, con su; esposa. D. Francisco Gómez.. afios ascasos o en paises fr¡a*; £xplkasc el cfecto inecánicp da los Dial*. Frá Sa" Tomas en la fragata dinfriurquesa Manom injertos, y snadio…</t>
  </si>
  <si>
    <t>Celestino</t>
  </si>
  <si>
    <t>26/06/1828</t>
  </si>
  <si>
    <t>Gaceta de Madrid n.º 77</t>
  </si>
  <si>
    <t>…delgadas al estado de flejeo ó arcos da de Quiroga , callé de Carretas. para toda clase de pipería; cuyo modelo y descripción se hallan de» «■ 1 ¡Fl arcano de In quina, por elDr. D. Celestino -Mutis, mé poshadoa en el Real Conservatorio de Artes, habiéndosele ex dico y director en géfe de la expedicjon.bótánica de Sta.Fé de Bo pedido la Real cédula de esiagracia. gotá, en el nuevoreino de Granada. Esta obra comprénda la hútoriamédica de laa quiaas…</t>
  </si>
  <si>
    <t>Cepeda, Antonio</t>
  </si>
  <si>
    <t>Antonio Cepeda</t>
  </si>
  <si>
    <t>…austríaco de que fía los citados Portel, Sánchez. Ribero y Vahamonde. En geo exagera ce intento Iss noticias que ha hecho correr en orden á grafía los referidos Portal y Sánchez, D. Antonio Cepeda y Don los estragos de la peste en k&gt;s Principados, á fin de tener un pre Josef Martínez; y en navegación estos últimos Cepeda y Martí texto para aumentar el ejército de observación que tiene en las nez; habiendo merecido la aplicación de todos y sus adelanta fronte…</t>
  </si>
  <si>
    <t>Cerdan, Juan Pujalt y</t>
  </si>
  <si>
    <t>Juan Pujalt y Cerdan</t>
  </si>
  <si>
    <t>…e su edad, vino á Mtdr d, ú D. Nicolás Malatesta, alcalde mayor de la villa de Agramunr, disgustado, según parece, de aquella mansión, por maniobras de la i la de Crevillente, y á D. Juan Pujalt y Cerdan para aquella: i invídiá que el favor y el mérito excitan en los artistas vulgares, D. Ramón Vilaplana, que lo era de la de Balagucr, í la de El incapaces de una emulación mas generosa. che, y para aquella á D. Vicente Asensi: á'D. Lucas Gutiérrez Llegado á la…</t>
  </si>
  <si>
    <t>Cereceda, Manuel</t>
  </si>
  <si>
    <t>Manuel Cereceda</t>
  </si>
  <si>
    <t>respecto; de Joscatóhco*. La Cántara alta ha nombrado siete Indi i D. Manuel Cereceda* D.MaauelrVillotay D; Gumersindo viduos para asistir i esta conferencia; á saber, los condes deBa— Tirados : para :1a dignid^ds. de-Tesorero de- la iglesia catedral de thurst', Grey yEldoo, «J marque» rífaoLoodonderry¿iel.duque de Mondoíiedo, pdrnaucrie de D.…</t>
  </si>
  <si>
    <t>Cervantes, Tomas Agustín</t>
  </si>
  <si>
    <t>Tomas Agustín Cervantes</t>
  </si>
  <si>
    <t>…r, y sobre todo de pundonor dé su benemérito director, al asiduo y constante zelo deL una brillante concurrencia del helio sexo, que parecía escogida al señor Intendente honorario D. Tomas Agustín Cervantes, inspec intento para (jar el mejor realcé y lucimiento: y si i esto se agre tor de la academia, al. patriótico ínteres que toma la Real socie ga la hermosura y comodidad del lo«il, asi'cómo la simetría y dad en sostener y fometitar establecimientos que, siend…</t>
  </si>
  <si>
    <t>Cervato, Mercedes Sotelo de</t>
  </si>
  <si>
    <t>Mercedes Sotelo de Cervato</t>
  </si>
  <si>
    <t>…- D¿ Francisco Javier de Irriharren, Madrid, por pájaro* dise . D. Francisco Cifuéntca, idem, por encuadernación. cados. . t&gt;. Miguel, y D. Juan Amonio de la Llana, Astfirias,;por Doña Mercedes Sotelo de Cervato, ídem, por objetos curiosos. Sres. Espinosa y Casanova, idem, por abanico de filigrana. «MOteca de vacas. D. Melchor Ibarrondo, ídem, por dentadura terrometálkf. Viuda de Falcó ¿ hijos, Barcelona, por hules. Sr. Ituarte é hijo político, Santiago, por curtido*…</t>
  </si>
  <si>
    <t>Cérvera, Ventura Prat de</t>
  </si>
  <si>
    <t>Ventura Prat de Cérvera</t>
  </si>
  <si>
    <t>…orras y Romea, idem, por ídem. . D. Ju?n Monclus y D. Juan Barou del gremio dé galoneros, D. Narciso Rexidor, idem, por idem. 4e. Barcelona, por cintas de oro, plata y terciopelo. D. Ventura Prat de Cérvera, Madrid, por ’ lacres, obleas da • D. Josef Volart-, idem, por tirados de oro y plata. camafeos, y grabados de medallas. . D. Jaime Carranca, idem, por tejidos de seda. . D. Angel Malilla, idem, por productos químicos. Sres. yerno ¿ hija de Travcría, idem, po…</t>
  </si>
  <si>
    <t>Cevallos</t>
  </si>
  <si>
    <t>…a formado un*, pasta;de dos los artículos de la referida ley, interrumpiéndose únicamente nueva especie, cocida como si hübiem sido, en un horno, por la tan-silencioso acto pór.el Sr. Cevallos en cl art. 5®, y reduciéndo Ceniza caliente que la cubrió despues. El arquitecto director dé las se en algunos otros á pedirse ligeras explicaciones ó divisiones por excavaciones ha cuidada de cónacrvir. pedazoa gruesos , que tienen lós Soés;; Molinos V D. Ju…</t>
  </si>
  <si>
    <t>Chabot</t>
  </si>
  <si>
    <t>…ingún orden monástico de fue haber servido de instrumento al condestable de Montmo&amp;n— hombres podía ser autorizado en Francia, sino por una ley expresa: cy en,sus quejas contra el almirante Chabot; haber, perseguido y asi es que ¿I no ha autorizado ningún orden monástico de hom hecho' condenar ál Almirante-, haber ofendido á lá duquesa de bres. rerO sabia también que después de la existencia de la Carta Etampes, y haber provocado los descontentos de Fr…</t>
  </si>
  <si>
    <t>Chabrol</t>
  </si>
  <si>
    <t>34</t>
  </si>
  <si>
    <t>…loque tiene'derecho aunei ~-éfa Mmdanza, dindxion, entre tod* k servidumbre -de S. M. Después mas humilde de sus súbditos; sin embargo, «cuál es la persona que de la misa llegó el conde Chabrol, precedido de un portero con su filándose en uga posición tan elevada podrásuspendet¡*Lejercicio, bolsa, según costumbre;y. después de Un largo nto le siguieron el dssus importintes o^ligaciones? barón de Damas, fuego Mrs. Villcle y Peyronet, y,en fin el mar…</t>
  </si>
  <si>
    <t>Chábrol</t>
  </si>
  <si>
    <t>…sia, y le'manifestó ' Él Rey se ha dignado condecorar con la Orden deSanctiSpideseo# de que volvicsc dicho Embajador, fil - dvlos Paites-Bajos zittü ál Obispo de Heririópolis y al conde Chábrol. " •</t>
  </si>
  <si>
    <t>Chacón, Ignacio María</t>
  </si>
  <si>
    <t>Ignacio María Chacón</t>
  </si>
  <si>
    <t>…V. S., y que yo esforzaré. Déles por sí á la graduación' con que están condecorados. Mi segundo el V. S. en mi nombre las gracias por todo, ast como á las demas capitán de fragata D. Ignacio María Chacón ha brillado como clases, tripulación y guarnición, por la parte que han tomado y siempre; ha sostenido la opinión que de antemano tenia formada les ha cabido. Y V. 5. reciba de mí la mas cordial enhorabuena, de él, y ha presentado con mucha utilidad sus conoc…</t>
  </si>
  <si>
    <t>Chacón, Juan</t>
  </si>
  <si>
    <t>Juan Chacón</t>
  </si>
  <si>
    <t>…e hacer patentes cados de las obras del Venerable D. Juan de Palafox: un tomo estos primores en el edificio mismo donde se celebraba un baile en 12°—Nuevo ejercicio cotidiano, por D. Juan Chacón: un to tan suntuoso; pues éste cuadro interesante, al paso que completa mo en 8.°; se hallarán en las librería de Perez , calle de Carre ba la alegría de los que habían acudido ñ festejar á nuestros Re tas; de Novillo, calle de la Concepción, y en la imprenta…</t>
  </si>
  <si>
    <t>Chacón, Juan Hidalgo</t>
  </si>
  <si>
    <t>Juan Hidalgo Chacón</t>
  </si>
  <si>
    <t>….......... Mergelína. Asimismo se ha servido S. M. nombrar por Reales decretos para una canongía de la santa iglesia metropolitana de Sevilla, por muerte de D. Silvestre Ibarra, á D. Juan Hidalgo Chacón; y pa ANUNCIOS. ra una capellanía de Sres. Reyes Nuevos de la ciudad de Toledo, Poesías escogidas de Frey Lope Félix de Vega Carpió, en por muerte de D. Josef Zorrilla de la Rocha, á D. Bartolomé qiie se incluye la Gatomaquia, poema épico burlesco del mismo d…</t>
  </si>
  <si>
    <t>Chamochin, Antonio</t>
  </si>
  <si>
    <t>Antonio Chamochin</t>
  </si>
  <si>
    <t>…tes operaciones. Debe ha García Caballero: y nará la de la de la villa de Castellón de la cerse sobre el lomo, según el uso de Sajonia, y no después de la Plana ,r eh Valencia , a D. Antonio Chamochin. esquila como en España. Este deja mas limpia la lana; pero el que Para tres plazas de oidor déla audiencia de Cataluña, vacantes se nace sobre el lomo, le deja mas fuerza, elasticidad y suavidad. p.or jubilación de D» Josef María Seoane, D. Juan Bastus y Fay…</t>
  </si>
  <si>
    <t>Champpllion</t>
  </si>
  <si>
    <t>…ontienen lo que sigue: En otro papel ha encontrado un tratado de astronomía y as— »Una división ál mando del general KarnílofF observa cons trología, sobre el cual no ha podido el señor Champpllion nacer tantemente á Giurgewo; las guarniciones de esta plaza y de Bustulteriores indagaciones, á causa de la premura del tiempo para par chouk, reunidas en el número de 6® hombres, atacaron á aquel pl tir. Esperamos confiados que haga su viage con prosperidad,…</t>
  </si>
  <si>
    <t>Chateaubriand</t>
  </si>
  <si>
    <t>…ar.,- . ; 8.322.. .. 400............................. ’ Idem. — Las Azenturas del último Abeiuerrage, escritas en francés por 4.907.. . , 400......................... Zaragoza. el vizconde Chateaubriand: traducidas al castellano en un tomitoen 16.0, adornado con un frontis y hermosa lámina •- es la última de CAMBIOS DEL OIA 8. las .producciones literarias del autor, publicadas en Paria en’1816. Lóndres........................................... .............…</t>
  </si>
  <si>
    <t>…que hicieron el ejercicio de la esgrima, y ejecutaron los bailes honestos y decorosos admitidos en Escrito sobre la Grecia , con los discursos preliminares, por la sociedad. , el vizconde Chateaubriand. En esta traducción se ha aumentado En los dos últimos días del examen lós discípulos externos de el nuevo prólogo del viage de Paris á Jérusalcn, y de Jerusaléh á las clases públicas de latinidad, agregadas al Real seminario de Paris, del mismo autor: por lo…</t>
  </si>
  <si>
    <t>Chavauné, Esteban</t>
  </si>
  <si>
    <t>Esteban Chavauné</t>
  </si>
  <si>
    <t>…fileteáis. D. Juan Furcada, idem, por tafiletes de colores. '.a guante*. v; Doña Isabel Literas, Madrid, por charoles. D. Salvador Roig, idem, por tafiletes y badanas tafiletadas. D. Esteban Chavauné, idem, por guantes y pieles fituá. " D. Gonzalo de Laca, idem, por silla de montar. D. Juan Bautista Falquetti, ídem, por sombreros superfinos. D. Gabriel Darnich, idem, por morriones y cinturones. D. Narciso Ragull, idem, por morriones y fornituras. Cinco gr…</t>
  </si>
  <si>
    <t>Chico, Josef Perez</t>
  </si>
  <si>
    <t>Josef Perez Chico</t>
  </si>
  <si>
    <t>…e1 medieríá, como Ramos García , y no haber tenido efecto el nombramiento hecho blondas y otros ranos géneros igualmente primorosos; y cuando en IX Juan Antonio de Rojas Queipa, » D. Josef Perez Chico: se hubieron manifestado satisfechos dél estado de aquella , fábrica, para una ración de la de Jaén, por muerte de D. Francisco Serra dispensaron á los circunstantes con la mayor bondad el alto ho no , i D, .Rafael Gallardo: para una media ración de la colegi…</t>
  </si>
  <si>
    <t>Chrichton</t>
  </si>
  <si>
    <t>…io y rió en ei mar. debilitado el sistema orgánico, que hizo llamar inmediatamente á Por esto creemos-que son dignos de elogio los señores espita los médicos de Cámara de S. M. el doctor Chrichton y el doc ses Timoteo Festón!, que mandaba el barco", y Mariano Ortolani, tor BIcztb , quienes se concertaron sobre k triste situación de profesor de náutica en Rimini, que Ha servido de piloto, y ha di S. M. 1.1 y temiendo unánimemente los tres facultativos q…</t>
  </si>
  <si>
    <t>Chttrch</t>
  </si>
  <si>
    <t>…1 ...■■■&gt; ■: \.í - «ti Vourla, había visto ancladas cuatro naves de guerra francés», Stmma 4 de Diciembre. "■&lt;r - y que el conde-de Guilleminot se hallaba á bordo del Tridente. El general Chttrch hace una incursión en el Epiro con 39 El 4 llegó en 7 días de Malta ct bergantín nao Ocite con hombres, y marcha sobre Parga. Su ayudante de campo el coronel cartas para el Conde, y há dejado esta mañana nuestra rada país Tallón lo ha dejado , y se restituye…</t>
  </si>
  <si>
    <t>Church</t>
  </si>
  <si>
    <t>…TrauíUr sp le* también etry carta de Cor CP 493P- Empréstito Real de España de 69 4 69. fú con fecha 6 de Diciembre. A».» m&gt; hemos recibido directamente ninguna noticia autén «El general Church, después de dejar sus posiciones en ja Mor tica de 1q sucedido en ficip: tenemps únicamente cartas de Frátvc&gt;Ki H «ftgomNc, &lt;n Arcan*, «1 fiesta da s® fpft^Ti.i«itc y Vico», qu« hablan d« dio. (Qautte dt Fratut.)</t>
  </si>
  <si>
    <t>itf de un barco de vapor: por este se han recibido cartas que anuncian no hemos reconocido la independencia de la Grecia por jiña acta que el general Church había llegado á la Grecia occidental á la ca formal. Según los principios de nuestra intervención debía'¿*4 pa beza de hombres: Zonga y otros gefes griegos que hasta ahora gar nn tributo, mas do &amp; sangre. El musulmán se verá pues óblipémemecian indiferentes,…</t>
  </si>
  <si>
    <t>…banco de Inglaterra. Sucede frecuentemente cito se ha vuelto desde el campo de Modon á Navarino. Desde qué se remiten por las malas ó diligencias al tenedor de los billetes que el general Church desembarcó en Dragomestre nada que me dé los bancos provinciales cantidades de oro ó de paquetes de bi rezca alguna importancia ha emprendido, pero trata de fortificar lletes. Estos se roban, y su robo es un manantial de enormes be se en diferentes posiciones…</t>
  </si>
  <si>
    <t>…s; pero sin que: por esto dejen de extenderse á los rotura res debidos á su dignidad. doras de terrenos incultos y empresarios de nuevos riegos las exen Después del desembarco del general Church, en Dragomestro, ciones, y gracias concedidas por Reales decretos, verificados ios nada se.ha sabido de cierto sobre sus ulteriores operaciones. Según requisitos que en ellos se previenen. De Real orden &amp;c. Madrid dice una carta de Prevesa, el gobernador de e…</t>
  </si>
  <si>
    <t>…cirá en Petersburgo el protocolo de Londres del bajel griego'procedente de Dragomestre ha traído la noticiada '21 de Diciembre último, porque es de pensar-que los rusos ocu que el general Church se había dirigido, algunos días antes sobre pen los principados. .Missolonghi , al f rente de 6$ hombres. El capitán ,Ziavclla, de la El Embajador ingles sir Henrique Wellesley ha sido nombra* Grecia,oriental, estaba también en las inmediaciones de esta últim…</t>
  </si>
  <si>
    <t>…dos de tropas para Machala y Lepence, en Acarnania, y había mandado Correos residentes en pueblos acopiados ; y por la de 15 de Mar abastecer á toda prisa á Missolonghi, porque el general Church zo de 1817 que de ningum modo se exceptuasen de dicho reparto avanzaba de Dragomestre hasta las itímedisciooes de aquella pía». los empleados de lat costa marítima militar de Valencia, conocidos Ja cual estaba amenazada también por algunas embarcaciones griec…</t>
  </si>
  <si>
    <t>…ilidades cohtra el rájá dé Parece que lbrahim-bajá no está en disposición dé continuar la Kolaporc. El ejército ingles ha principiado sus operaciones‘por campaña en la Morea, y el general Church se ha retirado al oeste lá toma dé unaposicioñ qué se miraba corno inexpugnable , y eii de esta Península. Los esfuerzos de los insurreccionados no han te seguida debía marchar spbre Bhooj á 10. millas.de Kolápóire. Está nido ningún resultado en la isla de Ca…</t>
  </si>
  <si>
    <t>…^^; iiipceejcápdóM jpa- , Se crce que va á reunif.aili todqs las fúqrms, dispon¡b% para nwrii su fiaiua 'los í;k^ nactonales, de ,1a Qréfeút. , A;consficaKioe&gt;itde efiar contra el general Church, que aiun permanece en Dragt&gt;"df^.iaáiisÍMgyjopi1 .^''‘awi^UKSOude Estado Tr(cupi, .d'rigida al ..motre... r»: ,-d -.; n: i;:! ¡-' i! .. pr«¡deñtet^ha.exj^¡doun^éaeto£qetsa’la,p.irater(Si: ¿El 15 y:cl 0.5 del mes.anteriQr hubo en.M^tala. ep.la Acárm¿ T^icüprp…</t>
  </si>
  <si>
    <t>• •_ t ■ #*.'v ,S8: - • * (• b ) nnte ponga i disposición del general Church algunos buques para leal, ni por esto.deben oMnidertrséoón10 taso» esclavos quebenque bloquee i.Freiaia'y ^disabt^^:QSacetét Je AtUthirgo.) * . .. ' ‘¿..e V*. . * ... * ’ ' ‘ ~ ' ' r-.-r r-r ■ - - __ Lóndrcs ji Je Mayo. de nuestro código •, se Ion hatido -en…</t>
  </si>
  <si>
    <t>05/06/1828</t>
  </si>
  <si>
    <t>Gaceta de Madrid n.º 68</t>
  </si>
  <si>
    <t>…as que* experimentaba le hicieron creer algunas bían violado los harems de algunos persónages del Imperio, y que veces qué tenia en su estómago alguna criatura viva: manifesté» el general Church interceptó varios firmanes de la Puerta dirigidos sus sospechas á sus amigos y á los médicos, quienes juzgaron era i Ibrahim-bajá. ■ ■ ■ / todo efecto de su imaginación, ó resultado de un afectó hipocon ' TKANCIA. driaco. Persistió el paciente en su creencia,…</t>
  </si>
  <si>
    <t>…mismo los.Obispo* griego* enviados^ por la Puerta;- x sebe ye que 'har* tiempo que se están haciendo los preparativos, para atacar í Giut- -■ biéndoM frastrado las tentativas del general Church contra Anatógevo. El general Hermann marcha alli con dos regimientos de ca -lioo | Mñsolonghiaé'-habk re^lepdo sobre Dragomcstre' para zadores y un parque de-artillería de 14 piezas. El .bajá que manda auxiliar las-opéncibnes dé los griegóseoatra lo* tureosqu…</t>
  </si>
  <si>
    <t>…to. á los tumos de Prevesa el tiempo de reforzarse, y de prepararse 3. ® Si afgus Oficial tuviese pedido su retiro después de haber para hacer una vigorosa defensa. Se dice que ei general Church ha sido purificado, lo expresará por nota en la misma reiacion.r^E/ trabajado con empeño para que saliese otra vez la escuadrilla; cvfla* efectivamente el 1dei corriente se presentaron otra vez en las NOTICIAS EXTRANGERAS. aguas de Prevesa los dos barcos de v…</t>
  </si>
  <si>
    <t>Cienfuegos, Nicasio Alvarez de</t>
  </si>
  <si>
    <t>Nicasio Alvarez de Cienfuegos</t>
  </si>
  <si>
    <t>…beza del salón, y dejando tiempos presentes , y lo* verdea que se bailan «pércidos por toda mas arriba de él un espacio en que se ha formado una platea ova la obra son del célebre D. Nicasio Alvarez de Cienfuegos: en 3 lada , cercada de caUes^deátboics. Ennmdjo de ella se ha cons tomos en 8.° en’pSfltaá'gq rs. Se hallará en la librería de Hdrtatruido ¿uní ddátailodytbcUoYatanque; fe piedra, de cuyo centro do, caHe-dc latCarretas, '{ ■■v.i.ü.... te levanta un obdisoofe…</t>
  </si>
  <si>
    <t>Cifuéntca, Francisco</t>
  </si>
  <si>
    <t>Francisco Cifuéntca</t>
  </si>
  <si>
    <t>…mán!, Martorell, por idem. D. Josef Alegret, idem, por obras de mimbre. , D. Josef Lerroux , Madrid , por cepillo*. - D¿ Francisco Javier de Irriharren, Madrid, por pájaro* dise . D. Francisco Cifuéntca, idem, por encuadernación. cados. . t&gt;. Miguel, y D. Juan Amonio de la Llana, Astfirias,;por Doña Mercedes Sotelo de Cervato, ídem, por objetos curiosos. Sres. Espinosa y Casanova, idem, por abanico de filigrana. «MOteca de vacas. D. Melchor Ibarrondo, ídem,…</t>
  </si>
  <si>
    <t>Cildoron, Pedro</t>
  </si>
  <si>
    <t>Pedro Cildoron</t>
  </si>
  <si>
    <t>…bo- Qiwvedo y Villegas, D.JuandcFcrrens. ;; * ditia. '';J, ' j.* Hernán Cprt¿s. Garcilax&gt; delaVega. D. Alonso de ErMadrigal. Trigo, 17 á 18: centeno 8 á 9: cebada y avena 7 cilla. D. Pedro Cildoron de b Barca. Miguel de GervantesSaavei 8: trino nuevo,cinttro 11 á is;afiejo za. dra. D. Josef Patifío. Es mediana fa cosecha de granos : la de vino se preíanm muy 4.a D. Antonio Agustiii. D. Sancho Dávila. D. Juan de Aus ■húndante. tria. D. Alvaro de Bazan. A…</t>
  </si>
  <si>
    <t>Cilla, Vicente</t>
  </si>
  <si>
    <t>Vicente Cilla</t>
  </si>
  <si>
    <t>…cción de algunos moruecos sospechosos catedral de Barcelona . vacante por fallecimiento de D. Josef Llo- en un rebaño, para que nunca puedan venderse las cabezas de cer yCodina; i D. Vicente Cilla; ypera dos canongías dé la mis- él, lo cual ocasiona una gran rebaja en sti producto. El padre de rita catedral y una vacante por el fallecimiento de dicho Llocer, y be ser dé bella y grande estatura en altó y en largo: su lana há de otra por el de D. Frarici…</t>
  </si>
  <si>
    <t>Cíñela, Juan</t>
  </si>
  <si>
    <t>Juan Cíñela</t>
  </si>
  <si>
    <t>…ro deplorable esta Josef Rosado. D. Francisco Fernandez. D. Domingo Valverde. do no es capaz de remedio? A lo menos nos quedará el consuelo D. Silvestre Morente.D. Pedro Arbellau. D. Juan Cíñela. Don de haber satisfecho nuestras sagradas obligaciones; las obligacionec Mariano Martínez. D. Josef Antonio Alonso. D. Juan Llamas. de la humanidad, en cuyo cumplimiento hacemos esta postrera D. Juan Loreido. D. Francisco Pablo Ortiz. D. Domingo Vi-, tentati…</t>
  </si>
  <si>
    <t>Cirio</t>
  </si>
  <si>
    <t>…o por su‘córte pera «lejar de este modo vestido la corte de gala con uni forme, yS. A. R. cl Sermo. Se 4 Constantinopla^ 0P, tenis nW qoeí remitir á la Sublime Puerta llar Infante D. Cirio» ha teaido; besatnanos general, al que han una nota que enunciase el motivo prescrito para su partida, la asistido fot Grandes de Espsfú, íítuloi de Castilla, Diputaciones cual sirviese de acta, y llenase la formalidad de los respectivos de de los Reinos, Gen…</t>
  </si>
  <si>
    <t>Ciudad-Rodrigo, Obispo de</t>
  </si>
  <si>
    <t>Obispo de Ciudad-Rodrigo</t>
  </si>
  <si>
    <t>…adorarla cruz 'denote que Jo Jmbseron techo d cleroydependientesde'láigksiajeaf te* i i ’ « t’í:,V,i..u .r í.*t¡ 'i-a Mídmoil rauda la adoraron los de su Real comitiva,f «tí llmc^ Sr. Obispo de Ciudad-Rodrigo, que te¡étió¡4 «tas fubetbnte ¿'Kowdidedt i. •- *■&gt; Tercies^ ti: íJc.*i .o“5rr U* Hs rmrsun que dos cUñgM adcwara la la 'aéio Reina - s&gt;-.; ‘ Er«isédo.a^-.v.i...'-i.^v-.1‘i-/.--- i i la trtbona'^pira u xi ab Noveno.—...... ■. • Se&amp;ora. nuestra Regresado presb…</t>
  </si>
  <si>
    <t>Claret, Antonio</t>
  </si>
  <si>
    <t>Antonio Claret</t>
  </si>
  <si>
    <t>«do D. Angel Tarnfa-é hijo,Cádiz, por fideoa;^ - en las-contriblicmMí y subastes de ramos de rentas. (Idem.) D. Antonio Claret,-Barcelona, por tejidos de ailgo&lt; .-Otra señalando lósdeirechos del azafraaen.su extracción. (.Idem.) - (Secmtíhmarái) Otra sobre reemplazo de los empleados por sustituto.. (.Nú mero g6.~) Demostración de las cantidades aplicadas y libradas por elExct- Otra p…</t>
  </si>
  <si>
    <t>Claret, Josef</t>
  </si>
  <si>
    <t>Josef Claret</t>
  </si>
  <si>
    <t>…diato de Gerri, han dirigido exposiciones llenas de gratitud y júbi Sociedad económica de Murcia, por cochinilla. lo al Rey nuestro Señor, felicitándole por la pacificación de Ca D. Josef Claret, Madrid, por clarinete requintado de’laton. taluña; venturoso resultado de su paternal solicitud ygenerOs©sJsa* D. Pelegrin Fores, Barcelona, por cuerpos geométricos. crificios en haber emprendido tan largo viagé, á pesar de los ri- - D. Josef Gatalá y Viayal…</t>
  </si>
  <si>
    <t>Clavel, Pedro</t>
  </si>
  <si>
    <t>Pedro Clavel</t>
  </si>
  <si>
    <t>…se han presentado en lá mar, y de id. f)„j^nton¡Q María Róbion se ha portado con honor ybizar- monta 22 cañones cortos del calibre de á 24. Su tripulación, á lo • ría. El contador D. Pedro Clavel se ha mantenido durante la ac que se ha podido averiguar, por los pocos documentos oficiales que ción constantemente sobrecubierta , y cumplió cuanto se le. man se han encontrado, parece que constaba lo menos de 180 hombres. dó. con:la:[nayor. eficacia.,El* t…</t>
  </si>
  <si>
    <t>Clemente.Reguera</t>
  </si>
  <si>
    <t>…-démas alimentó'y liamil k fueron examinados en aritmética D. Gregorio Rodríguez* medicinas. Aprovechóle! tajido exteriór de muchos vegetales para D. JuanMatesi * D. Juan JBaibié, D. Clemente.Reguera,;D. Mas* vestirse;-la núdera pánt; cónstruir sus habitaciones y hacer utensi nuel Silva , Dt..Camilo García, D. Josef: Blanco, D. Rjmon lios ; los jugos peculiares ¡para remedios y para:ibejorar sus mánu-l Martínez y D.: Robustianó Agustín Antelo. En geometrí…</t>
  </si>
  <si>
    <t>Climent</t>
  </si>
  <si>
    <t>06/03/1828</t>
  </si>
  <si>
    <t>Gaceta de Madrid n.º 29</t>
  </si>
  <si>
    <t>…emas nadie duda en Constantinopla, anotado, y en ellas continúa abierta la suscripción. ni debe dudar en la Europa, que todas estas circunstancias contri PlAttr* r dominicales del Sr. Climent, obispo que fue de buirán á estrechar mas y mas los vínculos de la alianza- Las im Barcelona: tres tomos en 4.0 en dos volúmenes, á 34 rs. en pasta, prudencias de la Puerta son efecto de un antiguo error de su di con el retrato de su autor: segunda edición—JV…</t>
  </si>
  <si>
    <t>Clinton</t>
  </si>
  <si>
    <t>…as muchas, y no la menos principal, el progreso de á 33 J. hjn recibido en el Ministerio de las colonias pliegos del la civilización, cuanto mas se aumenten será una prueba de que general Clinton, comandante de las tropas inglesas en Portugal, progresa mas la civilización, y «le consiguiente debe ser esto' muy con fecha 2 3 de Febrero en Lisboa. Estos partes anuncian que las mtisfactorio, y protegerse en una nación que justamente desea ri valizar en e…</t>
  </si>
  <si>
    <t>…con la .condición' ridades pera que te la hagan los honórei debidos* su clase en to&gt; ó*.8imé0'lc* pague lo atiesado y lo corriente. dót loe puntee de la Mancha, Se han nombrado al lord Clinton y' a «r W, Fi&lt;uuntk, t«Of«ro del Rey, yaráque acompañasen 4 Ó OctUbrt. .S. A. K. mientras pernauMacan en estetreiñd. ¡ : o-, :t J: / MwJiuludi formar juicio de' las disposiciones del mía ¡treno SS. ^IM,,y. AK. óomímieñ un novedad en ni importante sajot la «te…</t>
  </si>
  <si>
    <t>Clsrr</t>
  </si>
  <si>
    <t>…á las doce horas de Be griega su mañana se dara principio al curso de zoología m el Real ga JPnsmé* IX Vicente Fax. binete de historia natura!, por el profesor de esta ciencia el doctor Clsrr mgemtr de grmmáimx- latina* 0. Tomas VlOanova, médico de Cámara de $. M. y de nómem Prmrns* ir* IX Francisco Rnitord y Fciiá, a® D, Tomas de su Real Famiiia, e! que contíauará las lecciones todos los mar* '■ '..í'. y ;; - _ tes, jueves y sábados de cada seman…</t>
  </si>
  <si>
    <t>CÑéda</t>
  </si>
  <si>
    <t>…en carta. Véndese á 2 rs. en la librería de Villa. mente huérfanas. : A ■ ~ñ* orden dél Rxv nuestro-Señor,-y en virtud de providencia mxcxolocia. dictada en su consccueiKia por el Sr. CÑéda, del supremo Consejo deHacienda, juez asesor general dé laRealCasa y Patrimonio, se Eldia 11 del corriente falleció en Barcelona , á la edad de saca á pública subasta el arrendamiento por seis afio*, contados des* S9é años, Ja Excusa; Sn. Doña María del Pilar…</t>
  </si>
  <si>
    <t>Co</t>
  </si>
  <si>
    <t>…cucrpo bumano. No debemos mar:no ee-los Uevasép , 7 en ésta ferina se hallaban hacía 48 horas num maravillarnos que en &lt;d invierno reinen las enfermedades ¡n- cuando la lancha del capitán Co 1,1 se acercó para recogerlos, de mo ííanutorias, porque el mínimocstímulo que .se aplica al, cuerpo do que K-ehcontrábairya désfiillecidOs'por d frió y el hambre, y en esta época produce grande ,incitamento, hallándascmu)- acu casi sin poder moverse-, habien…</t>
  </si>
  <si>
    <t>Co, Manuel Poy y</t>
  </si>
  <si>
    <t>Manuel Poy y Co</t>
  </si>
  <si>
    <t>…us, Roca. Tarragona, VerSuscripción ol tratado de cambios patricio, provincial, na ‘deguer. Tortosa, Puigrubí. Lérida, Corominas. Manresa, Aba cional y extrangero, obra póstuma de D. Manuel Poy y Co da).Puigcerdá, Abadal. París, Didot y Lefebre. Lion, Carmon, mes. Este tratado se divide en cuatro partes, que tratan: la ori Branc y Libraires Associés. Bergatro, Antoine. Londres , Johnginen de las monedas,' pesos y medidas de Castilla, Catalufia, Va son y…</t>
  </si>
  <si>
    <t>Co-, Nicólas</t>
  </si>
  <si>
    <t>Nicólas Co-</t>
  </si>
  <si>
    <t>…ntes han quez en ao de Junio ¿¿1748, «limo. Sr. D. Lázaro Opicio Pa- concurrido hasta aquí nuestros antecesores. librando ios correspon llavicinifeU ai de Agosto desy6i ,y el Emo. Sr. D. Nicólas Co- dientes despachos de auxilio,/no han dejado de experimentarse por lonna en -a a d«; Diciembre &lt;101780, el Emo. Sr. Cardenal D. Hi los Ministros del Resguardo de Rentas muchos y perjudiciales em pólito Vineenti Mareri en 6 de Octubre de 1788 ,y por otras del b…</t>
  </si>
  <si>
    <t>Coáta, Francisco</t>
  </si>
  <si>
    <t>Francisco Coáta</t>
  </si>
  <si>
    <t>…m,-por agua de colonia y vi lla de Miravet. El clero de la villa de Puigccrdá. El ayuntamiento nagre purificado. _ de la villa de Tordera. El síndico general de los Valles de An : D. Francisco Coáta, ídem, por licores; dorra. El ayuntamiento, cura párroco y clero de la villa de Tár- D. Juan Genie, Tamajon, por carbón de piedra. rega. El cura párroco de la villa de Artesa de Segte. 21 cura pár D. Josef Muñiz , Oviedo , por bulé negro. roco y ayuntamiento…</t>
  </si>
  <si>
    <t>Cochrane</t>
  </si>
  <si>
    <t>…del Ministerio. Presentan como candidatos taleza de Scio hablan capitulado el 28 de Octubre con el coronel para la plaza de primer Ministro al marques de Lansdown, al Fábvier y el almirante Cochrane. La presencia de estos dos filhe- conde Grey y al marqués de Wellesley. En la bolsa no se ven mas lenos y la formidable fuerza que hicieron desembarcar en la costa que grupos de gentes que pasan él tiempo en ventilar las pretensio de la isla, llenaron de terr…</t>
  </si>
  <si>
    <t>…Sublime Puerta» - Paros, pera libertarse, dé l.qs peligros de una sedición que se ha Proposición 3.* «Se dará satisfacción á la Sublime Puerta! manifestado en aquella isla.cqntra lord Cochrane, por haber pedí* . «Tres años hi que los Gabinetes en todas sus instancias sepa do dinero á lgs. hidriqtas. radas ó colectivas, dirigidas todas á hacer admitir á la Puetta su» También haq llegad*? bqqnes de Smirna,que confirman la no proposiciones desinteresa…</t>
  </si>
  <si>
    <t>…que debía fundarse la paz. Poco* dias después recibió por el mis que según esto ya está én su poder toda la isla. mo FetU-Alí la seguridad de la mas completa adhesión de Abbas■ El lord Cochrane ha emprendido una expedición contra Mirza., la noticia de la venida de un -Plenipotenciario persa en. la Candía. persona de su Caimacan, ó principal Ministro, y la urgente invi .------ Se han dado á la vela para Alejandría unos 20 místicos. tación de fijar cu…</t>
  </si>
  <si>
    <t>Cóchrané</t>
  </si>
  <si>
    <t>…mbién anun nuestras tropas toda la provincia de Adzerbidjan, á título de ga cian las mismas canas que el almirante de Rigny ha quemado la rantía. escuadra griega; añadiendo que el almirante Cóchrané pudo sal ... Los .Plenipotenciarios señalaron al mismo tiempo el término varse con gran trabajo en tin buque ingles. de seis dias, contados desde el 5 deNoviembre,para esperarla ad 1 Acaba de llegar á esta ciudad el Duque reinante de Nassau. hesión categórica…</t>
  </si>
  <si>
    <t>…hecho lqs especuladores para Thorñ y Dantzik. qo ' 4“* de llegar dé Zante en 15 dias, ha dado También ha subido el* valor de los caballos, á causa de los rumo lá noticia de qué el lord Cochrane cruza con una fragata y un res’deguerra. ElGobiérno ha mandado.comprar cierto número hirco, df-vapor en las ;uuas de Maina , pan detener los místicos de'ellos'. (GncetdJé Atigsburgó.4}’.......... -J........................... jk los ¿cirsario&amp;i y'qúe IErahim…</t>
  </si>
  <si>
    <t>…rzos. presidente dé la sociedad de cárceles. ■ Según noticias recibidas de Corfú parece que la balandra Uhi«Príncipe Basilio SerguciéWÍtch: ^1 examinar las cuentas de la eornio de lord Cochrane había llegado á Poros, y que inmediata sociedad de cárceles.pertenecientes á los años de 1825 y 1826 que mente se esparció la voz de que este marino había vuelto al servime habéis presentado, he observado con una particular satisfac cio de la Inglaterra: lo c…</t>
  </si>
  <si>
    <t>…n dis na , ha sido una imprudencia él llamarla antigua aliada en el dis gustados. curso del Rey. ¡Y cómo pódtá eteerse qué el que se titula herma ___l.E1 día 12 llegó á Portímouth lord Cochrane á bordo de la no del sol y de la luna , el vicario de Mahoma, el señor de los goleta Unicornio. Se dice que se hizo á la vela en las costas de la mares negros, blancos y amarillos 8tc , quede satisfecho con el tí Morea el 10 de Enero. (Globc and Travellet,) t…</t>
  </si>
  <si>
    <t>…Archipiélago. Madrid 7 de Marzo. Las noticias de Sira, fecha del 20 del pasado, que acaban de Los partes de Barcelona recibidos últimamente anuncian que recibirse, anuncian que el lord Cochrane había partido á bordo SS. MM. seguían en aquella ciudad sin novedad en su importante de sii goleta, y que habia dejado á su sobrino un pliego cerrado, con encargo de que no le abriese sino cinco dias después de su sa - salud. lias:: se supone que abandona abs…</t>
  </si>
  <si>
    <t>…1,031.». 4O0......................... Cuenca. En -la tempestad que ha hecho perecer el bergantín que man-» 30,509.— 400................... Jerez de la Frontera. daba el-sobrino de lord Cochrane, sevió precisado Cañar¡s á man I3»473— 400—......................... Madrid. dar Cortar los mástiles de su brulote. 30,594.». 400...... ................... Murcia. j^Acaba de mandarse en el reino de Hannóver un alistamiento 2,604».. 400.......................…</t>
  </si>
  <si>
    <t>…es: y habiendo S. M. tenido á bien oir sobre el particular »A bordo del Pilas 27 de Enero dé i§i8.=Por ausencia de¡ i los Asesores de la Superintendencia general de la Real Hacien lord Cochrane, el comandante A. Miaulis.” (Cuurirr deSmima.') da, conformándose con su dictamen, se ha dignado resolver, que Idem i.° de Marzo. pues de todo el expediente resulta que el único causante de dicha falta ha sido indudablemente el Administrador de la citada Pro…</t>
  </si>
  <si>
    <t>Cochrané</t>
  </si>
  <si>
    <t>…corbeta francesa el Eco, al mando del capi anclado en el puerto, en el mismo parage en que «tuvo, hace 15 tán Mr. de Chatcauville, destinada en comisión al golfo de Lepanmeses, el lord Cochrané. Otra gohftá estuvo esta mafiarn parla to, recibió al pasar por el castillo de Patrás una descarga de arti mentando con la escuadrilla por espacio de dos horas, y después llería que le mató siete hombres. Que habiendo sido reconvenida se largó. Parece que el…</t>
  </si>
  <si>
    <t>Cochrane'fe</t>
  </si>
  <si>
    <t>…etms á fe opcracioses militares espenocido la independencia de Grecia en vista de la obstinación de culan los ' pteódicos extrangeros sobre las intenciones de las: Po b Puesta. MI lord Cochrane'fe llegado también á Egina i bordo tencias beligerantes y de las neutrales; sobre fes recursos de fe Rudess feerfmifn, y se asegura? que ya ha tenido ana confiéresela sfe y de la Turquía, y sobre ei estado de las provincias, que ó bien con d -presidente* - * han…</t>
  </si>
  <si>
    <t>Cockburn</t>
  </si>
  <si>
    <t>…ranzas que,prometen las miras del (¿amara de los fomunes. Virey. (Gaceta dt Avgsburgo.') Mr. WUfnot Horton pidió en la sésion del 7 que se presenta se ’á la .Cámara el informe del coronel Cockburn relativo á la emi- . MUSIA. gracion, con cuyo motivo tomó ocasión para entrar en muchos detalles sobre este particular, y reclamó los trabajos de las comi ‘ Berlín 6 de Matoso. x siones para examinar la cuestión de la emigración. Hoy ha recibido S. M.á Mr. Br…</t>
  </si>
  <si>
    <t>Codecido, Josef</t>
  </si>
  <si>
    <t>Josef Codecido</t>
  </si>
  <si>
    <t>…haberse notado,, que algunos Nuñez de Arenas, D. Martin Zazo, D. Juan Tro, .Mariano de los compradores nq,han acudicio 4 recoger el último tomo, que Batanero, D. Cecilio del Lago, D. Josef Codecido, D. Antonio e¿de'los‘masinter«nntés.í.,.:. ._., .^: Olivares, D. Manuel Moreao, JD. Constantmo Jimenez,O.Gre ■ 1 .Consejos i tos fumadores sóbrela conservación délos dientes, gorio Romero, Ó., Pedro Espina , D. Juliap Ota!, D. Josef Tm? seguidos de una exposi…</t>
  </si>
  <si>
    <t>Codomín, Maflijél</t>
  </si>
  <si>
    <t>Maflijél Codomín</t>
  </si>
  <si>
    <t>D. Maflijél Codomín, con cuatro hijos. D. Lorenzo Antonio del fervientemente con el augusto Gobierno , para que fuesen adn^tiCuzzo. D. Manuel Orge. D. Joaquín Lago, con su «posa y doa &lt;lo* al perdón, bajo ,!a extendida sombra de la oliva del arca, hijos. D. Tomas Bermudo, con su…</t>
  </si>
  <si>
    <t>Codrigton</t>
  </si>
  <si>
    <t>…otal impevte del- Cupo impuesto colectivamente al Eli Corfú se prohibe á los buqués darie á la vda para la Mo^ pueblo Ó pueblos comprendidos an el territorio dé Ayuntamiento, réa. almirante Codrigton había llegáis éUt: Ea 'tecúésrrado él y la cantidad repartida paracubrirdicho cupo. o 'múchós capitales phcimieot.éi 1' hidnota y ’ Lmcédóla podrán compfender todAi las contfiboétoncsque speziotls. Sé dice que esi Maltá se ni tomado la fn«yni« óroyir {CorfúA~…</t>
  </si>
  <si>
    <t>Codrington</t>
  </si>
  <si>
    <t>…prestes de los distritos ele Utrecht, de la Holanda, dé lá Gueldra, de los sucesos del presente año. de Salland y Drenthc, tuvo el honor de presentarse ab Rey én una Carta que el almirante Codrington escribió á los individuos de audiencia, y manifestar á S. M: los'sehrimienfos de júbilo Y de re Id comisión del Gobierno de la Grecia. conocimiento qué ha inspirado én los corazones de íes1 católicos de «A bordo del navio de S. M. R. él ‘Asia en las aguas deN…</t>
  </si>
  <si>
    <t>…evención hecha por V. SS. al ntméáte la obnfianza que «¿o él Emperador en el conde dé HeiIntendente de Jaén para que la active porlos medios que estén en deo; y los elogios que el almirante Codrington le prodigó le asersus facultad*»; y al mismo tiempo ha tenidóá bien S. M. resolver gunn un dmcho aau á la alta benevolencia ida «i' augusto So que se prevenga á los juzgados de Rentas se abstengan de conocer berano. • ■ ■' en esta clase de asuntos puramente g…</t>
  </si>
  <si>
    <t>Códriñgton</t>
  </si>
  <si>
    <t>…las casas gran ducales de Mecklenburgo, el combate en cuestión, lejos de ser el resultado de las instruccio Sajonia-Allenburgo, Hohen-Zoller-Hechingen, Anhalt-Born- nes que tenia lord Códriñgton,- sé consideraba como un aconteci burgo, y dé las casas de los príncipes de Reuss, han declarado miento fatal é imprevisto. Lord Chischester se complace al ver la su adhesión á las medidas propuestas por la Prusia contra las fal perspectiva de una composición…</t>
  </si>
  <si>
    <t>…la Ir asunto, porque todas las partes nos .parecen igualmente culpables landa en el zenit de la prosperidad, y he vivido bastante para ser en lo sucedido. No decimos que lo sea el almirante Codrington; testigo de su declinación y de su rápida ¡decadencia, después de la Íeroabladolo quede estesí sabemosnegocio,es quey quetodosno lospuedenhombresjuzgarpúblicossino segúnque hanlos ¿pocaorigen dedella bienunión;parala cualambosdebía,paísesbajoen lugarun Gobier…</t>
  </si>
  <si>
    <t>Codringtón</t>
  </si>
  <si>
    <t>…fotalidid ^á desaparepiéiid^ toda Vún En la Cámara de los- Comunes propuso Mr: Hobhoú* se die lumbre de esperanza favorable ,qa sus., negocios , K,{uJjumentado sen gracias al vke-almirante Codringtón , por su valerosa y hábil Mdtvh mas con el-espíritu depérsóóicion ,el perdo conducta en al combate* de Ntvarmo igualmente que á todos los nado á los armemos unidos, LaPiierta ha .fcmadqojgrjza -contra, eficiales de la escuadra. ; dios por las ^rtiebés de^déli…</t>
  </si>
  <si>
    <t>…de presentarlos á la aprobación Real que habla el discurso del trono, y hace presente al mismo tieift— todos los proyectos de ley , de ordenanzas, reglamentos y decisio po que el almirante Codrington usó en sus despachos de otra ex nes que conciernan al arreglo y á la legislación militar; y exami presión mucho' mas fuerte,'á saber; extremidad desastrosa. F.l nará lo que se remita de orden de S. M., y que actualmente está orador justifica también la expres…</t>
  </si>
  <si>
    <t>…s demás territorios limítrofes. En efecto, el Epiro inferior ó sufrido mas en el combate de Navarino. el Epiro propiamente dicho, compuesto de la Thesprosia y de la Se dice que el almirante Codrington conservará el mando en Molossida se halla aun dominado en el cha por los pueblos de esta- gefe, á pesar de que un partido ha querido quitárselo. Parece que misma nación; y las ciudades de Prevesa, Arta, Janina, Paramy- nosotros somos llamados para ser testigo…</t>
  </si>
  <si>
    <t>28/06/1828</t>
  </si>
  <si>
    <t>Gaceta de Madrid n.º 78</t>
  </si>
  <si>
    <t>…89 hombres, y el. a i Se decía también que todo» los buques de guerra de los aliados, estaban ye abierta las zanjas bajo de la plaza para batirla en bre debían ser reunidos por el almirante Codrington delante de Navacha. La guarnkipa turca había incendiado los arrabales, y trataba lino pan obligar é Jbnhim á evacuar la* Mómude atrincherarse en las ruinas: diosa orden á dos batallones rusos, ESPAÍJA.para que los desalojasen, y sin haber cargado sus armas, y…</t>
  </si>
  <si>
    <t>…oo turcos, destacó, el general cios que hablan salido cargadal de comestibles. contra ellos ademas un batallón del 31 de cazadores con dos pie »&gt;También se aguarda por momentos al almirante Codrington, zas de la compañía de artillería ligera núm. 2.a, al mando del el cual deberá establecer las condiciones del bloqueo.” (JLa Coti mayor Jirnow. Los turcos se encerraren en las casas y jardines diana.') del pueblo, en donde se defendían vigorosamente; pero al…</t>
  </si>
  <si>
    <t>…uña situa Ibrahim Jos tras comandantes de las escuadras aliadas; i saber, el ción que tornaría á sumergirlo en tan espantosos horrores. Pudiera comodov’o ClmpbeH, por ausencia del almirante Codrington sepa*habér sido de otra maoer», si el martirio del Patriarca Gregorio rado dél mando, el almirante conde Heyden y el almirante de no hubiese mostrado al santo sínodo, á los magnates de la na ción , á toda la Grecia'finalmente, lo que debe hacer pera salvarse…</t>
  </si>
  <si>
    <t>…el 4 de Agosto que un barco gata , una corbeta, una goleta, dos bergantines y un navio, á cu de vapor jónico, que habia llegado el dia antes procedente de Zante, yo bordo viene el almirante Codrington. Todos estos 7 buques han había referido que la corbeta francesa el Eco, al mando del capi anclado en el puerto, en el mismo parage en que «tuvo, hace 15 tán Mr. de Chatcauville, destinada en comisión al golfo de Lepanmeses, el lord Cochrané. Otra gohftá estu…</t>
  </si>
  <si>
    <t>30/09/1828</t>
  </si>
  <si>
    <t>Gaceta de Madrid n.º 118</t>
  </si>
  <si>
    <t>…en esté cómo en las anteriores hubo iluminación sidencia de la junta délos negocios de la India. general en la ciudad.(Af{m/ror,) iuncis. . -’EI 34 de Agostó' llegó á Navarino el almirante Codringtón, después de RabérfcÓncTuidó el'-értiVénio para regresar ¿Egip Parts ij de Setiembre. to lbrahím y lat^tropas haBiá^conducido á la^ Morca; 41 Bolsa, de. hoy. Cinco por -too consolidados ioó f. 75. c. trasportes egipcios én1 dós divisionésjéstoltádos por buques…</t>
  </si>
  <si>
    <t>Codríngton</t>
  </si>
  <si>
    <t>…ncfort de Setiembre. (S de Julio. S recia en virtud del tratado del , Según úna carta de Alejandría del 6 de Agosto parece que el ____1 el Diario del Comercio se lee lo que sigue: almirante Codríngton había entrado én aquel puerto con «I Asia, Parece que ha causado gran sensación «o Rio-Janeiro la apab*</t>
  </si>
  <si>
    <t>…as (1) ya van mirchandoy reunién mento de haber desembarcado el general Adams, se extendió la dose las milicias de los pueblos. Los bajaes de Bitoglia, de Prísti noticia de que el almirante Codrington estaba ya en las aguas de na y de Salónica; los beyes deUseup, dejenidgé, deSerres y otros Navarino de vuelta desu viage á Alejandría. han enviado muchas tropas á la Tesalia y i la Livadia, y según to Ayer se embarcó el conde de Guilleminot á bordo de la fra…</t>
  </si>
  <si>
    <t>25/10/1828</t>
  </si>
  <si>
    <t>Gaceta de Madrid n.º 129</t>
  </si>
  <si>
    <t>…por el cónsul general de Rusia vieres y municiones. Se decía que por el convenio celebrado en* y dirigida á los negociantes que expidan algún bajel para Constan- tre el Virey y el almirante Codrington, tenia; facultad eL,pritnero tinopU. . de aprovisionar para algunos meses las fortalezas que lbrahim ha ■Señores: Tengo el honor de acusar .d ,recibo de vuestra - car bía de entregar a los turcos. El tiempo dirá pronto lo, que haya ta fecha de ayer, en la que…</t>
  </si>
  <si>
    <t>Codringtoti</t>
  </si>
  <si>
    <t>…ón, y se pone de mal hurnor porque en el discurso Real se lla ma ai turco aliado antiguó de la Inglaterra: en seguida hace la apo INGLATERRA. logía de la batalla de Navarino y del almirante Codringtoti, &gt; LSndres 30 de Enero. ' El duque de Wellington se levantó para anunciar que el GoSe han recibido cartas de Méjico por Nueva-Yorck hasta el -bierno de S. M. hace ánimo de proponer durante la sesión lina me* 28 de Noviembre, y todas ellas convienen en que el…</t>
  </si>
  <si>
    <t>Coello, Diego</t>
  </si>
  <si>
    <t>Diego Coello</t>
  </si>
  <si>
    <t>…riqucza de aquellas poblaciones con nuevos plantíos de viñedo, cién parida' se' olvido cié Topiar otro niño’ que estaba dormido en olivares y huertas, y la laboriosidad del -socio D. Diego Coello lacunapádvertido'ct oficial de éste oléidó volvió á subir, sacó el por haber dado á luz un Epítome del Nuevo y Viejo testamento, y niño', y lp trajo41és'biazos de su madre. Esta acción tan digna de la Historia eclesiástica hasta nuestros dias. Esras lecturas…</t>
  </si>
  <si>
    <t>CofGobiernoespafiol, Juán</t>
  </si>
  <si>
    <t>Juán CofGobiernoespafiol</t>
  </si>
  <si>
    <t>…ia general del nuevo rntindó, pór el áutór'.del' nuevo Róbini&gt;w/.'Asi-piensan, y asi obran los religiosos españoles; pero,el son, traducido del francés . corregido y mfcjdradó por D. Juán CofGobiernoespafiol, que es católico, y obra como tal, no quiere ja&lt;- fi) ¡Desventurada parentela! La madre ylahija, y la nucta r ;• »i . í * n * v,uv * , V"vreiiis 1 en vunoc se quéestáen medio, todas se embisten y asesiiMm.La revolucion des* halla también (ficb obn con- una co…</t>
  </si>
  <si>
    <t>Cofronteras</t>
  </si>
  <si>
    <t>…encio sobre esta ocurrencia. También corroboran la noticia de sobre Eucharest; que los boyardos habían expedido correos á las que la escuadra griega ha-sido quemada, añadiendo que lord Cofronteras de' Rusia para dar parte de esta ocurrencia, y que al chrane fue recogido á bordó del navio almirante francés; pero que momento que se recibió este aviso se puso en movimiento todo el se le puso en libertad después de haber empeñado su palabra de ho ejército…</t>
  </si>
  <si>
    <t>Col, Manuel Ritas y</t>
  </si>
  <si>
    <t>Manuel Ritas y Col</t>
  </si>
  <si>
    <t>…irige sobre Varna; turnino Campos: pifa' la de la villa de Mogente á D. Antonio «El general comandante del 6? cuerpo de infantería llegó el Sraña y Escosura ¿ para la de Reí leu á D. Manuel Ritas y Col— 21 á Silistria. Aseisverstas déla plaza encontró un cuerpo (|e tell; y para la de Agratnunt á D. Rafael Larraz. caballería de'49 hombres, á loscuales arrolló, causándoles una - Asimismo se ha servido S. M. nombrar para el corregimiento pérdida considerable,…</t>
  </si>
  <si>
    <t>Colchcstcr</t>
  </si>
  <si>
    <t>…de- la iglesia catedral de thurst', Grey yEldoo, «J marque» rífaoLoodonderry¿iel.duque de Mondoíiedo, pdrnaucrie de D.AndresGarrías de Santacruz, i DévonshTre, el obispo Durhan y lord Colchcstcr; la; Cámarabaja D. Nicolas Perez-Martínez: para una.canongta de la misma, va— ha nombrado 14, entre, el los i Mr.Huskuson, á lord Palmers- Sanie por la propia causa, á D. Antonio AlonsoBlanco: pan tpn , á M. C. Gránt y Lamb, ásié Francisco Burdétt ácc. Se ha…</t>
  </si>
  <si>
    <t>Colegio, Manuel Mar Reglamento del</t>
  </si>
  <si>
    <t>Manuel Mar Reglamento del Colegio</t>
  </si>
  <si>
    <t>…Ordenanza moción de D. Joaquin Bustamante y D. Miguel Sta. Olalla, y’no de reemplazos de 1800 pan el año de 1819, en 4.0, rústica 4 n. haber tenido efecto el nombramiento hecho en D. Manuel Mar Reglamento del Colegio militar de Cadetes de Artillería de Se* tínez Baroja y D. Sebastian Llórente, á D. Marco Marceliano govia, 8.° marquilla, rústica 10 rs. Pinto y D. Manuel de la Parte; y pata una canongía de la de Reglamento de los regimientos de Milicias provinciales de Baez…</t>
  </si>
  <si>
    <t>Coll</t>
  </si>
  <si>
    <t>…mento, hallándascmu)- acu casi sin poder moverse-, habiendo muerto de la fatiga uno de ellos, mulada la incitabilidad: i mm de esto, tno.es una cosa cierta que» v' La conducta del capitán Coll en esta beasion es digna del en el ¡nyiejr.no están disminuidas, todas las secreciones ,jy¿qi|e sien-: máyóir elogio,1 no tan solo por el peligro que había en echar la do excesivas en el estío necesarizmentc deben debilitar? Sabemos lancha' al agua conf uir v…</t>
  </si>
  <si>
    <t>Coll, Sebastian</t>
  </si>
  <si>
    <t>Sebastian Coll</t>
  </si>
  <si>
    <t>…c halla ya muy restablecido de su indisposición. demos por esto,que la propiedad del frió para cotftkwMibnte*’ ria inanimada no se extiende á la materia viva. La disminúcion. . El capitán Sebastian Coll, del jabeque español Sto^ Cristo de’ del volumen de la superficie ó el .encogimiento de la piel durante Soller , se dirigía dé Mallorca a Marsella con cargamento de na el frió, ó temblor nace de la debilidad de las arterias , las,cuales ranjas , y,hallándote…</t>
  </si>
  <si>
    <t>Collada, Manuel Aniceto</t>
  </si>
  <si>
    <t>Manuel Aniceto Collada</t>
  </si>
  <si>
    <t>…esanqos; Boher de la de Clermont, y Cereceda y D. Gumersindo Tirados á raciones de k misma, á Don Legregoís de la de Bayeux. Se han abarcado en Burdeos en el josef López Panroja y D. Manuel Aniceto Collada. navio el Giansur y se dirigen toám á Macan, en donde se deter Asimismo ha tenido á bien S. M. nombrar por Real decreto minara su destino por el procurador de las misiones francesas. El para una canongía de k iglesia catedral de Sesovía, vacante por Obispo de…</t>
  </si>
  <si>
    <t>Collado, Mariano Antonio</t>
  </si>
  <si>
    <t>Mariano Antonio Collado</t>
  </si>
  <si>
    <t>…del nuevo ministerio en Inglaterra, dice el peleta, alcalde deL crimen mas antiguo de la misma; y para esta mismo periódico, ha influido en gran manera para que los rea resulta ¿ D. Mariano Antonio Collado , ex-intendente de Policía listas se reúnan; ha dado ánimo á unos, confianza á otros, y con de Murcia. . vertido las miras de todos hácia el Trono, al cual le queda toda Asimismo se ha servido nombrar, á consulta de la Cámara, vía bastante fodet pata salvarlo…</t>
  </si>
  <si>
    <t>Collar, Slyeatna</t>
  </si>
  <si>
    <t>Slyeatna Collar</t>
  </si>
  <si>
    <t>…........... D.AAntonio Socave. Accettit"".""." D. Eugeaio Ahumada. precios arreglados todo cuanto quiera encargarse para'Madrid ó la provincias. En lengua italiana. Primer premio. D. Slyeatna Collar. &gt;•- caímos wi bul: 3. .... Segundo........... D. remando Meras. Aecessit.*^.... D. Manuel Montoya. Londres...........................................................364 á f. París............................................ ..................... 159. En leng…</t>
  </si>
  <si>
    <t>Collárd, Royéf</t>
  </si>
  <si>
    <t>Royéf Collárd</t>
  </si>
  <si>
    <t>…o otomano va reunién didatos para la presidencia de ella', 3! M. por qeéretó fecha dé dose poco á poco sobre el Danubio: tódos los dias llegan algunos ayer sé ha servido elegir al Sr. Royéf Collárd. destacamentos de soldados, y las fortalezas ya están provistas de ví La Cámara en la sesión de hoy Ha nombrado paravicepresiveres. Han llegado también á Andrinópolis los comisionados en dentes í los Sres. Beíbis y Bertin dé Vaux. cargados de disponer el pala…</t>
  </si>
  <si>
    <t>Collet</t>
  </si>
  <si>
    <t>19/06/1828</t>
  </si>
  <si>
    <t>Gaceta de Madrid n.º 74</t>
  </si>
  <si>
    <t>…ndencia de un MinisteFrancia.) - . ...* ■ ■ ■ ? - ? . Las noticias que habían corrido sobre- la muerte del contra rio-qúe sé haengafiada sobre la verdadera situación de las cosas. almirante Collet, afortunadamente han salido falsas. Se sabe ya El ha creído ver en el partido que ha trastornado á Mr. de V¡que á este oficial se le espera en Tolon, adonde vuelve para res- llele, una oposición puramente anti-ministeríal, no siendo sino tablecer su salud. El…</t>
  </si>
  <si>
    <t>Collin</t>
  </si>
  <si>
    <t>…, y tocar el Organo en las funciones de su aplicación al diagnóstico de sus enfermedades. Escrito en de cabildo. Los que aspiren á ella deberán dirigir .sus memoriales francés por D. Collin, y traducido al español. Esta obrita, en la al cura mas antiguo de dicha villa en el término de tres meses, con que se trata de los cinco métodos conocidos basta el dia para lo tados desde el día i.° de Octubre próximo; en el concepto de que grar el perfecto…</t>
  </si>
  <si>
    <t>Colomer, Agustin</t>
  </si>
  <si>
    <t>Agustin Colomer</t>
  </si>
  <si>
    <t>…dt prenden concedida por S. M. i conte— D. Luis Puig, idem , por tejidos de eutmia dt la expeuiám pública dt la induciría t/fatlola. D. Pablo Nadal, idem , por tejidos de seda. - D. Agustin Colomer, del gremio de galoneros idem,por cin* tas de seda. ' Medaltas de plata. _ D. Josef Comuna*, del gremio de terciopeleros, idem, por A P. Bernardino Martorell, Barcelona, por tejido* de al tejidos de seda. godón. . ... D. Alberto Amigo, idem, por idem. Doña Co…</t>
  </si>
  <si>
    <t>Com, B. Santaló y</t>
  </si>
  <si>
    <t>B. Santaló y Com</t>
  </si>
  <si>
    <t>…o rea- sitar el prado y demás piezas en donde se efectúan las operacio pecio á Portugal, y nosotros tañemos motivos para creer que las nes necesarias para las indian» de los Sres. D. B. Santaló y Com tropas francesas evacuarán entrámente la Península. (Mm.) - pañía al cargo de los Sres. Urell y Compañía , sito á media bora ____Lbs periódicos han repetido que él tratado de 6 dejulió se de esta ciudad. Desde el dia anterior en que se les dió este feliz habi…</t>
  </si>
  <si>
    <t>Comandante</t>
  </si>
  <si>
    <t>…guiénté edicto: «En consecuencia del atentado cometido por un Fuerzas navales.individuo de introducir en el territorio de Espafia un pafiuelo de seda dentro de una caita,el Excmo. Sr. Comandante general del Navio................................... Guerrero de...... 74 campo español ha que ch lo sucesivo solo serán; admiti Idem.......»..».„............... . Soberano».»».... 74 das en el cardón las cartas ó pliegos de S. E. el teniente gober Fragata...…</t>
  </si>
  <si>
    <t>Comisario</t>
  </si>
  <si>
    <t>…or su cuna y por sus acciones, que sus hijos deben se Doña Masía Josefa Amalia de Sajonia, el Excmo. é Ilus- guir su ejemplo, y todos respetar sus cenizas y bendecir su me trísimo Sr. Comisario apostólico general de la Santa Cruzada, moria. en uso de sus facultades apostólicas , ha distribuido pora alitio CAMBIOS DEL DIA 21. ■ de las necesidades de algunos establecimientos de beneficencia, co• muñidades religiosas y familias pobres del reino, ¡a can…</t>
  </si>
  <si>
    <t>…hubiese querido/demorando la contestación, familias menesterosas-del reino, se.han librado por .el Excelentí dat tiempo á la Sublime Puerta para modificar sus lamentables re simo Sr. Comisario apostólico general de la Santa Cruzada i.2oo9 soluciones, hubiera yo recibido orden el mismo dia en que llegó reales vellón, cuya distribución por menor será anunciada opor * mis manos su oficio,. para responder á vuestra alteza, que el tunamente cu este peri…</t>
  </si>
  <si>
    <t>…nto éñ la des** ‘ En celebridad del feliz cumpleaños del Rey nuestro Señor se cripcion astronómica, física y política del globo, y trazandó han librado y distribuido por el Excmo. Sr. Comisario apostólico varías demarcaciones y derroteros sobre' los mapas; dando ra general de la Sta. Cruzada 35$ duros para socorro de varios esta zón de las diversas épocas y cómputos, y respondiendo álas pféf blecimientos piadosos,\casas religiosas muy necesitadas, y…</t>
  </si>
  <si>
    <t>…a. lud en el Real sitio de S. Lorenzo. Continúa ti articulo de laGoceta anterior jotre las limosnas dadas El merques' deCasa-Lozano, á nombre ¿é la ciudad de Bada . por ti Exento. Sr. Comisario apostólico gomal ds la Sta. Cru joz, ha tenido la honra de felicitar á S. M. el 17 deestemes por zada dt órdtn del Rut nuestro Señor. ni félirregreso á Iz cortea manifestando los mas puros sentimien "" * Granada.'tos de amor y gratitud de aquellos habitantes,…</t>
  </si>
  <si>
    <t>…o: cebadé 9: vino 40: aceité 46. En celebridad ddfcliz cumpleaños de nuestra muy virtuosa y Galicia—Ferrol. ' Trigo, fanega 41 i 44: maíz 34: centeno amada Reina dispuso el Excmo. Sr. Comisario generar de Cru . y cebada 30 í ga: vino del país, arroba 18 á 19. zada, en uso de sus facultades apostólica»,-el libramiento de veinte Orense. Trigo 47^: centeno y maíz 25 : vino, carga ¿ó.■j dos mil duros paré socorrode'varios establecimientos piadosos y de…</t>
  </si>
  <si>
    <t>Comisarlo</t>
  </si>
  <si>
    <t>^4 Comisen las limosnas dadas por el Exento. Sr. Comisarlo de la Juan Francisco de Castro, abogado de h Real audiencia de Gali Sta. Cruzada, cia, Atendiendo á que se concluyó hace muchos años la edición de Avila, esta obra tan interetante, y á que los catedráticos de jurisprudencia A la casa de sinos expósitos de la…</t>
  </si>
  <si>
    <t>Comitario</t>
  </si>
  <si>
    <t>23/10/1828</t>
  </si>
  <si>
    <t>Gaceta de Madrid n.º 128</t>
  </si>
  <si>
    <t>…libertadores de limerick.” (Jimeí.) lud'di élReaiSitio'.der-$.&lt; Lorenzo. vnAnciÁ. Raxpn de la dittribtuion de jocd rt. m. verificada par el Éxce~ ■ -Parit xi de Octubre. - ImtUimo Sr. Comitario apottólkv tmeral de la Sta. Cruzada Salta de ley. Cinco por roo consolidados io$ fr.yj c. Ac ■ ex socorro y aliño de lot necrtidmdet de variot istabUcimúntot cione» del banco i8so. Empréstito Real de España 79$. ■ dt ktxeficemia fúbüta, tmtumdades mendicante/…</t>
  </si>
  <si>
    <t>Comotó, Joaquín</t>
  </si>
  <si>
    <t>Joaquín Comotó</t>
  </si>
  <si>
    <t>…iyar calle del clases, y que consistían en 31 medallas de plata, fueron obteni Príncipe, y de Hurtado Calle de las Carretas, á 68 rs. caída ejem dos por D. Luis Esteban Gutiérrez, D. Joaquín Comotó, D. Isac plar. Lo que se avisa al público por. haberse notado,, que algunos Nuñez de Arenas, D. Martin Zazo, D. Juan Tro, .Mariano de los compradores nq,han acudicio 4 recoger el último tomo, que Batanero, D. Cecilio del Lago, D. Josef Codecido, D. Antonio e¿…</t>
  </si>
  <si>
    <t>Comuna, Josef</t>
  </si>
  <si>
    <t>Josef Comuna</t>
  </si>
  <si>
    <t>…uiám pública dt la induciría t/fatlola. D. Pablo Nadal, idem , por tejidos de seda. - D. Agustin Colomer, del gremio de galoneros idem,por cin* tas de seda. ' Medaltas de plata. _ D. Josef Comuna*, del gremio de terciopeleros, idem, por A P. Bernardino Martorell, Barcelona, por tejido* de al tejidos de seda. godón. . ... D. Alberto Amigo, idem, por idem. Doña Concepción de las Casas, ídem, por idem. D. Francisco Altayó y compañía, del gremio de tercio…</t>
  </si>
  <si>
    <t>Concepción</t>
  </si>
  <si>
    <t>…_ D. Josef Comuna*, del gremio de terciopeleros, idem, por A P. Bernardino Martorell, Barcelona, por tejido* de al tejidos de seda. godón. . ... D. Alberto Amigo, idem, por idem. Doña Concepción de las Casas, ídem, por idem. D. Francisco Altayó y compañía, del gremio de terciopeleros, D. Josef Carranca, ídem,.por ídem. ídem, por idem. Cinco gremios mayores, Madrid, por paños de Ezcaray. D. Vicente Juvafii, ídem, por mediería de seda y punto im D. Pab…</t>
  </si>
  <si>
    <t>Conde, Josef Antonio</t>
  </si>
  <si>
    <t>Josef Antonio Conde</t>
  </si>
  <si>
    <t>…teresante trozo de los fastos peninsulares, coordinados y puestos en mejor luz desde que Los suscríptores á la Biblioteca de la Religión pueden acudir se publicó'la obra del sabio D. Josef Antonio Conde, á quien si á recoger el tomo xi de dicha obra á las librerías respectivas, don gue juiciosa y atinadamente el Sr. Maury. No han perdido de vista* de continúa abierta la suscripción. , esta circunstancia los críticos franceses, apreciando debidamente un ____…</t>
  </si>
  <si>
    <t>Condeidem-, Gumersinda</t>
  </si>
  <si>
    <t>Gumersinda Condeidem-</t>
  </si>
  <si>
    <t>…adrid, por objetos curiosos. ■ .. ■ • . Madrid a de Atril. D. Pascual Moineau, idem, por aves y cuadrúpedos disecados. Los partes de Barcelona recibidos últimamente anuncian qúü • Doña Gumersinda Condeidem-, por objeto curioso. SS. MM. seguían en acuella ciudad sin novedad en su impertióte . Doña Tomasa Sinotas, idem, por objetos curiosos. salud. Doña Francisca Reat de Bou, idem, por ídem. D^Francisco Javier dei Valle Linacero, idem, por dibujos SS. AA. gozan de…</t>
  </si>
  <si>
    <t>Condon, Francisco</t>
  </si>
  <si>
    <t>Francisco Condon</t>
  </si>
  <si>
    <t>…a dignidad de sacristán se ■ Calvete. gundo de la iglesia colegial de S. Feliu de Gerona, vacante por ftrrm, compendio dt la ilustración del derecho Real de £spa~ fallecimiento de D. Francisco Condon, á D. Benito Pigen; y pare Ha: obra útil y aun necesaria especialmente á los jóvenes que se una canongía, vacante en la misma iglesia por cL fallecimiento del dedican i la carrera de leyes, pues con este objeto se ha puesto en citado D. Francisco Condon, á D.…</t>
  </si>
  <si>
    <t>Coniferas, Diego</t>
  </si>
  <si>
    <t>Diego Coniferas</t>
  </si>
  <si>
    <t>…e'de la corte sei* leguas ; su dofacióii1. anual ¡las Estéban Égido; jpará otra dé la Guadi* , por promoción ‘de 400 ducados, casa pagada por la villa, y.ademas los oficíales dé § D. Diego Coniferas ala dignidad de prior y cura propio del Sa villa y cura párrocó’pugan separadamente: Iím profeíorés dirigirán grario de lá colegie! de Baza, á D. Josef García Caballero: para sus memoriales al secretario del número y ayuntamiento de la misó una media ración d…</t>
  </si>
  <si>
    <t>Cons</t>
  </si>
  <si>
    <t>…. Juan Clark, de Nueva-Yorck, individuo de la comisión repthap., encargada de examinar el bilí, dijo que la constitución ha consi-, Á principios de Marzo marchará S. A. I. el gran duque Cons derado los esclavos de la misma manera que los Estados donde to tantino al.ejército polaco, con el objeto de pasarle revista. No se davía está en práctica la esclavitud, esto es, comopersonas, bajo sabe si después volverá á Varsovia, ó si permanecerá en medid…</t>
  </si>
  <si>
    <t>Constantino</t>
  </si>
  <si>
    <t>…te, y suplicaban á la Cámara tratase deteni do sus operaciones de alistamiento que se les había encargado. damente de poner remedio á este mil. El honorable caballero dijo El gran duque Constantino ha salido con dirección a Sireuna, que reinaba en aquella provincia la mayor inquietud por el consi para regresar desde.allí á Varsovia. También ha partido el prínci derable aumento de los delitos. El número de los criminales cada pe Lubesky, Ministro de Haci…</t>
  </si>
  <si>
    <t>…a ‘Comisión ain; breve terminó ! extrangero, cuya presencia hará mucha sensación. Todavía perma los interesados para.que devuélvan arreglados los documentos,-¡pa nece aquí el gran duque Constantino; pero él cuartel general de sado él,cual quedarán suspendidos de su haber bata que lo ve S. A. está en Lublin, y lós equipages de campaña del Emperador rifiquen. deben haber llegado á Lis inmediaciones de Brody. Se dice que ya ■ i$. -En visto de los documento…</t>
  </si>
  <si>
    <t>…abiendo declarado la Puerta que ella no ha tal'como se habiaasegurado, sino que irádi rectamente al ejército. bía negociado sino para ganar.tiempo, y que no trataba de cum El gran duque Constantino se hallaba todavía en ella, y tanapen- plir las condiciones estipuladas' én-el tratado 'de Ackerman , no desado ir á reunirse con el Emperador cn Tulczyn. Se- han bicho bia ni podia lá Rusia dejar impúné .tan grande afrenta, ni los’aliamuchas promociones en ,…</t>
  </si>
  <si>
    <t>…s dénos llegado ál cuartel general establecido en Lublin con pliegos de individuos que componen lo» Juzgados de ■ Subdelegación, asi en mucha importancia para el generalísimo gran duque Constantino. las Capitales como en los Partidos : Gefes y Vistas de todas .las Que inmediatamente se extendió por esta ciudad de que iba á te Aduanas ,- inclusa la de Madrid; y los Terreros de Rentas de to ner una revista el ¡ejército polaco, y en seguida te pondría en c…</t>
  </si>
  <si>
    <t>…yer á las cinco de la farde dos brigada del tercer cuerpo Variaría 19 de Agosto. que 'está á las ordena dél general de infantería Rudzewicz, se Al fin ha recibido S. A. I. el gran duque Constantino la adelantaron-por el flaneó derecho para ocupar la alturas llenas de orden de su hermanó d Emperador para que inmediatamente haga bosqua que .se hallan sobre el camino de Siiistria. Este movimien marchar una división de go9 hombres del ejército polaco. Esré…</t>
  </si>
  <si>
    <t>27/11/1828</t>
  </si>
  <si>
    <t>Gaceta de Madrid n.º 143</t>
  </si>
  <si>
    <t>…de los cuerpos, manifestando los regimientos ó empresarios Dresde^dr Ntrvitmbre. á favor de quienes bayas de librarse las cantidades detalladas. De Varsovla nos dicen que el gran duque Constantino sigue Art. 12. A medida que los cuerpos vayan recibiendo las pren viviendo retirado en su palacio. De tiempo en tiempo recibe par das construidas , se irán cargando de sus valores sobre los fondos tes del cuartel general deí ejército del feid-mariscal Wittgen…</t>
  </si>
  <si>
    <t>…pagan do solamente: loé derechos'de puertas seftaladea, sin hacer nove f'" Varsovia ti de Noviembre. dad , como se previene en la Realorden de 6-deAbril del afio S. A. R. el gran duque Constantino ha salido para S. Perersanterior último. De Real orden lo comunico; á V, SS. para s* burgo,á hadé asistir i los'funerales de S. M. la Emperatriz di inteligencia y electos correspondientes á su cumplimiento. Madrid funta. 10 de Noviembre de i8a8.=Lu¡* Lopes Ba…</t>
  </si>
  <si>
    <t>Contiene, R. J. H. y T.</t>
  </si>
  <si>
    <t>R. J. H. y T. Contiene</t>
  </si>
  <si>
    <t>…facultativo* de la. ciudad, y cuya cura aliará Jesucristo nuestro Redentor en él Santísimo Sacramentó, hayan tomado i su cargos ton tibien entendido que sus habita- compuesto por D. R. J. H. y T. Contiene adema*'el Te Deven dones se bailaron suficientemente ventiladas, y que tenia» medios parafraseado en verso cón¡él texto latino : pueda ir en carta. Se de subsistir■ / ' ' - . vende en la librería de da viuda de Paz, frente las gradas de San »A los vecinos nec…</t>
  </si>
  <si>
    <t>Continúa</t>
  </si>
  <si>
    <t>…gnacio Francisco Marquina, á D. Ignacio Dúarr ANUNCIOS: te : para una media ración de. la catedral de Coria, por promoción 'de Di Manuel Antonio Domínguez á ración de la misma , á Don Continúa el Catálogo de las obras de particulares que se hallan de Manuel Aniceto Collada: pira dos raciones de.la igjesia cotegial venta en el despacho y almacén de la imprenta Real. lie Cckarruvias, en el arz&lt;ri&gt;ispado de Súrgqs, vacante por pjrO^ Reglamento adicion…</t>
  </si>
  <si>
    <t>Conway, Juan</t>
  </si>
  <si>
    <t>Juan Conway</t>
  </si>
  <si>
    <t>…i, para piano forte solo, y el tercetino Accettit........... Sr. Conde de Montes-claros, D. Josef Goicoe- Dopo due lustré alti misero, de la Carites de Mercadante, para can chea , D. Juan Conway. to y piano. Continúa abierta la suscripción al 4° y último trimes tre, a razón de 50 rs. por cada uno, en los almacenes de MintoEn la Segunda clase di mítica. eui y Hermoso*, en donde se hallan de vienta las piezas sueltas de Primer prendo. D, Fernando Monto…</t>
  </si>
  <si>
    <t>Cor</t>
  </si>
  <si>
    <t>…el ten por sí ó por procurador, con poder bastante, ádeducir el que suelo que dicen defender, y causado la ruina general de sus co les competa en el juzgado del Sr. Diez de Prado, teniente Cor diciosos y alucinados cooperadores. regidor de esta villa &amp;c., y escribanía del número de López BaREALES LOTERIAS. ro; con apercibimiento de que al que lio lo hiciese, le parará él perjuicio que haya lugar. En la extracción de la Real lotería primitiva, celeb…</t>
  </si>
  <si>
    <t>Corbi, Josef</t>
  </si>
  <si>
    <t>Josef Corbi</t>
  </si>
  <si>
    <t>…que ha reinado' en? esta xbnnconr-m firma el rector, del colmio, y.;jóa Sres. ÍX Valemin elección delrlaoda; asi como la ad mtrableinfluencia que ejerce-el Antpnjo&amp;oane, deán , y D. Josef Corbi^y Motco, alcalde mayor; clero sóbrenla ‘pobi»?k» de aqtuliapartede le Gran-Bretafia, ? Ets.io«:dos dias..fue igualmente, nismerosiúina la concuxtencu cuando? e* lalngtaterré propiamente dicha-no se iwiút^id al— deroda dase de ge*»**; eclesiásticos, religiosos…</t>
  </si>
  <si>
    <t>Cordero, Tomas</t>
  </si>
  <si>
    <t>Tomas Cordero</t>
  </si>
  <si>
    <t>…e los Angeles,' carmelitas. D. Mariano Munieza. D. Tomas Lan- Ingresos y gastos. diara. D. Josef -Llorha. D. Fernando Gargera. D. Manuel Garay. ■ Reales vellón. D. Juan Arguelles. D. Tomas Cordero, con su hijo D. Manuel. Existencia del año anterior........... 47,140..2/ D. Sebastian Santos. D. Ramón Bassos. D. Nicolás Peña. D. Joa Producto de limosnas , rifas semana- quín Ros. D. Mariano de la Luz Sandigas, con tres niños. D. Jo ; leis ^ bailes de másc…</t>
  </si>
  <si>
    <t>Córdoba, Francisca de Paula Benavides Fernandez de</t>
  </si>
  <si>
    <t>Francisca de Paula Benavides Fernandez de Córdoba</t>
  </si>
  <si>
    <t>…las de aligación, concluyendo por último este ac El 6 de Noviembre último falleció en esta corte la Excma. Se to con un discurso pronunciado por un niño de siete años llamado ñora Doña Francisca de Paula Benavides Fernandez de Córdoba, Severiano Marc, en alabanza de nuestro católico Monarca el Se duquesa viuda de Frías y de Uceda, á los 64 años, siete meses jr ñor D. Fbxkakdo vii (que Dios guarde), compuesto por el re cuatro dias de su edad. Úna dolencia tan rápida como mortal arre ferido…</t>
  </si>
  <si>
    <t>Córdoba, María Manuela Fernandez de</t>
  </si>
  <si>
    <t>María Manuela Fernandez de Córdoba</t>
  </si>
  <si>
    <t>…Par á 4 beneficio. villa, á instancia del.apoderado general de los .herederos de la Zaragoza...................... ........................................ 4 pérdida. Excma. Sra. Doña María Manuela Fernandez de Córdoba, conde Bilbao................................................................... 4 ídem. sa que fue de Torralba y Talara, se ha señalado para una junta da Corulla.......................................... ................. 14 ídem. los mismos, el jueves 21 de…</t>
  </si>
  <si>
    <t>Córdoba, Pablo</t>
  </si>
  <si>
    <t>Pablo Córdoba</t>
  </si>
  <si>
    <t>…D. Bartolomé Medina. Don , Catabro dt lat obras dt S. M- gve Jt hallan de venta.etf el dts■ pacho y almacén de la Imprenta Seal.Pedro Oliver. D. Josef Gacett. D. Manuel Fernandez. D. Pablo Córdoba. D. Domingo Alrarez.: D, Bartolomé Ler rano. D. Ra Abadía. Resúmen del inventario dé la Real Armería, 4.a, món Castrón. D. Juan Perez. D. Antonio Labordera. D. Juan papel 4 rs. y 17 mrs., pasta 8.. . Verdejo. Ó. Francisco Corral. O. Francisco Robles. D.Josef…</t>
  </si>
  <si>
    <t>CornideSaavedra, Josef</t>
  </si>
  <si>
    <t>Josef CornideSaavedra</t>
  </si>
  <si>
    <t>…e las ruinas de Talonera la Vieja, por D. Ignacio Hermosilla y Sandoval: continuación de la memoria Se sacan nuevamente á subasta, por no haberse presentado lici- antecedente, por D. Josef CornideSaavedra: 14 rs__ Memoria so tadores á la i.*, las rentas decimales de la diócesis de Málaga, y bre la inscripción hebrea de la iglesia de nuestra Señora del Tránsito para su primer remate se ha señalado el dia 30 del presente; para de la ciudad de Toledo, que con el…</t>
  </si>
  <si>
    <t>Coronel</t>
  </si>
  <si>
    <t>10/07/1828</t>
  </si>
  <si>
    <t>Gaceta de Madrid n.º 83</t>
  </si>
  <si>
    <t>9</t>
  </si>
  <si>
    <t>…cuyo camino mas seguro. contenido literal es como sigue: «Él Rey nuestro Señor se ha Se asegura que los habitantes de la Bulgaria, cuya mayor parta enterado de lo expuesto por el Sr. Coronel del primer regimiento son cristianos, esperan con impaciencia á los rusos para declararse de Reales Guardias de Infantería, pidiendo que por tesorería bajo su protección contra la Puerta; y para manifestar al Empera general' sé abonen al expresado Cuerpo de s…</t>
  </si>
  <si>
    <t>Cortés, Bernardo</t>
  </si>
  <si>
    <t>Bernardo Cortés</t>
  </si>
  <si>
    <t>…reino xq de Enero. que el Inspector general de infantería dirigió con su informe en Escriben de S. Petersburgo que ya han salido para JCioflf los io de Octubre último, por la que D. Bernardo Cortés, teniente equipages de campaña del Príncipe Miguel; y que se aguardaba en del Regimiento de la Reina, i.° de línea, empleado en la Ins aquella capital al nuevo Embajador sir William A’Court, » pección general de su cargo, solicita que por la Intervención del…</t>
  </si>
  <si>
    <t>…rchipiélago sino que que el Inspector general de infantería dirigió con su informe en Mr. de Ribeaupierre instaló el 28 de Diciembre á Mr. Vassopoujo de Octubre último, por la que D. Bernardo Cortés, Teniente lo Egina en calidad de cónsul de Rusia cerca del gobierno, y que del regimiento de la Reina, 2.0 de línea, empleado en la inspec se espera en dicha isla al conde Capo d’Istria. ción general de su cargo, solicita que por la intervención del ejér Otra…</t>
  </si>
  <si>
    <t>Cortes, Bernardo</t>
  </si>
  <si>
    <t>Bernardo Cortes</t>
  </si>
  <si>
    <t>…map» iluminados , en papel común 4 Vmskos. D. Josef Redon. D. Francisco Izazí. D. Manuel Vega. 19a rs., y en vitela 4 x4o; fírade dicho dá ra venderán lo* pti-' D. Jpárlos Franco. D. Bernardo Cortes. D. .Pablo Delgado. Don meroa 4 s40 , y loa segimdos 4 s88. ■/;'*' Jpnf Muía Molina. D. Andrés Cunara. D. Roque Feraz. Don niimat , atritos y acs¡twuu , poc un labrador ': diálogo* entra ' Josef Alvares. Ds Joaquín Pase. D. Ramón Belmontcs. D. Joa fialido y C…</t>
  </si>
  <si>
    <t>Cortes, Francisco</t>
  </si>
  <si>
    <t>Francisco Cortes</t>
  </si>
  <si>
    <t>…olás Peña. D. Joa Producto de limosnas , rifas semana- quín Ros. D. Mariano de la Luz Sandigas, con tres niños. D. Jo ; leis ^ bailes de máscafa y otrcs ar sef Romualdo Gutiérrez. D. Francisco Cortes. D. Joaquín Ma bitrios enesttaño».^..................... 600,933.. 4 ría Orna. D. Antonio Porrasos. D. Manuel de la Cuadra. Don Producto líquido de manufacturas.... 35,048.-21 Leonardo Llanos. D. Manuel Santos Canteros. D. Nicolás Cam pos , cotí su esposa. D.…</t>
  </si>
  <si>
    <t>Cortes, Mallas Ubeda</t>
  </si>
  <si>
    <t>Mallas Ubeda Cortes</t>
  </si>
  <si>
    <t>…..fétida : opúsculo escrito en cisco García López, D- Manuel Martínez;, D. Félix Urionagoena, flanee» por Tavéau,y,traducido al,,castellano¿sCuando por todas D. Agustín Rodríguez, D. Mallas Ubeda Cortes, D. Tomas Mu- p^tés m Mee un.uto »ñ general du .Mbaco, y no puede dudarse 11er, D. Antonio Ballugera, D. Dámaso Arias, IX.MigiitlPtr- quz &lt;je este tnismouso inconsiderado; pueden seguirse resultados tearroyó, D. Josef Mena, E&gt;. Claudio Gómara. Y los de segund…</t>
  </si>
  <si>
    <t>Cosío, Rafael</t>
  </si>
  <si>
    <t>Rafael Cosío</t>
  </si>
  <si>
    <t>…nio Porto , Idem ídem. piraciones, caminaba mas serena y menos Infeliz que los demas Fernando García &gt; ídem Idem» pueblos insurgentes, y presentaba una excepción en ía histeria de D. Rafael Cosío se embarcó para Gibralíar. los destrozos revolucionarios. Mas ella había roto ios vínculos de D. Josef Prieto, Idem. su legítimo gobierno y proclamado los principios disolutivos de la sociedad civil; y mas ó menos pronto, pero nunca muy tarde, Reai escuela de…</t>
  </si>
  <si>
    <t>Costa</t>
  </si>
  <si>
    <t>…l diplomáticos de Pera. (Gaceta de Francia.) Sellerofon, y fue uno de los que acompañaron á Napoleón á la Manifiesto de la Puerta otomana. isla de Sta. Elena. Con él ha partido el coronel Costa, y ambos se han embarcado para Marsella. Asegúrase que no han solicitado No se necesita mucha comprensión para saber que si todos loa mas que licencia temporal, y que su ausencia será de poco tiempo. musulmanes aborrecen naturalmente á los infieles, estos por…</t>
  </si>
  <si>
    <t>Cotery</t>
  </si>
  <si>
    <t>…alir del Tajo con destino al Brasil. ___Se dice que el príncipe de Sajosla Cobourg, esposo de la úl __Los boques procedentes de Mores hacían antes una cuarentena tima heredera del príncipe Cotery, ha recibido de S. M.t en cui de quince días i su llegada á las Islas-Jónicas; pero considerando dad de Rey de Hungría, la Investidura de rodos te derechos y ac— los ingleses que esta disposición era inútil, la ten variado de poco armes de dicha princesa, y q…</t>
  </si>
  <si>
    <t>Cotorro, Ruperto Mata</t>
  </si>
  <si>
    <t>Ruperto Mata Cotorro</t>
  </si>
  <si>
    <t>…Al consulado de Málaga‘, pOTel! mismo objetos Penoucos, á D. Pedro Maíllo y D. Alonso Francisco Ribera: ■ ; para una ración de la-de Avila¿ por promoción de D. Vicente f Chacón, £ D. Ruperto Mata Cotorro:jpara una media ración de la 1 Aios Sres. Gali y Viny#ls,de Taprasíí, porpafios y franelas. de Calahorra .poi promocíóndé D. Rufino María de Gávifia, £ A los cinco gremios mayores de Madrid , pOV tcjidot de tadé D. Manuqfirfe M^riái psirá dós raciones 'dc la…</t>
  </si>
  <si>
    <t>Cottita</t>
  </si>
  <si>
    <t>…o ,• Tremintin, se El conde de Newitzki está para casarse con la hermana de la gundo del insigne Bisson, el cual después de haber segundado con : Princesa Lecwitz, esposa del gran duque Cottita&amp;tino. .valor en el cómbate á su capitán, (Véase la Gaceta de y del cor riente, ¿ artículo dt .Parir), voló el navio, y afinque gravemente he INGLATERRA. rido,pudo-no obstante conservar su vida¡ se ha dignado.S. M. re lóndres x de Febrero. compensar, el valor…</t>
  </si>
  <si>
    <t>Cow, Josef María</t>
  </si>
  <si>
    <t>Josef María Cow</t>
  </si>
  <si>
    <t>…chlnáñm , Siam, Pondicheri y el chez : para una ración de la colegia! de Antequera, en el obispado coléalo de Pouio-idnong. En el mes de Marzo de este año han de Malaga, por la de D. Josef María Cow dei Becerro , a D. Se marchado para 2! Asia cinco misioneros del seminario de k calle bastian Maqaeda y Castillo; y para dos capellanías de Coro de k del Bac; estos sos Mrs. journond, de la diócesis de León; Cae- santa iglesia primada de Toledo, por promoción…</t>
  </si>
  <si>
    <t>Cowlcy, Angel</t>
  </si>
  <si>
    <t>Angel Cowlcy</t>
  </si>
  <si>
    <t>…riolla. La persona que la observó lo hizo en com pañía de dos facultativos muy acreditados de la Habana, á saber, En carta particular de Burdeos de $ de Diciembre eKtibe lo el Dr. D. Angel Cowlcy, catedrático de medicina en la universi siguiente un espafiol digno de todo crédito. dad, y el Dr. D. Carlos Bellot, y todos convinieron en que se »Ha llegado á este puerto el bajel Anacreonte que salió de Ve- había verificado el desarrollo fisico. xacruz el…</t>
  </si>
  <si>
    <t>Cowley</t>
  </si>
  <si>
    <t>17/06/1828</t>
  </si>
  <si>
    <t>Gaceta de Madrid n.º 73</t>
  </si>
  <si>
    <t>…dópae^p* á concedérnosle; y si el pueblo ve ea te, ha renunciado su destino; y se deligná para que le reemplacé al las medidas que adopten los nuevos Ministros una gran tendencia lord Cowley (sir Henrique Wcllesley.), hermano del duque de » que se mejore su súertc, le mi indiferente que los nuevo* nom WclUngton, actual embajador de Viena. . v. brados hayan sido sacado» de la clasccivil ó déla militar,.(CWfcr.) ,, Se lee lo siguáente en el Precurs…</t>
  </si>
  <si>
    <t>623</t>
  </si>
  <si>
    <t>…sr..) «Continuamos dando con toda imparcialidad las noticias qm Jrríb Je SBhttza* hemos recibido por la vía de Alemania tocante a la situación del Ayer se recibieron, .pliegos del lord Cowley, sueste embaja ejército ruso. Con este motivo se nos dirigen las observaciones que dor en Viesa, con fecha 27 de Noviembre , y que no han tardado vamos ¿insertar, mas que ocho dias, ejemplo extraordinario de celeridad. . * «Los rusos han levantado el sitio de…</t>
  </si>
  <si>
    <t>Coy, Juan</t>
  </si>
  <si>
    <t>Juan Coy</t>
  </si>
  <si>
    <t>…. Josef Antonio Alonso. D. Juan Llamas. de la humanidad, en cuyo cumplimiento hacemos esta postrera D. Juan Loreido. D. Francisco Pablo Ortiz. D. Domingo Vi-, tentativa. . llalta. D. Juan Coy. D. Santiago Vizcaíno. D. Juan Camiri. Don - »La mamona del goce pacífico y sin interrupción de vuestras Antonio Pcrez. D. Rafael García. D. Francisco Román. D, Rai fortunas, de que teníais igual seguridad que todos los súbditos mu mundo Sánchez. D. Ildefonso…</t>
  </si>
  <si>
    <t>Crespa, Valentín</t>
  </si>
  <si>
    <t>Valentín Crespa</t>
  </si>
  <si>
    <t>…as. El para una canongía de k iglesia catedral de Sesovía, vacante por Obispo de Babilonia ha escrito sucesivamente muchas cartas, en ks fallecimiento de D. Juan García Beltraa, á D. Valentín Crespa que refere sus trabajos, y da cuenta del estado de la religión en y Cáceres. Persk. En su último víase al KurdLtan Abó en Xarkcuk. g3 caldeos , todos católicos, y en Masónl cerca de 12 á 15Q cristia E! itinerario que ha seguido hasta ahora k guarnición france…</t>
  </si>
  <si>
    <t>Crespo, Rafael de</t>
  </si>
  <si>
    <t>Rafael de Crespo</t>
  </si>
  <si>
    <t>…rtido su inten el grado con ltt cercmoniu''establecidas, habiendo desempefiado dente militar y algunos ingenieros para ponerseá la* órdenes del las funciones de padrino el ’dottor D. Rafael de Crespo « antiguo conde de Capo d'Istria. catedrático de esta escuela , ' y actual oidor de lá Real audiencia, El 2t del corriente partirá para el Estrecho un convoy, y«l - cuya acreditada erudición se Jució en este día, no menos que la 30 saldrá otro da Tolon&gt;para X…</t>
  </si>
  <si>
    <t>Crispo</t>
  </si>
  <si>
    <t>…! i:i :;.;i '&gt; -: Ji. , ■ gestuoso esplendor que reclamaba un objcto lab digno desurcco- ¡ nocimiento. Hubo un concurso lucidísimo , i que asistierón el ANUNCIOS,; Exento. ¿ limo. Sr. Crispo, todas las autoridades, corporaciones, efes militares y prelados de las comunidades rcligiosa*.Enl» ce** rMercurio de España!.Octubre de 1 dzH;!Véndese á ior:rs. eé el : lá Imprenta ' Real. Se succribe éh al - mismo-despacho, pirÜKipales en iaq admtnistracion…</t>
  </si>
  <si>
    <t>Cristianísima</t>
  </si>
  <si>
    <t>…él conejero íntimo actual Melville y Mr. Goulbóurn. ' " s'¡ s-? -:iMr. de Vechtretz, suministro plenipotenciario cerca de $. M. En el mismo éiá VUharoñ también é Mr. Húsfeteon el conde Cristianísima,' éatÁpodo la ¡mpebcfend» artes y bella» letras qu« Dudtey, el lord Seaford , Mr. Lámb y el conde Morlépen el s¡¿ atiaba conham é aqml al coode da lunirdcl. guíente tuvieron con-il úiu .óótiféiébcta «1 lord Palirnimón y el conde1 Diidley,! -’s l' ’ -’H ' '• a…</t>
  </si>
  <si>
    <t>Cros, Francisco</t>
  </si>
  <si>
    <t>Francisco Cros</t>
  </si>
  <si>
    <t>…pañía, ídem, por loza. D. Zacarías de la Torre, Talavera, por sedas en rama. ‘ D. Pedro González, idem, por jabón pare agua de mar. . D. Francisco Javier Lozano, Gandía, por idem. D. Francisco Cros y compañía, idem, por productos químicos. ; D. Joaquín Sánchez Marin, Madrid, por ídem. D. Francisco Torras y Romea, idem, por ídem. . D. Ju?n Monclus y D. Juan Barou del gremio dé galoneros, D. Narciso Rexidor, idem, por idem. 4e. Barcelona, por cintas de or…</t>
  </si>
  <si>
    <t>Cruells, Isidro</t>
  </si>
  <si>
    <t>Isidro Cruells</t>
  </si>
  <si>
    <t>…mpañía, de. lo» mejores» los Beyes, el tránsito, • . , En la misma mañana visitaron SS. MM. la de hilados de al Un magnífico arco de triunfo de manipostería, otro formado godón de D. Isidro Cruells y compañía. Llamaron en primer lu elegantemente con los productos de la industria de aquellos habi gar la atención de los Soberanos las ingeniosas máquinas de hilar tantes; las principales casas, y algunas calles,adornadas con paños con que á fuerza de esmero…</t>
  </si>
  <si>
    <t>Cruz, Al</t>
  </si>
  <si>
    <t>Al Cruz</t>
  </si>
  <si>
    <t>…. Acerca de lo cual nos atreveremos á decir que en el en 8.°, en pasta, á 100 rs. Se- hallará en la librería de la viuda dé ¿racionero de Hernando'de Castillo hay algunos motes de D. Al Cruz, frente á las gradas de S. Felipe el Real. varo, y que én una de las ediciones de las obras de Juan de Mena, . Se cita á Eya Bárbara Roth, o á sus descendientes y herede y en alguna colección, cuyo título no recordamos, se leen loe si ros legítimos, nacida en…</t>
  </si>
  <si>
    <t>Cruz, Eulogio de Santa</t>
  </si>
  <si>
    <t>Eulogio de Santa Cruz</t>
  </si>
  <si>
    <t>…Te Deum\ y regresado el batallón á la plaza, prestó el miserables que ya han violado el suelo de nuestra hija, y que injuramento de ordenanza i presencia del digno gefe de brigada Don Eulogio de Santa Cruz, quien dispuso que marchase por delan (1) Tales son los efectos de esos* embriones de republiquillas te de la casa consistorial, en donde estaba colocado magnífica independíenleslos mutuos zelos, la ambición, y aun la necesidad mente el retrato del Rby nuestr…</t>
  </si>
  <si>
    <t>Cseas, Joeef</t>
  </si>
  <si>
    <t>Joeef Cseas</t>
  </si>
  <si>
    <t>…gobierno j costumbre*,1 ifljn Dl C4rUa Cortado, con un nifio. lX Josef Lagos. D. Jen en animalé* raros, en proddccioMs riquísimas déda naturaleza; EL sef Fenundes, con su cenoia. D. Joeef Cseas, con su esposa y Asia, pais ctlaicO sobra loa dan», oriente del género1 humano, unn nüa. IX Josef Gutiérrez. D. Tifaurcio Campe. D. Pedro debe llámir especialmente la iiañeion de loa lectore* por sus re JUvottedo. D. Francisco Ramaa. D. Nicolás Fernandez. D.…</t>
  </si>
  <si>
    <t>Cuadra, Pedro</t>
  </si>
  <si>
    <t>Pedro Cuadra</t>
  </si>
  <si>
    <t>…cia, y en caso contrario sabría vencerla como canongra de la iglesia colegial de S. Martin de Heimg , arzobispa la de losgenízaros.5* ' : do de Burgos, por la de IX Josef 4don$o,á D. Pedro Cuadra —__ Acabarnos de recibir de Modoír (Morca) la carta siguiente, do y Pena. fecha té de Noviembre último. También se ha servido 5. M. nombrar por Real decreto para »$i, como ei ejército espera todavía, se quiere que emprenda una esnongía de la catedral de Málag…</t>
  </si>
  <si>
    <t>Cuadrillero, Domingo</t>
  </si>
  <si>
    <t>Domingo Cuadrillero</t>
  </si>
  <si>
    <t>…s. Sentimos sobremanera qúe la circunstancia layan produ rado detenidamente de este asunto, se ha servido mandar que cbn. cido esta mudanza en el carácter del pueblo; pero estamos D. Domingo Cuadrillero y con todos los demás empleados de qué1 íntimamente convencidos de la necesidad de nacer, ejemplares terri to&gt; trata en el expediente , pertenecientes á* la Real Hacienda, se| bles para atajar los progresos AJ mal. Los Jtihusteres (1) deldia, observen las ant…</t>
  </si>
  <si>
    <t>Cuartas, Manuel Fernandez</t>
  </si>
  <si>
    <t>Manuel Fernandez Cuartas</t>
  </si>
  <si>
    <t>…, bajo ,!a extendida sombra de la oliva del arca, hijos. D. Tomas Bermudo, con su esposa, seis hijos y un criado. siempre verde, dé la;gracia y de La justicia imperial, como ya ha D. Manuel Fernandez Cuartas, con dos señoras, tres hijos y una sucedido en circunstancias anteriores; merced ¿ la inagotable medi criada. D. Juan Adrián, con su esposa y dos nidos. D. Antonio da de misericordia de nuestro benignísimo Príncipe. Mas ¡ aj i to González, con su esposa. D. J…</t>
  </si>
  <si>
    <t>Cuartera, Ildefonso</t>
  </si>
  <si>
    <t>Ildefonso Cuartera</t>
  </si>
  <si>
    <t>…ente ha tenido á bien nombrar S. M., á consulta de la un matorral. __ Cámara, para una canongía de la santa iglesia metropolitana de ESPAÑA. Zaragoza, vacante por fallecimiento de D. Ildefonso Cuartera, é D. Ramón de Costa y Monzón: para la dignidad de arcipreste de Barcelona i£ de Febrero. Santa María, de la propia iglesia, por el de D. Jaime Sala, á Don Apenas el industrioso principado de Cataluña empezaba á dis Carlos Laborda: para una canongía de la igl…</t>
  </si>
  <si>
    <t>Cuartera, Jacinto</t>
  </si>
  <si>
    <t>Jacinto Cuartera</t>
  </si>
  <si>
    <t>…que tienen' por el Ministerio de la Guerraen t.° de Marap de i8atf, relati- qué reCibir lósgriegos de las Potencias aliadas. La fría crueldad va á que se abone el sueldo entero i D. Jacinto Cuartera, secre con que se h&amp; prolongadolashóstilidades por ambas partes, han' tario del juzgado de rematados dé Málaga , mientrasse concluía Ja, producido la disolucion da losvíncülos socuksehlx mayor parte causa ^ue sé'le había formado, v qué esta misma medida se éx…</t>
  </si>
  <si>
    <t>Cudungh</t>
  </si>
  <si>
    <t>…estion repetiré — paségédeldiscur- i^i Mr. -Elliot contenó que con semcjinlc aserción era: acusar Ja so dé mwtro secretario de Estado Mr. Peel'en la tesaon de 1B17Í conducta -del -lord Cudungh, y di jo,'que ¡sin embatget de que á Creo umJtber mió, Jijo, el «segurar que conjirmo en m toJolo loa católicos no se ler—ometió tudaifóis—Iméntc en tómpo de la algpi— de dársele» «speransás; —ion pues qué 4 dejo , no por tw que setter: Umerkk si eitratadodé…</t>
  </si>
  <si>
    <t>Cuervo, Juan Antonio</t>
  </si>
  <si>
    <t>Juan Antonio Cuervo</t>
  </si>
  <si>
    <t>…comandanta dé la, hallaba cpnstruido un elegante y nuevo arco de triunfo, que ha si décima división, En su consecuencia ha «elidornta^teafiana pans? do dirigido por el arquitecto D. Juan Antonio Cuervo. En la en Tolon una batería de montafia coq. la séptiina cpmpafiía. del regi trada de lá cálle Mayor había dispuesto igualmente un hermoso miento de artilleros de infantería^Otra bater íaigual hubiera arco por el 'Real Consulado, el cual ha llamado también la…</t>
  </si>
  <si>
    <t>Cuervos, Maniiel</t>
  </si>
  <si>
    <t>Maniiel Cuervos</t>
  </si>
  <si>
    <t>…a,, proyectada y mandada ipnitir* D. Juan Moator. D. Juan Bstuecas. D. Lucas Merino. J&gt;. Manuel pcrS/lt^lir^ dispuso ei: protector dd canal te leprMutsro Oporto. D. Misnuel Lopcz. D. Maniiel Cuervos. D. Salvador Go» . prorisíonalmemé, figurándola en perspectiva. c ■ ' ¿ ; V rmtiola. D. Juan Leal. Dr Pedro Diaz y D; Antonio Graso. Iasttopas de la guardia Real, la guarnición , /, lo* brillantes E$ mimo dio. Para el búa» puerto', en el bergantín emertVolunt…</t>
  </si>
  <si>
    <t>Cunara, Andrés</t>
  </si>
  <si>
    <t>Andrés Cunara</t>
  </si>
  <si>
    <t>…y en vitela 4 x4o; fírade dicho dá ra venderán lo* pti-' D. Jpárlos Franco. D. Bernardo Cortes. D. .Pablo Delgado. Don meroa 4 s40 , y loa segimdos 4 s88. ■/;'*' Jpnf Muía Molina. D. Andrés Cunara. D. Roque Feraz. Don niimat , atritos y acs¡twuu , poc un labrador ': diálogo* entra ' Josef Alvares. Ds Joaquín Pase. D. Ramón Belmontcs. D. Joa fialido y Coridoá, sabre todo lo iw digno desaberie con refalé quín Moscos. D. Manuel González. D. Josef María Fe…</t>
  </si>
  <si>
    <t>Cura</t>
  </si>
  <si>
    <t>…oductos existen Red, ha tenido é bien mandar ¡«pálmente, que de su .bólsillb tes de la fábrica, los cuales fueron muy de su agrado, asi como particular se entreguen 58 rs. dern.il Sr. Cura párroco de Sta. Ma los dis|efibs'que el dibujante del establecimiento trabajó en su Real ría del Mar pan que los distribuya: en calidad da limosna entra preseñerá.' Ultimamente cuando nada mas hubo ya que ofrecer i la les personas que la nan pedido por medio…</t>
  </si>
  <si>
    <t>CUSIA</t>
  </si>
  <si>
    <t>…dos. Varna se defiende podrán sostener sino á gran costa. todavía, y es de esperar del Capitaa-bajá que manda en ella la .'resistencia mas obstinada, pues se le oyó contestar á un ministro CUSIA. /raneo que quiso interceder por el bajá de Brailoff, acusado de no Odesa %o de Setiembre. .haber hecho su deber en cl sitio de esta piara : El Sultán aprecia Ayer con motivo de su próxima partida recibió S. M. la Em .sus jeniche ¿ pero eu crimen comiste en h…</t>
  </si>
  <si>
    <t>Cutabda</t>
  </si>
  <si>
    <t>07/08/1828</t>
  </si>
  <si>
    <t>Gaceta de Madrid n.º 95</t>
  </si>
  <si>
    <t>…Salamanca. Continúan los mismos precio*.—_L» cosecha de lipthas. i ii cuarios caidacuaderno. ' í-’.íl&amp;o-hlc yh;: granos es rcgiihf : la de gérbánzOs buena. ■ «.Fot providencia del Sr. Cutabda . del Consejo de S. M., ah» SANTAMDER~_7errv la Vega. Trigo, fanega 312 Main 14: calde dé su Real Cari y COrte, y én virtud de Real orden de vino blanco, cántarotaro 2323: tinto 17 á 24: aceite, arroba ng: &gt;&lt; &amp;M.deat de Julio último, y por la; escribanía de L…</t>
  </si>
  <si>
    <t>Cutaoda, MigUsl</t>
  </si>
  <si>
    <t>MigUsl Cutaoda</t>
  </si>
  <si>
    <t>…Mao flpaá baí «ííio óomo-í La suscripción para socorrer á los pobre* del campamento ha producido 331 duro* .en'la semana anterior—En la taberna de nicada al Sr. alcalde .fle Corte D. MigUsl Cutaoda, *e ba.s«rvido Lóndrcs se tomó el 12 de Octubre en consideración - el estado de ^bL^conce^r dw^aJlo*. do monUoria Exano. Sr. rhsque dé los infelices, que pemeian de lumbre, aunque sano*,.acampados fuera de aquella plaza, sin poder buscar en otra parte susubsi…</t>
  </si>
  <si>
    <t>Cuvelíers</t>
  </si>
  <si>
    <t>…egado los 'escuadra francesa que lleva párté de la'guarnición de esta plaza, i fondos del tesoro sino á consecuencia de decretos, qué ordénabán las órdenes del capitán'de navio el barón Cuvelíers, embarcado .créditos suplementarios legal y regularmente obtenidos por los Mi ’eñ el navio comandante la Ciudad de Marsella. Componíase la nistros que necesitaban de estos créditos; es cierto que él no tenia escuadra del mismo navio, y de las fragatas Anfifri…</t>
  </si>
  <si>
    <t>D, F.</t>
  </si>
  <si>
    <t>F. D</t>
  </si>
  <si>
    <t>…m-- Botánica en Rjouea-rtraducida al castellano y dedicada á toda la En el pueblo residirá iin médico que tiene á-ésTeírgó lams- facultad de medicina y de cirugía de Espafia , por D. F. D.O.-, Ut» peccion de los bafiós. La virtud de' estos flie conocida y tojiy'iátf»^ tomo en 8.a, con una lámina que representa la primera sangrú. da en tiempo dé los romanos, que VinculindóenttoíKSes- Jás Ciéií*: Se hallará en la librería de Razóla, cálle de la C…</t>
  </si>
  <si>
    <t>D, Infame-</t>
  </si>
  <si>
    <t>Infame- D</t>
  </si>
  <si>
    <t>…os naturalesregmcolas, conservatorio de maqui SS; AA. gozan de perfecta salud en- esta corte, ¿ excepción nas, biblioteca, archivo, habitación dal, conserge y demás pro del 9ermo. Sr. Infame- D.-Gárlos' Luis, que- se haUa iodiipunto, pias al instituto.. . . w-r.'.-i susqtie no de cuidado. Legislación urbana. Premio da i9rs. vn. al autor de una memoria que comprenda el proyecto de; unas ordenanzas munici Por resolución á consulta de la Cámara y por Re…</t>
  </si>
  <si>
    <t>D, Infante</t>
  </si>
  <si>
    <t>Infante D</t>
  </si>
  <si>
    <t>…un diá de cada indigente, alimentado, vestido y asisti SS. AA. gozan de la mejor salud en esta corte, y el Sermo. do, computando lás estancias diarias en 951 por medio término del Sr. Infante D&gt; Carlos Luis se halla restablecido de su indispo total, no llega ! 32^ maravedises; ¡Tanto puede el zelo des ínteresición. ido! ¡tanto una sabia y pura administración! Confluyen ¡a: variedades estadísticas. ' En 20 de Marzo Último existían cn esta Real casa 2…</t>
  </si>
  <si>
    <t>D, Juan Mondus y D Juan</t>
  </si>
  <si>
    <t>Juan Mondus y D Juan D</t>
  </si>
  <si>
    <t>…rocurado^ en lo posible, que salga completa, para lo oue DoñaConoepágu delasíCasas. Señores Concepción ác lss Casas. ha recopilado todo lo mejor qué ha encontrado en las obras ele D. Juan Mondus y D Juan D.JuanMonclus ^yD. .'Juaá mentales de mayor aceptación, explicándolo con claridad f acaci- Partos* Barrau. tlez. Consta dé a/ páginas én’ folio, sin contar la portada j pió* Viuda JsFaáái'liijn^ &lt;:-:' Viuda de Palco t hijos. ' logo; dé buen pepel y letra, y adem…</t>
  </si>
  <si>
    <t>D, Rey</t>
  </si>
  <si>
    <t>Rey D</t>
  </si>
  <si>
    <t>…acredita que para la mayor duración do que llegue á verificarse pronto la total ruina de los montes, ét te maderas, conviene que so corta se haga en otoño é invierno, e! prudente Sr. Rey D, Felipe' 11 zezekba sucediese en sus toas no tu la primavera ni en verano , como soele prevenirle en i* r y que de eik: vengan ai Balito y á esta capital incalculables las licencias que se expiden por esta Conservaduría. Así pues los 5» s 5 no puedo dejar de…</t>
  </si>
  <si>
    <t>Dalhousie</t>
  </si>
  <si>
    <t>…mercantes que.se había ex dejan de alarmar bastante. La contestación que se había suscitado pedido de Odessa carguío de víveres. La posesión de este puerto es entre el gobernador lord Dalhousie y la asamblea de los Estados, de mucha importancia para los abastecimientos que deban hacerse con motivo de la elección de presidente, parece que tuvo conse en lo sucesivo para el ejército. El seraskier Hussein-bajá , que. se cuencias muy graves. Por otra par…</t>
  </si>
  <si>
    <t>Damas, Cirios de</t>
  </si>
  <si>
    <t>Cirios de Damas</t>
  </si>
  <si>
    <t>…alor y enfermedades estacionales han menguado por la ' Acompañan á S. M. el diique de Mouchv, capitán de guardias, lluvia cñ los partidos dé Barbastro y Daroca, y algunos otro* el duque Cirios de Damas, primer gentilhombre de cámara, el du pueblos de Aragón. En Teruel continúan estos efectos, de la se que de Polignac, caballerizo mayor, el duque de Maillé, y el du— quedad. Íce&gt;elhnde acompFitz-James,«fiá el duqueprimerosde E&lt;ars.ayudantes de campo; y á S. A…</t>
  </si>
  <si>
    <t>Dándolo</t>
  </si>
  <si>
    <t>…se, vuelvan alPrcsidio á . pero, á consecuencia de varias conferencias tenidas entre los cónsu cumplir él' tiempo de su condena, perdiendo el que sirvicrótt'ca les extrangerot, el conde Dándolo , comandante de la escuadra aus las armas, y sin perjuicio de las reclamaciones:que contra filó* tríaca, y el bajá de la ciudad , se ha revocado la orden, y se he pueda haber, y penas á que se hay;tn‘hecho acreedores por su* ex puesto en la rada un buque de g…</t>
  </si>
  <si>
    <t>Daremos, An</t>
  </si>
  <si>
    <t>An Daremos</t>
  </si>
  <si>
    <t>…de 1823 , de cuyo matrimonio no tuvo sucesión alguna: vol pavimento de las calles, y renovación y construcción de las casas. vió á casarse de segundas en Mayo anterior de 1827 con D. An Daremos al fin un resúmen del estado del excelente instituto de sii gel Moran de Loredo, capitán de Milicias retirado, y al cabo de casa de Caridad en el año anterior.__Se trabaja en la carretera 'de muy pocos dias, sintiéndose esta señora embarazada, notó con Retís…</t>
  </si>
  <si>
    <t>Darnich, Gabriel</t>
  </si>
  <si>
    <t>Gabriel Darnich</t>
  </si>
  <si>
    <t>…as tafiletadas. D. Esteban Chavauné, idem, por guantes y pieles fituá. " D. Gonzalo de Laca, idem, por silla de montar. D. Juan Bautista Falquetti, ídem, por sombreros superfinos. D. Gabriel Darnich, idem, por morriones y cinturones. D. Narciso Ragull, idem, por morriones y fornituras. Cinco gremios mayores, idem, por idem. Real casa de beneficencia de la Habana, por bordado*. D. Miguel de Lis-, Salamanca, por piala* de cabra curtidas.</t>
  </si>
  <si>
    <t>Darraúri, Josef</t>
  </si>
  <si>
    <t>Josef Darraúri</t>
  </si>
  <si>
    <t>…StHSMS i: á # perdida.: MUÍCII*«lt*Slt»MI*ll***********«*l«tSINt*IM«SS«SHIM«M*HHMS . Ifidó. D. Francisco Suarez. D. .Antonio García. D, Antonio Manzano,, con suespoury tres niños. D. Josef Darraúri y D. Francisco Fur Barcelona á pesos fuertes.^.......................... par á j bensúcio. riel. ; ;• .-;fj j J, i . , \ í 1 dafio. . Dia i:° dt Febrero. Para Nueva Orleans en el bcrgintiií ame» f ¡don. ricano América. D. Miguel Seieil. D. Eugenio Huerta», D.Ra- Coru&amp;á................l..…</t>
  </si>
  <si>
    <t>Dávila, Sancho</t>
  </si>
  <si>
    <t>Sancho Dávila</t>
  </si>
  <si>
    <t>…ca. Miguel de GervantesSaavei 8: trino nuevo,cinttro 11 á is;afiejo za. dra. D. Josef Patifío. Es mediana fa cosecha de granos : la de vino se preíanm muy 4.a D. Antonio Agustiii. D. Sancho Dávila. D. Juan de Aus ■húndante. tria. D. Alvaro de Bazan. Antonio de Nebri ja. Pedro Mencndez PrifaWe. Trigo 14 i 16; centeno 91 cebada 8. Avilé*. . . Solaenoseco. Trigo 13 á igr centeno y cebada iof. " g.° D. Juan de Austria. Fr. Luis de Granada. Martin de^AzSamt…</t>
  </si>
  <si>
    <t>Davis</t>
  </si>
  <si>
    <t>…aguas deNavarí- aquellas provincias lá conclusión del concordato.' Esta diputación no á go de Setiembre de 1827; representaba al vicésuperior de la misión, Mr. Chambcrlani, á «El capitán Davis, comandante de la balandra de guerra la Ro-i quien su avanzada edad y sus enfermedades le impidieron-desempe id i os entregará documentos en que se manifiesta circunstanciada ñar por sí mismó teté honorífico encargo. El Rey la manifestó los mente la conducta…</t>
  </si>
  <si>
    <t>Decano</t>
  </si>
  <si>
    <t>…íá dejaron la defensiva, y’Justicia con Real orden de 16 de Julio próximo remitió al Con y acometieron á los. rusos', á quienes mataron ¿ hirieron mucha sejo, por roeíio del limo. Señor Decano de ¿1, un ejemplar, que gente; pero atas noticiaTnecaitan confirmación; pues a muy ex se supone impreso en Burgos en este año , de un folleto titulado: traño que Jos boletines rusos, redactados con tanta exactitud como El ¡Junto dt la Main España oprimida y t…</t>
  </si>
  <si>
    <t>Decapo</t>
  </si>
  <si>
    <t>…co que puede restablecer el orden y la uni sejó él'Excmo. Sr. Secretario de Estado y del Despacho de. Gracia dad en los negocios’públicos. (ídem.) y justicia, por tedio "del I&amp;no. Sr. Decapo de él, para su noticia y finés convenientes, una Real orden en materia de elecciones de v Al AQUI a. oficialfesdc justicia, expresiva de que en. un &gt; pueblo de los dé este ' Biuharétt tu de Noviembre* Reino se había comprendido para uno de dichos oficios a su…</t>
  </si>
  <si>
    <t>DeHInshausen</t>
  </si>
  <si>
    <t>…lá- de dicho rio, de consi; guíente tomó posición el príncipe Eugenio'cerca del pueblo de Pondos 'públicos.' r Tr¿ por 100 consolidados 8/f. 'Feir?k:oi, y encargó ai general mayor barón DeHInshausen qiie . Eñ el Courier' de ayer.se lee lo que sigue: "oinervase los movimientos del enemigo-'con ía vanguardia /com «En vista de las noticias tan contradictorias que han publica puesta de la tercera brigada de la rp.a división de infantería, de do ios periódico…</t>
  </si>
  <si>
    <t>Delgado</t>
  </si>
  <si>
    <t>…Guillermo rit muchos de sus artículos eran opuestos á la independencia del Es no ha turbado la tranquilidad pública mas de lo ordinario en la tado , y á las instrucciones dadas ai doctor Delgado, que fue el ciudad de Debita. Las bandas de orangístas gritaban por las calles comisionado por aquel gobierno para el efecto. Se cree que todo fuera les falistas, y los católicos rA¿* Q’CondL lo alegado no mas que un pretexto, porque el tratado , según _____…</t>
  </si>
  <si>
    <t>Delgado, Roque</t>
  </si>
  <si>
    <t>Roque Delgado</t>
  </si>
  <si>
    <t>…sores fomentar la agricultura al bailío Frey D. Josef Cabeza de Vaca, á D. Josef Homar, á eí comercio de las provincias de Castilla la Vieja » proyectaron D. Dicpo María Nieto y á D. Roque Delgado. Y queriendo dis L apertura de un canal de riego y navegación, que fertilizando pensar a esta útil empresa toda mi soberana y especial protección, sus dilatados campos, proporcionase al mismo tiempo la fácil ex he resuelto asimismo que mi Real patrimonio se i…</t>
  </si>
  <si>
    <t>Delgrás, Mariano</t>
  </si>
  <si>
    <t>Mariano Delgrás</t>
  </si>
  <si>
    <t>…1 rs. en rústica y 13 en pasta. • La sección desde el n.° 7,001 al 8,ooo. .____Memoria sobre el agua mineral de Solares, en la fromneia QUINTO SOETXO . ' de Santander: escrita por D. Mariano Delgrás, profesor de me dicina en esta corte.Este opúsculo es sumamente útil á todos los dt dos prtndoi al primero y último de lot jo9 número* que te ex~ rofesores de la ciencia de curar, pues contiene los resultado* de traen en tu totalidad. E1 análisis y ciencia de…</t>
  </si>
  <si>
    <t>Dellinghausen</t>
  </si>
  <si>
    <t>…que se hallaban en cita huyeron,i-las trionta-' ladamente. '-i - t o:-; I i-' .ñas tan pronto como se aproximaron nuestros cazadores. Al dia ESPAÑA. •, v ;• -• .;v-' siguiente él coronel Dellinghausen, ayudante-del general Benken- : Madrid ay de Agosto. .............-f dorflP, encontró un gran convoy de bagages, Cuya escolta dispersó, SS. MM. v AA.‘ continúan en esta corte sin novedad en $u y como le era imposible hacerle avanzar pórun camino tanmalo, impo…</t>
  </si>
  <si>
    <t>Deltnghausen</t>
  </si>
  <si>
    <t>…en la misiona en el Kentuckey, partió para lá misión de ximó á'él, y ocupó el pueblo de Peynavózr el cuerpo del mayor Michigan, donde va á reunirse con su hermano. Mr. Martial, vi general Deltnghausen.” cario general de Kentuckey, qué había venido á Europa por los Del g al 9. 1 » Estando ya abierto un paso por las obras delu- interesa de su diócais, tomó también el camino de Ezrdstown^con tio se" résolvió destacar tropas para apoderarse del baluarte del un…</t>
  </si>
  <si>
    <t>Deotal, Julián</t>
  </si>
  <si>
    <t>Julián Deotal</t>
  </si>
  <si>
    <t>…ar , Guetaria, por lana de las cabras del derechos de 18 rs. y 32 mrs., que hasta aquí pagaba cada cordero Thibet. á su entrada en ata capital, se reduzcan en la temporada que em- D. Julián Deotal, Valencia, por tejidos de seda. pieza el dia primero de Pascua de Resurrección, y concluye en «„• -: D. Luis Mereló y Sagró, idem, por idem. de Julio del presentc aJSo, á solos 6 n. por cabeza, y 6 mrs. 'por D. Bartolomé Marco, idem, por ídem. libra de:piso;…</t>
  </si>
  <si>
    <t>Desde, Eugenio</t>
  </si>
  <si>
    <t>Eugenio Desde</t>
  </si>
  <si>
    <t>…vende en S. Sebastian en la imprenta de Barója: en De roo fetos. Madrid en la librería de Peréz: en Pamplona én la de tongas: en Zaragoza en la de Sánchez; yen Tudela en -.casa de D. Eugenio Desde el núm. 84459 al núm. 84508 , ambos inclusive. Bona, adonde podrán acudir á recogerla los suscriptores á ella Desde el núm. 84859 al núm. 84908 , id. cuando gusten.. • ( y:’; _ Desde el núm. 92309 al núm. 92358 , id. halla vacante el partido de médico de las…</t>
  </si>
  <si>
    <t>Despacho, Secretario del</t>
  </si>
  <si>
    <t>Secretario del Despacho</t>
  </si>
  <si>
    <t>…acía, en cuyo caso únicamente cor el ejército. responde el conocimiento á los Corregidores, según se deduce del mismo literal contexto de las citadas resoluciones y ocurrencias El Sr. Secretario del Despacho ele la Guerra me dice en 30 que las motivaron; pero que no se está en igual caso cuando sean de Noviembre último lo que sigue:'Al Inspector general de In demandados los Mi litares pór pagos de alquileres ante la jurisdicción fantería digo con esta fecha lo si…</t>
  </si>
  <si>
    <t>Díaz, Josef</t>
  </si>
  <si>
    <t>Josef Díaz</t>
  </si>
  <si>
    <t>…omas. D. Bernardíno tica 31. "y S, Josef. D Josef Templado. D. , Francisco Granados. D. Manuel Acero. Tratado de funerales y sepulturas, ^.0, papel 54 rs., Arica. D. Ramón Torres. D. Josef Díaz. D.; Francisco Faus, y, pasta 11. ^ Alethtní. Philaretac, Epioolania de V. Joannis Palafoxií, 3D. Manuel Fernández. tomos 4.0, papel &gt;7 rs., rústica 30. ' • l»c Atoaren de QuímUe. Descripción-dsl. bosfué y casa de Ana»Tampko juez, 4.0, papel 29 rs., puta’37,…</t>
  </si>
  <si>
    <t>Diaz, JuaA</t>
  </si>
  <si>
    <t>JuaA Diaz</t>
  </si>
  <si>
    <t>…A tá junta del siintO:hospital de Lvvitla de Alcoy...... . 1,000. ««* ‘ A la casa de BtncfiéCntla de la ciudad dc Gandía....::... -1,000.•ápi■&gt;[ ' -’-jWí- facultativo» espiftole» D. JuaA Diaz y D. ArttotliO Méri* Al Corik'pIfrOc^'de la'viUa de'Sollam ven el mismo ¿.K-tüüi-sai ;&amp;rifíte!»ai«ícii díj hmpítil cti • •-•''Afzébft’pád»'dé Valencia ^ para-auxilio de las;des-.:- • ’nueéir de - Kte: ‘nraldésv'st; Jot tnótl- 'Agracias «pte snfrió dicha viUa en el incendio ocurc…</t>
  </si>
  <si>
    <t>Diaz.Puche, Juan</t>
  </si>
  <si>
    <t>Juan Diaz.Puche</t>
  </si>
  <si>
    <t>…y: consistencia dignáronsecontempLir muy y no haber tenido efecto el nombramiento hecho en D. Felipe . detenidamente la construcción de las máquinas que sirven para u Tabernero, á D. Juan Diaz.Puche. fabricación-, admiraron la combinación del primer telar de gasa; Asiinismo ha tenido á bién S. M. trasladar ácla' iglesia y obis-admiraron también el otro telar,de ochó palmos, tanto por sus do dé Segovia, vacante por muerte de D. Fr. Bonifacio López, grandi…</t>
  </si>
  <si>
    <t>Dicbitch</t>
  </si>
  <si>
    <t>…ión».” . ' í.. i\--. ■ ¡ - tillería de reserva que el Emperador mandó avanzar para soste __¿a,Las cartas de Odessa y de Viena convienen en presentar la nerlas. En el otro punto el conde Dicbitch se adelantór igualmenida del Emperador de Rusia á aquella ciudad como efecto de una té/y rompió su ataque también por un fuego vivísimo de arti caiisa mas política que mililar: lieáqui lo que dicen: llera, con el cual obligó al enemigo.¿abandonar-las colinas…</t>
  </si>
  <si>
    <t>Die</t>
  </si>
  <si>
    <t>…s regimientos de cosacos al mando del general KirsanófF, y una »Todas las notjciasdel cuartel ¡general! son favorables á los ru parte de la caballería otomana. Habiendo llegado el conde Die sos. Silistria está estrechamente bloqueada. Las guarniciones turcas bitch á las 12, comenzó en nuestro centro el ataque por-un fuego de Giurgewo, Rutchouk, Calafaty Widdin, que son muy fuer de cañón dirigido contra las líneas de caballería más próximas á tes…</t>
  </si>
  <si>
    <t>Diebitch</t>
  </si>
  <si>
    <t>44* wetAinu. lis cinco de la mafia na el 7.* cuerpo, al mando del mayor gene• .", '-ZJLfíldret'tfP-ío,Setiembre.' '' ... -”*.v -1*1 conde Diebitch^se puso en marcbasigukadó y^montaftasque cuafse • Lu taríji rfél Hi»JiM¡rp del &gt;9-de Junio dicén-qUedejaban :-: :iwik situada SchUtnln. ?A las scíxK'ie *pm¡ér^ el Brasil las tropas irlandesas, y que solo aguardaban ioá buques nuestras principales fuerzas, dir…</t>
  </si>
  <si>
    <t>…os embajadores sin embargó se nerales, y ayudante general el general Adlerberg. disponían 4 zegresar 4 sus cortes. Parece que los genenlei cási han - »E1 Emperador na conferido al conde Diebitch lá orden de cbncliridó:dr representar iú papel por esté invierno, pero él dé los S. Andrés; al general BekendoríF la de S.'WIadimiro de primera diplbmátitos' podrá comenzar; : dase ; 7 la de S. Alejandró Newsky al general Jóninni , 7 al prín- a El Gran-Visir…</t>
  </si>
  <si>
    <t>Diebítdi</t>
  </si>
  <si>
    <t>…s señores comandantes que vengan por prime cha AI Danubio, á las inmediaciones A Saistria. Añaden tam ra vez I estas costas , que nuestros piloto* merecen mas confian— bién que el general Diebítdi y otros machos oficiales de gradua— 22. de h que tal- vez inspira su Especio á primera vista, y que la don se hallan ya en esta ciudad» Se habla igualmente A una ac experiencia diaria nos hice ver que Indican los escollos muchome—' ción que se dsó el 8 dekofe…</t>
  </si>
  <si>
    <t>Diebitsch</t>
  </si>
  <si>
    <t>…6 pag. ¡03.) dias que todavía permanécen en S. Petersburgo. Parece qué por la N’ácfmiento de cinco peínelos; caso observado por el Dr. W eis, órtfejñ deldia ha s«l&lt;?Inombrado el : general Diebitsch., cuartel- y comunicado por el Dr. Caras. . ... . aúcstregcneral dclejército dc Besarabia, y el. general WittgeRi- U^ia .muger de edad de 17 añof, casada hacia $, de «tature</t>
  </si>
  <si>
    <t>q8* pero que apenas se habían, apoderado de una batería, se vieron los católicos lo que desean, y para entórjpecer la marcha del m¡••• obligado» por el general Diebitsch, que Uegó con refuerzo», i nisierio, si se declare favorable» 101 catolícoa. entrañé en la «lúa; después dé haber sufrido una gran pérdida. Sin dudaJosfanátiéioe que han tomado la resolución de opo También escriben de Odessaqúc Varna está muir estrechada ners…</t>
  </si>
  <si>
    <t>Diego</t>
  </si>
  <si>
    <t>…Rey nuestro Señor nombrar para la dignidad de chantre de la lidad oe la comunión confiada á su autoridad espiritual, y contes iglesia catedral de Almería, vacante por promoción de D. Diego ta que solo salía garante de la fidelidad de los que propiamente Garlón, á D. Estiban Cecilio y Aguilar: para una canongía de la ertenecian á su comunión, pero no de los armenios que no csta- misma, por la de D. Josef Vicente de Góngora, á D. Sebastian E. an…</t>
  </si>
  <si>
    <t>Diegó</t>
  </si>
  <si>
    <t>…Almería i D. And rés Torrente dé Vil lena:, para la de Cartag^pí a'P.' Dibiysió' tóatcefino"'Angulo : para la de Javalquínto i jf). Mlcuél.MiríJ Slelgar : para la de Torrefranca i Don Diegó lMúrilló Rico^path lídé Morbn'-iTD.-Torcuato Diaz’Sali- j_____ i i- ts -.c-i ' r\ _u_i._____11 ■ -n cip/i3í,i^w , ipn examinando .úíuj¡ y sép^smáo acuicUosquc éa «i conccptó ¿ífeljn til süs Pé^a : tóa94 &lt;fc Cú^lééí&lt;l¿^zá;á Di jósef-Fernandez: «irá la de Sarit…</t>
  </si>
  <si>
    <t>Diego, Pedro García</t>
  </si>
  <si>
    <t>Pedro García Diego</t>
  </si>
  <si>
    <t>…&amp;c. Un tomo en 8.6, i 6 rs. de la pontifical, vacante en la iglesia catedral de Gerona Áor fa en rústica y 8 en pasta , que se hallará'eñ las librerías de la viuda llecimiento de D. Pedro García Diego., á D. M inuel Cosm: para, deCruz .frente áS. Felipe él Real,y de Escribano, caHedeCaruna canongía de la santa, iglesia metropolitana de Zaragoza ^Vacan retas. Se vende también en Cádiz en la de Hortal y cortípafíía: Se te por fallecimiento de D. Pedro Satué…</t>
  </si>
  <si>
    <t>Diez, Vicente García</t>
  </si>
  <si>
    <t>Vicente García Diez</t>
  </si>
  <si>
    <t>…as charcas pequeñas de agua - dulce dor vacante en; la' audiencia de Aragón por la traslación de que-naturalmente se forman en el campo, y que no tenga corrien D. Joátjuin’Poló. á D. Vicente García Diez, alcalde del crimen te ni cieno, como sucede cuando su fondo es de arena ó de arci mas antiguo de la misma; y para esta resulta á D. Vicente Pere lla. Entra un hombreen el agua, coge al animal entre sus pierdas, da fiscal del crimen qué era de la,dc-Cátalujia…</t>
  </si>
  <si>
    <t>Diltóh</t>
  </si>
  <si>
    <t>…o y del primer furor ide los isleños; que con los - restos de . eran el cumplir exactamente los tratados que hacia seis años exis jaquellos buques se construyó .otro pequeño, y el capitán Diltóh tían éntre ambas cortes, ycontinuar con’los mistóos sentimientos vió él lugar que sirvió de arsenal. Al momenio' que sé concluyó que el. Emperador Alejandro su hermano habia manifestado hácia la nueva embarcación se metieron en ella los que sobrcvivicVón, .y…</t>
  </si>
  <si>
    <t>DiosrRodriguez, Juan de</t>
  </si>
  <si>
    <t>Juan de DiosrRodriguez</t>
  </si>
  <si>
    <t>…itecto director dé las se en algunos otros á pedirse ligeras explicaciones ó divisiones por excavaciones ha cuidada de cónacrvir. pedazoa gruesos , que tienen lós Soés;; Molinos V D. Juan de DiosrRodriguez, terminando; to todavía'pegada la tela que los cubría. Se encontró alli cerca utu do á las cinco de. la misma tarde. servilleta doblada de tda , que supera en iu;tamafio y buen estado .. Véase aquí como finalizó un negocio tan grave, importante y á cuantas se…</t>
  </si>
  <si>
    <t>Director</t>
  </si>
  <si>
    <t>…Inferno nUÍMdó las 'evolúciow de dicha Kenta. se trasladca sus producto* á la caja de líquidos*# nra á la europea. El gran visir r‘él 'Seraskier, solo^aSiítiérdn codisposición del Sr. Director general del Real Tesoro,reservando mo 'inpcctadores.' Sá dico que Houein-baja lú Ivhds^ld toénar’ él en la de totales una'quinta parte para atender con ellaalpago de 'mando del ejército-principal que'debe;oponerse Jlos'- íhaMi. Esto sus portes, al de loe cont…</t>
  </si>
  <si>
    <t>Dm</t>
  </si>
  <si>
    <t>…ov tgt . ( 6 cuartos) -«.ir; i,-.Tü: ir u i ¡; * .. JUEVES 24 DE JULIO DE 1828. i V -l . ARTICULO DE OFICIO. MOI1C1AS EXTKANQim lUdJ dtmto ftu S. M. te km stnUqí dirigir si Exemo. Sr. Dm ' mona. •, Jbmmitn Tmde» deCrixmmde, Setrttmri» del ‘Dttfmthm de ’ CmstmxthmtU» 10 ¿t /aspia. Grstláj JtutlcUt mmdmmdttt emttngtsms mnmtmritiefs R4nt en W capital la mqrér tranquilidad, 7 la Ftterta «• faro con confianza da lat corta de Lóndres yde Fsm una to…</t>
  </si>
  <si>
    <t>Doctoroyr</t>
  </si>
  <si>
    <t>…asia de debía verificarse el paso , que quedó resuelto, para la pqchc si- de prómiiséncias , y péréée'Ué^-'lé superficie de una piedra} tOcjaviá guiente. Mientras que el teniente, general Doctoroyr pasaba en gón bruM , á :la cual se le dió un corte para pórterle la inscrié&amp;ohTe^ dolas el riobácia la confluencia del Argis,cercade Tourtoukan, ta as sepulcral, contenida*1 en ¡cinco rensnones'i y díce isí; '5 '1”''"1* '":'1 los turcos, en número de cuasi 38…</t>
  </si>
  <si>
    <t>Dódl</t>
  </si>
  <si>
    <t>…ntaíudó los Mi^ ketmana. • o.:-., ' -v... •por los turcos. '• 'u ñistras por ais de Is mnáM'da»■ ti»-» algún tiempo qw se díóaqüi ‘....principio i la ventá de loa Esperamói qné el conde Dódl^ coúservari su puestó, por manuscrito* y dé la biblioteca dé EaShóvtn, que ha atraido gran que «també péésuadidbi de «4 s«r4 muy impolítiáTtttíidii* «n ]« número de curiosos y aficionados. Amria, Ha*finger y Steincr han actualidad 4 dirección :dél Mininerio d…</t>
  </si>
  <si>
    <t>Doernberg</t>
  </si>
  <si>
    <t>…, es el premio dé sü icio por el desorden. * ' J embajador de'Francia en Rusia ,el príncipe Felipe de Homburgo, ■ •»El gobierno Real es paternal; el otro es tiránico. El prinieel general Doernberg, enviado hannoveriano, y él de Suecia’ ba^ ro ofrece á Jos francé&gt;es la protección del orden ; el otro les otor ron Paimstiern, se han embarcado para Varna, á bordo del navio ga una verdadera opresión en la licencia que les concede. 1 ■ de líaco Pantalfñmm.^…</t>
  </si>
  <si>
    <t>Dolgoraukv-</t>
  </si>
  <si>
    <t>…con el; m»md_carácter, §0 espera para el 13.al .príncipe Abbas-Mirza recibió-con mucta afabilidad á los coroneles Felipe dé, Hesse-Homburgo, á qui«iv «e acebal de ídM'.cI mando dc príncipe Dolgoraukv-, anudante deí campó-del Emperador y y[ la Galiteia. .&gt; h rr-, i;Si ■&gt;. Ii ór ..- Mjp Raievsky, comandante del regimiento ele dragones de Nijny-Nov- han becbomucbas promocidnfis en el ejércit&lt;t, principalgorod.que habían salido a su encuentro, y les aseguro re…</t>
  </si>
  <si>
    <t>Dolgoróuky</t>
  </si>
  <si>
    <t>…sin sujetarse absolu ——.El 6 de Mayo último te dignó R IA. el Emperador remitir ta, material y pasivamente i las ordenes expresas: y tenninantea al consejero privado y senador el príncipe Dolgoróuky, que dirige de la Dirección general;de Renta» y delContador geaenl.de Van el Ministerio de Justicia, el rescripto siguiente: lores, porto que toca á la Administración y recaudación délas . A consecuencia del sistema adoptado desde el afio de i Sad para, renta…</t>
  </si>
  <si>
    <t>Dollfus, Henríque</t>
  </si>
  <si>
    <t>Henríque Dollfus</t>
  </si>
  <si>
    <t>…uan Bautista Garrigues, idem, por obras de hojalatería y música. plaqué. D. Miguel Cabrero, Madrid, por obras de platería. Doña Francisca Jaquinet, idem, por chimeneas económicas. D. Henríque Dollfus, ídem, por bomba para incendios. D. Josef Sanhauia, idem, por velas de sebo. . D. Vicente Pcleguer, ídem ,-por litografia. D. Josef Mas, Barcelona, por instrumentos de «rujia. . Director del Real establecimiento biográfico de Madrid,-por D. Francisco de, Asís…</t>
  </si>
  <si>
    <t>Domenech, Josef</t>
  </si>
  <si>
    <t>Josef Domenech</t>
  </si>
  <si>
    <t>…e algodoné Las demás-especies á los precios del me* dé Febrero. Sres. Lloverás y Samuntá, ídem , por tejidos de algodón.. ÁzAaou^-Alcañiz. Trigo, fanega aragonesa 13 áig: cebada': D. Josef Domenech, ídem, por ruat. 6 á tí}: maíz y: judías 20: aceite, arroba 22 á 23. D. Francisco Prat, ídem, por satina. ’ Barbastió. Garbanzos, arroba 46: judías 30: vino 6. Los D. Pedro Tarrés, ídem, por tisana de algodón. otros artículos como én Febrero. D. Francisco Riv…</t>
  </si>
  <si>
    <t>Domin, Manuel</t>
  </si>
  <si>
    <t>Manuel Domin</t>
  </si>
  <si>
    <t>…rcicio y maniobras de la infantería, a para una canongía de la santa iglesia primada de Toledo, por tomos 4.0, papel 46 rs., rústica 50. muerte de D. Lucio Fernandez de Arteaga, á D. Manuel Domin - Idem para la caballería, 2 tomos 4.0, pasta 73 rs., rúrtica 60. go de Perca y Arangoiti, capellán de Reres Nuevos de la misma Idem a créditos contra Francia, folio, rústica 31 mrs.exudad; y para esta capellanía i D. Luis Alfonso Vázquez, racio Reglamento ad…</t>
  </si>
  <si>
    <t>Domingo</t>
  </si>
  <si>
    <t>…trional notiené; líanisma perfección y hérmosuri qué Uís que: vieaénrdel-extran^een el dia:sino las corbetas WarrenyLexmgton, pues ios demas' • ro,'se trabajan en-.’la fábrica, dé D. Domingo. y D. Antonio Pe-buques, desellase marcharon á.Mahon por Noviembre...........i 1 ret. SS. MM. les hicieron varías preguntas acerca de semejante Esta escuadrilla ha desplegado, mucha • actividad contra los ¡pi nuevo ramo de fabricación;, se complacierpn en gra…</t>
  </si>
  <si>
    <t>Domingó</t>
  </si>
  <si>
    <t>…sts1 si..**; te de sus padres valor de qd rs. de vn. de fiijoela v léciSa i Done -( abo que sé hace notorio4 lo* iottwmdoi en dictarrlAi'piara' su' Junen Joaefá Alváao;¿ viiida de D. Domingó y é ^su*&lt;hijos /;qUe inteligencia, 7 i los que tengm dichos númcros que lo seiién in- Hgun, ta* última* ntaicies^.recibfdas hacé inuchoe éioe, 'residían' ,&lt; pafaque •é presenten pót sí ó persona queen d:- mediatameme ai n«jnordomo,; y á ls mayor brrvedad se p…</t>
  </si>
  <si>
    <t>Domingo, Fnssussco</t>
  </si>
  <si>
    <t>Fnssussco Domingo</t>
  </si>
  <si>
    <t>…n contar la portada j pió* Viuda JsFaáái'liijn^ &lt;:-:' Viuda de Palco t hijos. ' logo; dé buen pepel y letra, y ademas de i o láminas de igual tanu¿ D. Domingo Francisco és Vich. s D. Fnssussco Domingo de&lt;Vichi fio , grabadas por D. Bartolomé Wirmbt. Desando hacer exten D.Redro5Asm, RMoiam, siva esta obríta, y proporcionar al público toda la ventaja posible, D. Nacéis» JUstidor. D. Narciso. Ftxidor- '■ ie hallará'venal al moderédb precio de id rte. cá Madri…</t>
  </si>
  <si>
    <t>Domínguez, Eusebio</t>
  </si>
  <si>
    <t>Eusebio Domínguez</t>
  </si>
  <si>
    <t>…, por productos químicos. Sres. yerno ¿ hija de Travcría, idem, por cintas de seda. D. Luis Estéban y Hernando, ídem, por péndola real. - D. Mateo Frates, Real Moncloa, por Minio. D. Eusebio Domínguez, idem, por el catre de hierro. - D. Juan Hossechrueders , Madrid, por pianos. D. Eudaldo Pous, idem, por escribanía de acero. D. Francisco Bcmareggi, Barcelona, por instrumento* de D. Juan Bautista Garrigues, idem, por obras de hojalatería y música. plaqué. D…</t>
  </si>
  <si>
    <t>Domínguez, Josef Ramón</t>
  </si>
  <si>
    <t>Josef Ramón Domínguez</t>
  </si>
  <si>
    <t>…obre grano molido; pero mas frecuen nombrar para la vara de,alcalde mayor de la villa de Berga, en. temente se les da agua clara si es buena. No daña un gran sol á los Cataluña, á D. Josef Ramón Domínguez; para la de Caduques á merinos (i); se les recoge y cerca en el campo, y aun pueden alli D. Honorio María de Muró: para la de S. Feliu de Guixols á pasar las noches serenas durante el calor; pero nunca en tiempos D. Estanislao Sánchez ,yPuy: para ja de Bañóla…</t>
  </si>
  <si>
    <t>Domínguez, Manuel Antonio</t>
  </si>
  <si>
    <t>Manuel Antonio Domínguez</t>
  </si>
  <si>
    <t>…ay esperanzas de hallar el resto de este hermoso monumento de Gerónimo ETezuma-. para una ración de la de Coria, por la de Don la antigüedad. (Gazette de p'raúce.') Juan Michel, á D. Manuel Antonio Domínguez; y para otras dos _—La Gaceta de Augsbutgo del 26 de Enero contiene una car de la colegial deBribiesca, en el arzobispado ce Búrgos, por muer ta de Londres, qué da algunas luces sobre el tratado supletorio te de D. Matías Arfoyabe, y renuncia de D. Pedro de l…</t>
  </si>
  <si>
    <t>Don</t>
  </si>
  <si>
    <t>…n modo El lunes 21 de Abril á las nueve de la mañana se abrirá la que le hace mucho honor. En tanto pues sirva á V. de compla enseñanza de botánica en el Real jardín, al cargo del profesor Don cencia la seguridad de cuan satisfecho estoy de su conducta militar Vicente Soriano, bibliotecario del mismo establecimiento. Se da marinera, y de que en esta ocasión ha acreditado mas y mas el Íucn concepto que antes de ella me merecía. rán las lecciones en…</t>
  </si>
  <si>
    <t>…. cabildo de. .Toledo, primado de las Espafías, compuesta repitiendo, demostraciones de complacencia hásta que fueron des de los individuos de su seno, a saber : El Excmo. é limo. Sr. Don pedidos por el cáftciller y el claustro en la misma forma .que ha- * Antonio Allúe y Sessé , obisjso Patriarca de'las Indias, arcedia biap sido recíbidbs. ••• .................... no dé Toledo. El Excmo. Sr. D. Manuel Fernandez Vareta, co -Desder la universid…</t>
  </si>
  <si>
    <t>…eron examinados él diá tercero en todos gratuitamente'á disposición del gobernador de aquella plaza el los ramos de matemáticas puras los discípulos de esta clase. Los dé teniente general Don io9 fanegas de trigo para socorrerá los dibujo explicaron las propórcióhés del cuerpo humano, la anato ue en medio de-los horrores-de- la epidemia sé hallen sin medios mía de loshúesos y músculos ; que es la necesaria para el diseñó; e subsistir, contribuyend…</t>
  </si>
  <si>
    <t>…on id. Quedaban 624 1»^ llegar;.4.ser feliess los poeblo*, ni prospccu lm enfermo* én este día; 245 graves, 139 leves, y 240 convalecientcs; de obtervacion cn el campamento 48. EI general Don ba caí do enfermó, aunque se espera que no será de peligro,.y’se comer», ATOO. .íf,vyr 7. varán los dias de este respetable gobernador. .RwReal ordende 17 de Qctúbro: ¿ítMao flpaá baí «ííio óomo-í La suscripción para socorrer á los pobre* del campamento ha pr…</t>
  </si>
  <si>
    <t>Dopo, Josef Goicoe-</t>
  </si>
  <si>
    <t>Josef Goicoe- Dopo</t>
  </si>
  <si>
    <t>…Sbben d te feritei, de Segundo........... Sr. Marques de Góngora; &gt; laSemíramis, de Rossini, para piano forte solo, y el tercetino Accettit........... Sr. Conde de Montes-claros, D. Josef Goicoe- Dopo due lustré alti misero, de la Carites de Mercadante, para can chea , D. Juan Conway. to y piano. Continúa abierta la suscripción al 4° y último trimes tre, a razón de 50 rs. por cada uno, en los almacenes de MintoEn la Segunda clase di mítica. eui y Hermoso*,…</t>
  </si>
  <si>
    <t>Dória-Panfili</t>
  </si>
  <si>
    <t>…gada 4 esta capital de los Reyes nuestros Sefio res, sé vistió la corté de Rom* t% de' Julio. gala ,y después del solemne Te Deum, que sé cantó en la Real ca-, S.S. ha nombrado al cardenal Dória-Panfili gran prior de la pilla, que lite pública,, hubo besamanos general, á qué asistieron 'Orden de S. Juan de Jehnelen, cuya dignidad le proporciona la loe Grandes de Espafiá, Cuerpo diplomático, Títulos de Castilla, posesión del priorato de Malta, situado en el p…</t>
  </si>
  <si>
    <t>Doriga, Josef María López</t>
  </si>
  <si>
    <t>Josef María López Doriga</t>
  </si>
  <si>
    <t>…prostituyan sii razón, y conserven siquiera . Los diputados del. Real consulado de comercio’de la ciudad el sentido común, de qué lds mismos irracionales hacen mejor de Santander D. Josef María López Doriga, y marqués de Villa- uso que los inicuos forjadores de tan detestable orden. torre, se presentaron en U villa de Bilbao áSS. MM. en 18 de Ju Circular del eitado de S. Luis dt Potosí.zz^Túmero yS-nio, y teniendo el honor dé besar sus Reales manos, les felicita…</t>
  </si>
  <si>
    <t>Doyíe</t>
  </si>
  <si>
    <t>…ombrar la» danzas, el simulacro de un combate naval sostenido entre ocho -ios Obispos. -■■■■■■■’“': '■í':'í. ‘: lanchas, una comparsa que desenganchando el coche de las Real» - El doctor Doyíe, consultado sobra este putrtoy ha sidó de pa Personas lo condujo á brazo hasta el Real palacio, y una brillante decer que esta condición daría al Gobierno uni grahde ibfiuéncia iluminación por. la noche, han sido los festejos con que han expre sobre los catól…</t>
  </si>
  <si>
    <t>Drovetti</t>
  </si>
  <si>
    <t>…mos que estos dos príncipes respira bida á las indagaciones y excavaciones hechas en Egipto bajo la di sen un mismo aire á la entrada de la primavera, porque, según se rección del caballero Drovetti, cónsul general de S. M.f y será co dice, el principe de Esterlnlzy desea la plaza del príncipe de Met- locada en el Museo egipcio; donde se reunirán otros grandiosos ternich; hacen ciertamente un mal papel dos príncipes viajando en monumentos de escultura, t…</t>
  </si>
  <si>
    <t>Drument, Juan</t>
  </si>
  <si>
    <t>Juan Drument</t>
  </si>
  <si>
    <t>…poesía dramática, el clásico, que pinta en gene Begin, traducido al español de la ultima edición francesa por ral y en abstracto los vicios ridículos y las pasiones de la especie- D. Juan Drument, profesor de .medicina ytirugía. Solo el decir humana, y el romancesco, al cual pertenece nuestro teatro nacional,- que está obra es del tan famoso como unirersalmente conocido. que describe caracteres individuales ¿ históricos. La sencillez é in Begin ,- es…</t>
  </si>
  <si>
    <t>Dtu, Josef Joaquín</t>
  </si>
  <si>
    <t>Josef Joaquín Dtu</t>
  </si>
  <si>
    <t>…res con se ha mandado celebrar junta generaT dé acreedores á lo» bienes currentes. Por último el cura' párroco exhortó á los discípulos á la quedados por fallecimiento del Exento. Sr. D. Josef Joaquín Dtu constante aplicación, alabó el zelo del maestro, y se congratuló ran y Barazabal, mariscal de Campo; que fue de los Reales ejér con todos de las ventajas.que proporciona la ilustrada bondad de citos, para la cual se ha señalado el dia 2$ de Octubre próximo á…</t>
  </si>
  <si>
    <t>Dudicr</t>
  </si>
  <si>
    <t>…nte tuvieron otra «I Diique y el SAJONIA. lord Canciller. ‘ -''K En el múmo d'ia ló hicierón una visita á Mr. Peel el íduqué Mmyo. so dt Drttit ,} i',:. &gt;:* ¡ . de Wellington y el conde Dudicr , - y en él-iíguícilte d4 el lord -i;’. &gt; S. M. ha tenido i bien nombrar él conejero íntimo actual Melville y Mr. Goulbóurn. ' " s'¡ s-? -:iMr. de Vechtretz, suministro plenipotenciario cerca de $. M. En el mismo éiá VUharoñ también é Mr. Húsfeteon el conde C…</t>
  </si>
  <si>
    <t>Dudlcy</t>
  </si>
  <si>
    <t>…. Consolidados 84}. La noticia de haber que dimisión al Rey. Él mismo periódico añade que se.habladela re brado el banco de Lisboa ha producido un efecto muy sensible ea tirada de lord Dudlcy y de Mr. Sturges Bournc.‘-JEl Globt and los fondos portugueses. No se hace ningún negocio én el mercado: Trameller dice que no es cierto que .lord Dudley deje el Ministerio. extrangero. Los fondos rusos han subido 2 por ióo con motivo Se lee en el tílobe and…</t>
  </si>
  <si>
    <t>Dudley</t>
  </si>
  <si>
    <t>…muy sensible ea tirada de lord Dudlcy y de Mr. Sturges Bournc.‘-JEl Globt and los fondos portugueses. No se hace ningún negocio én el mercado: Trameller dice que no es cierto que .lord Dudley deje el Ministerio. extrangero. Los fondos rusos han subido 2 por ióo con motivo Se lee en el tílobe and Traveilcr lo siguiente: *. de las esperaiim de paz con la Turquía. . «Poco tenemos que añadir á lo que dijimos el sábado sobre la De algúnos dias á esta p…</t>
  </si>
  <si>
    <t>…s de estas-que los de aquellas no tra Sello privado, al lord Ellcnborough. tan sino de enriquecerse, que nada aprecian tanto como el dinero; Secretario de Negocios extrangeros, el conde Dudley. y no pudiendo por otra parte gozar de aquellas satisfacciones que ■„. Idem del Interior, Mr. Peel. suelen conseguirse por la ambición y la reputación, seria muy ex Idem de las colonias, Mr. Huskisson. traño que estos hombres reglasen su conducta por principi…</t>
  </si>
  <si>
    <t>…d Go- recibos en pago. Se creía que todos los cristianos saldrían dé Cons derich sobre la disolución del antiguo. tantinopla; porque un gran número de familias católicas habían El conde Dudley se opone á la mocion. Los papeles que se pi sido ya trasportadas al Asia: y todo esto, se dice, qué és por con den forman parte de una gran porción de documentos que no pue secuencia de las disposiciones que tomaron los tres Embajadores á den presentarse á la…</t>
  </si>
  <si>
    <t>…ya su última hora, y que para ellos tramos es rección , tan buena á lo menos como la que ofrece la presencia de taban cantando el réquiem aeternam. Sin aguardar á reflexiones, se lord Dudley en el Gabinete para la conservación de la política precipitan todos por una escalera estrecha y tortuosa, y bajaron exterior de Mr. Canning. Las fuerzas turcas en Grecia se hallan rodando unos sobre otros, llenos de contusiones.” de tal manera debilitadas act…</t>
  </si>
  <si>
    <t>…opla que alcanzan hasta el 5 anun ____Los Embajadores de Francia, Rusia 7 Austria tienen confe cian que la Puerta había suspendido las persecuciones contra los rencias diarias con lord Dudley y el duque de Wellington. armenios, y desaprobado, la conducta del Patriarca. Se dice ademas _Lord JuanRussel pidió en la Cámara de los Comunes se nom que nuestro internuncio se halla enfermo, y que ha pedido el per brase una comisión para indagar las causas…</t>
  </si>
  <si>
    <t>…tro! aurus se á esta causa él haber cesado las conferencias entre los prínci to* Soberanos , pronunciado por los operarios que allí re hallaban, pe* de Polignac y de Lleven , y el conde Dudley. Corre la voz comenzaron á moverse todos los telares, que uno por uno recor de que el Embajador francés B| declarado al Gobierno ingles qqe rieron SS. MM., admirando la variedad y perfección de los te á menos que Ia Tnglater rá no adhiriese al principio estab…</t>
  </si>
  <si>
    <t>20/05/1828</t>
  </si>
  <si>
    <t>Gaceta de Madrid n.º 61</t>
  </si>
  <si>
    <t>…ascíénidé á'17 millones'dé tsterlinas lá céntidaa prestada; y qué la.júij^á' ficórdó epviar úrá idii- inevitabfc el rompimiento,' porque nunca hubiera podido laPuer-’ putacion' al conde Dudley !con el objetó de solicitar que el ta satisfacer á todo lo ¡que exigía la Rusia;, no, obstante los gran bierno apoyase la petición que iban á dírigié á los dichos' Estado^ des siguen en la persuasión, desque el principal socorro np. pueda v *' ?.*.•-'■ ‘&gt;1 aJ…</t>
  </si>
  <si>
    <t>…mismo se habla de la dimisión dé Mr. Grant, : r* CJ- '.--nMIClUv }■ * v ; / cuya salud esta bastante alterada. . L‘ " ■’ 'í i 1 l~ o Quísiéramosateguñir-É nuestros'lectores que el conde Dudley \... de Italia hablan de- las disensiones' quer 'se han permanecerá en et-iministerio, porque estamos seguros ^que sería va, ¡ Algunas cartas agradable esta noticia, no solo ebtré nosotros, sinotafnbíen entre euséitano'entre; los 'turcos y los: árabes , auñqu…</t>
  </si>
  <si>
    <t>…nto de al departamento de- las Colonias. Añaden que Mr. Hmktssos'no romper el duque de Wedlngfoii y Mr* Pee;. «El ma» *lto persc- se preste á eae arreglo si no se llama tambfen ai conde Dudley y ¿ate del Estaco tiene actuaimeate es esta imictu te misma opi á Mrs. Grar.t y Wyane, que se retiraron; ai mismo tiempo'que él; nión que el primer mmístxo^ (Janes/) pero que respeaó.á los dos últimos tú Duque había respondido ne TC ....'El las diceoorno cier…</t>
  </si>
  <si>
    <t>Dufay</t>
  </si>
  <si>
    <t>…culpable dé trai. * cimv^]Wr&gt;haherse hecho culpable de muerte alguna, Ningún ho¡ ip¡ícMÍo&gt;’hábo;en 1811 en el jardin de las Plantas. La gendarmería Pasemos i Mr. de Corbiére, ZiCa coronel Dufay, el coronel Pailhes, Mr. Mellon y Mr. '-Lloren— ‘deParis'no abusó de sus armas.; renableció sí el orden turbado te. Son, 4 la verdad, todas estas pruebas muy.extrañas de -concu ' momentáneamente por algunos facciososs cumplió su deber con sión y de traicIon?S…</t>
  </si>
  <si>
    <t>Dufayestabalegalmente</t>
  </si>
  <si>
    <t>…de -concu ' momentáneamente por algunos facciososs cumplió su deber con sión y de traicIon?S¡n embargo, veamos: ' prtidenCia y niódéncton. No ha méfecido por ello ninguna- recri£1 coronel Dufayestabalegalmente detenido: poseido de ta -minacion, antes por el contrario .todos los hombres de bien bata les accetoide furor, quenadaera-bastante para calmarlos/-*! eon- -aprohado su conducta. • serge déla casa de reclusión'biso* uno i de ios medios autorizados En fin, dice…</t>
  </si>
  <si>
    <t>Dumerit</t>
  </si>
  <si>
    <t>…el, que es el verdadero vicario general. co á presenciar la operación de triturar la piedra por. medí o de su CAMBIOS SEL DIA 2 2. aparato operatorio ; hallé en el mismo parage al profesor Dumerit y otros varios, médicos.. Díjonos Mr. Heurteloup que la opera Londres....................... .....••••••............................. 3«f » ición que iba á hacer ninguna relación'tenia con las que habian eje París............ .................................…</t>
  </si>
  <si>
    <t>Dupontla</t>
  </si>
  <si>
    <t>…loé demas qué mlt Irán Morena, y. demás puntos importantes para cubrir las Andalucías. sin interrupción.. Pera éu ,en ¡adelante, la conveniente «xtcntiou á El 7 dejunio pre&gt;entóal general Dupontla batalla para impedir» las matcrias sintemores de altcsar él precio porel aumento de v ole el pMfj'Üjd puente d? Alusléa ¡donde , si bien no pudo; triunfar lúmén, sp:lja el de 6;rs. por cada cuadcrnps¡n lámiius, y el cíe con. gente visoña y colecticia contra,…</t>
  </si>
  <si>
    <t>Duque</t>
  </si>
  <si>
    <t>…el Sevilla; y para una ración de la iglesia D. Santiago Grimaud-, Madrid , por pápries^dérarias clases. '; catedral de Guitas por ascenso &lt;k Í3. Manuel Navarro , á D. Ra- - Excmo. Sr. Duque dé Hijéfr, Madrid,por loia yporcelanade monGoitfalcz. ! .................... lafábricade Alcor a. --¿A.. .ívj v.-rv • . . r , . Sres. Arrátia sobrino» rMadtid/por curtidos. •; ■ .. 'A El Rey nuestro Sf.,'£ cónsulra de la Cunaráde Indias,, se ha D. Andrés Fern…</t>
  </si>
  <si>
    <t>Duran, Placido</t>
  </si>
  <si>
    <t>Placido Duran</t>
  </si>
  <si>
    <t>…s de la acade para la de Vich que este deja i D. Pascual Lagraba que servia mia en 1799. Era el programa un bajo relieve, en que habia de aquella: para la de la villa de Novelda i D. Placido Duran y representarse, acompiftidos del'clero y del pueblo, al Rey Don Julia , y para la de Villafranca de Panidés, que este obtenía, ¿ Fernando 1 y á sus hijo», llevando descalzos sobre los hombros D. Placido Otal: para la de layilla de Momblanch, que resulta va e…</t>
  </si>
  <si>
    <t>Durand, Luis</t>
  </si>
  <si>
    <t>Luis Durand</t>
  </si>
  <si>
    <t>…a 4 rs. ; ldem con S.M.,Danesa, rústica^.rs.,, .. r :i , .. . — AVISOS. ' " '' ~~ /’ ' Vallano. Diccionario de Medicina .y Cirugía , 7 tomos, 4.0, . El que supiere el: paradero de D. Luis Durand, natural de Car pasta aoors. : i; ¡r.:,■&gt;;..... ;. tagena de Levante, el que hasta el Julio de 1834 permaneció.en t Vatuóuper. Voysge de découvertes.á l’Qcéan Pacifique du Nord, Ambires, y habiendo salido para España.,- no ha vuelto á tener et autour du monde…</t>
  </si>
  <si>
    <t>Durhan</t>
  </si>
  <si>
    <t>…^ds. de-Tesorero de- la iglesia catedral de thurst', Grey yEldoo, «J marque» rífaoLoodonderry¿iel.duque de Mondoíiedo, pdrnaucrie de D.AndresGarrías de Santacruz, i DévonshTre, el obispo Durhan y lord Colchcstcr; la; Cámarabaja D. Nicolas Perez-Martínez: para una.canongta de la misma, va— ha nombrado 14, entre, el los i Mr.Huskuson, á lord Palmers- Sanie por la propia causa, á D. Antonio AlonsoBlanco: pan tpn , á M. C. Gránt y Lamb, ásié Francisco B…</t>
  </si>
  <si>
    <t>Durley</t>
  </si>
  <si>
    <t>198</t>
  </si>
  <si>
    <t>…campo. cotbótaaliPayaderey't*sVitor¡ot#vy&lt;W*&gt;¡te6&lt;faiWm¿l&amp;El sábado tuvo sir. Jorge Cockburn una larga conferencia con teon.y.la Cebra. , o;v,.í » -íufsa «Ví.-.t/n ,obfitní&gt;«i el conde Durley en el Despacho de Negocios extrangeros; : v los Mr. de Rigny 4$ dúk¡M!htiw)9*!«jb' empleado» en el almirantazgo trabajaron dos horas mas que lo de en .Vbtflrla,’desde donde ha^ rccórridó. fipntinuaniente su» buques,gl ,' columbre. (Standard.-) Archipiélago en…</t>
  </si>
  <si>
    <t>Durricu</t>
  </si>
  <si>
    <t>…de ruinas. ■■■■.;_. .■,&gt;'',^.,1;; -..-^1..de asadores y otro de artilleros conel coronel Bullieré, y en- “ WJie penúdo poner á Coron bajo del gobierno griego .tan pron csigué. al general Durricu dirigiese esta expedición, mandándole to como me envíe tropas disciplinadas para ocupar!a».jíe han ha qua hiciese derribar ias puertas de le plaza . coya murallas se ha llado en esta, como en las otras dos, vivera, municiona y muchos llan cu buen otado.yno pr…</t>
  </si>
  <si>
    <t>Durriéu</t>
  </si>
  <si>
    <t>…s, de lo contrario se «Mientras que el 6 se ejecutaba el movimiento sobre Navari- pasaría á añeerk por mar y tierra, y á destruirla con toda su ■kf ttriéi ai jcfe dtdñdo mayor el ¡general Durriéu con el guarnición. Estas aéédids» ptodujeróri su efecto, y de consiguiente «bjeto .de que ¡Minase á Moda* se ripdicsr Achmet-bey, que el 9 abrió sus puertas Coron. ■nadad los egipcios; yHassan-bejá i los turcos y en la plaza, ~ «Las fortificaciones de está pl…</t>
  </si>
  <si>
    <t>Eacabamósr-.que</t>
  </si>
  <si>
    <t>…a carta particular de Lisboa que la isla Tercera, única .&gt; Al .comenzar su carta el noble duque, cuyos principales pa-&gt;a- de las Azor» que aun no había reconocido la soberanía de. Don Eacabamósr-.que 4l versede extractar,en la precisióndice quede nohacerdesealo primero,inas escribir.quehubieraHa-'si- Miguel,Francia.) acaba de seguir el ejemplo de Madera. {Gaceta de do niejor para los intereses de.su partido que hubiera seguido guár*. -í.c -• ESPAÑA. dando…</t>
  </si>
  <si>
    <t>Echarri, Miguel</t>
  </si>
  <si>
    <t>Miguel Echarri</t>
  </si>
  <si>
    <t>…rancisco, púm. f¡¡ y empieza é desenvolver la .memoria de los discípulos,é $ rs. ilu en Sevilla á los Sres. García Verdugp,bernunosé hijos, yfn esta minado y a en. negro.: corte é D. Miguel Echarri, calle Os la Mcrced, nú». 4 , cuarto —■■ m £l barómetro animado , método nuevo y económico para •bajo. ' ■ ’ ■ saber con anticipación el estado y variaciones de la atmósfera, ex - . ttt buque correo, ném. 1.*, de la empresa hecha con la apro plicado en una es…</t>
  </si>
  <si>
    <t>Echavarri</t>
  </si>
  <si>
    <t>…tóreí actuales , añadiendo yn adelante los q^e. if suscriben j&gt;pg£riprr : vicios. mente. La suscripción continúa abierta pura los que tornen, todos .Son conocidos' lo* planes del general Echavarri para libertar al los cuédcrnps, pagando á su entrega desde él r.z ? los precjqy. fijados : violencia c» que puso á S. M. 1» rebelión dé 1820. arriba. Lbt .ocho púÓHcadoe hasta ahora se halarán en hp lÚir^íaa Frusfradai poé las de los gefes revolucionarios, y…</t>
  </si>
  <si>
    <t>Echaverria, Josef Antonio</t>
  </si>
  <si>
    <t>Josef Antonio Echaverria</t>
  </si>
  <si>
    <t>…entre lás íclatnaciones del inmOMo puMMO, Pablo VÍdal. D. bGriano Barrera. D. Francitco Garrido D. Pe* eonfut&gt;d»4M cn,n el eco sonoro de lzscampaatsT &lt;1 tstreendode la dro Sulnés. D. Josef Antonio Echaverria; D. Nicolás Trivilla.’ arrillenai llcgaron SS. MM. al Real pala¿io , que habÍtan ordi- D. Manuel BustilLoa. D. Pedro García Socmaw D. Domingo Pc-&gt; nariamentc los MM. RR. Arzobispos, en cuya ««ateta esperaban rez. D. Pedro Azua. D. Francisco Gallego. D. Juan d…</t>
  </si>
  <si>
    <t>Eguia, Félix de</t>
  </si>
  <si>
    <t>Félix de Eguia</t>
  </si>
  <si>
    <t>…drá tener la bon etimologías y explicación del modo de obrar de cada medicamen dad de comunicarlo en la secretaría de la Real legación de Cer- to en nuestra naturaleza; por el Dr. D. Félix de Eguia, 5.* im deña, calle del Alamo, casa llamada del Patriarca. presión : dos tomos en 8.a Se hallarán á 11 rs. en rústica y i&lt;S CAMBIOS SU DIA 10. en pasta, en la librería de Cuesta frente á lat covachuelas. — Si» halla vacante el partido de cirujano-medico de la…</t>
  </si>
  <si>
    <t>Eguiaircta, Manuel de Leiva de</t>
  </si>
  <si>
    <t>Manuel de Leiva de Eguiaircta</t>
  </si>
  <si>
    <t>…ando regias para la distribudm de hs fondos que en tregan ias Pagadurías mediares. á-.ht Habilitados de algunas Enterado el Rey nuestro Señor de usa mstáacia del Brigadier clases* D. Manuel de Leiva de Eguiaircta, Coronel vivo y efectivo del extinguido regimienta Tir«lores de Murria, Ilimitado en Bald He dado cuenta al Rey nuestro Señor de tm oSáo.qpz m 15 iosa, que dirigió en 27.de Setiembre último 4 este Ministerio ck de Setiembre del año próximo pasado • fcO V. $.…</t>
  </si>
  <si>
    <t>Eguiluz, Tiburcio</t>
  </si>
  <si>
    <t>Tiburcio Eguiluz</t>
  </si>
  <si>
    <t>…ctamente se diencia de Galicia á D. Vicente Puig de Samper : para la fiscalía guros en Egipto , y que serian protegidas en todas las cirunstancias de lo civil de dicha audiencia á D. Tiburcio Eguiluz, fiscal del que pudiesen sobrevenir sus personas y bienes. (Idem.) crímea de ella; y para esta resulta á D. Josef López Requena.</t>
  </si>
  <si>
    <t>Eieven, Príncipe de</t>
  </si>
  <si>
    <t>Príncipe de Eieven</t>
  </si>
  <si>
    <t>…e ristayde comercio-en Ja asestion dc la Grecia^ ~v» Ayár-llcgó uH,'«ttfrrép cait pliegot’del' gbbierno rutó pétá A poéqoeru' ínterceptsciostxfcl paso pofjelfiósfaro debe cauasrun embajador Príncipe de Eieven. Supóncse que^son de li'éñiryot imgolpe fatal'¿' Odesa, de&gt;¡ manera que &gt; la&gt;'Riissa noypodrá dispomx portaáiaf, i inmediatamente se in comankadO' su éontéhidé-'fiiiiue^&lt;. - - s ::i sé -vi:-.-'" ..;p -i.A&gt;i -sí naeataacea dé ws granos ¡ si dc tus Luus. En. ri…</t>
  </si>
  <si>
    <t>Eistrom</t>
  </si>
  <si>
    <t>…paises adyacentes. Habiendo és'táde Paravidi después de la totna da Varna . if lc persigirió con 89 § o sujetas’todas estu tierfas por espacio de ceícá de lóáfio* suce hombirri él general Eistrom , * el qué alcanzó sí enemigo‘y le sivamente al Directorio 7 4 Bonaparte, habían sufrido también lá quitó gran' paite de fsii eqúipaga, haciéndble muchos prisióneros. influencia de las leyes révolucionarias , y Jos bienes perteneciente» El Capitan^bajá fue pu…</t>
  </si>
  <si>
    <t>Eldon</t>
  </si>
  <si>
    <t>…ocupar su asiento en medio de no para salir del territorio. Se nombró una comisión dei Senado grandes aplausos. para que examinase el asumo de Valladolid; y el dictamen de esta El conde Eldon dice que no quiere examinar el tratado de 6</t>
  </si>
  <si>
    <t>…dmiloado». h tida nor unaniteidedide, voto» una 'eteqierida que ha hécho el du- ',-.s S. A. R. el dude de Cumberland acaba de partir paraLón- qua de Welliagtoñ ry;dtrchadi otra dd lord Eldon por una ma■ . dm coó su hijo ql Príhcipe Jorge. -. :- yoría déd8.'-:-.b¿lA A ^iA La* cartas perticulares que ic han recibido de Petcrsburgo'afir • En la Camarade lós Comunes ihatenanifiestedo ;Mr.'. Húskisson man que se miiibasjcomo muy próxima la guerra con…</t>
  </si>
  <si>
    <t>…ar al gene esta no ha sido la de mantenerse neutral,.sino,que se ha puesto en ral Church un refuerzo de i© nombres para que pueda extenderse guerra abierta contra los sofismas del lord Eldon; el resultado de por la Acarnania hasta el golfo de Arla, y cortar los víveres'que esta lucha ha sido el triunfo.de los disidentes; me regocijo con la puedan llevarse i la guarnidon de Mistolonghi, mientras que él victoria de estos, porque es la de la liberta…</t>
  </si>
  <si>
    <t>…relativas á los .seminarios menores. Se asegura en Ja ■ que precedió;7'' - ■ • actualidad que esta orden está ya redactada, y se habla de su con Estoy,-señores, en el caso ( dijo lord Eldon) de repetir por tenido con temores é inquietudes .que por desgracia justifica,dema - conclusión demuestra fiesta el brindis que .fie dado de árafibs á siado lo que tenemosá.lu vista. Por to que toca á los jesuítas, ie - esta parte*' ¡ á la prosperidad del clu…</t>
  </si>
  <si>
    <t>Eldon-aumentaron</t>
  </si>
  <si>
    <t>…uien se tenían al- de estos. Elbermano del Rey regresó de Alemania para renovar gunarsospechas. (Gacetade Augsburgo.) ; sus instancias, contra la libertad religiosa, lás dudas del lord Eldon-aumentaron las de un ilustre personage. . .. MECIA. El duque, de Wellington, continuó el orador, debía áLRey el eminente puesto queocupa en &lt;el dia; masa pesar de esto, S; G. Pont 14 de Marta. v" • ha tomado últimamente una resolución verdaderamente notable; Parece que…</t>
  </si>
  <si>
    <t>Ellcnborough</t>
  </si>
  <si>
    <t>…que se hallan en las clases mas inferiores, re— Presidente del Consejo, el conde Bathurst. . sulla que, viendo los individuos de estas-que los de aquellas no tra Sello privado, al lord Ellcnborough. tan sino de enriquecerse, que nada aprecian tanto como el dinero; Secretario de Negocios extrangeros, el conde Dudley. y no pudiendo por otra parte gozar de aquellas satisfacciones que ■„. Idem del Interior, Mr. Peel. suelen conseguirse por la ambición y la…</t>
  </si>
  <si>
    <t>Ellem-</t>
  </si>
  <si>
    <t>…opalan en £ de sir G. Clark. y del conde de Brecknódb y: t:: ; aquellaiQipital acerca dc las ope raciones del ejército , no hacen mas . Al mismo tiempo anunciad nombratnieato- del lord Ellem- que aumentar la obstina^on de los musulmanes. bonighpara praudcntadeU junta que , autiéndy.cá los -r ■■ T**«s»i*- se ba recibido la siguicnte carta que contiene algude la India..'. «sa notteias sóbre la expedición de la Mor«ci. ____Eld¡at8por lá mafiana. tuvo…</t>
  </si>
  <si>
    <t>EllemOdessa</t>
  </si>
  <si>
    <t>…e; Se supone que S. S. ocupará el puesto de lord Bathurst, anu. esto ra que será nombrado presidente del consejo; que este hono rable Lord parará 4 ser guarda-sellos privado, y el lord EllemOdessa *7 d» Agosto. borugh 4 la junta de negocios de la India, en lugar del lord MelEl domingo 34 se cantó en la catedral un solemne Te Deum ville , quien será trasladado al almirantazgo, á pesar de su ne4 que asistieron SS. MM. II. en acción de gracias por la toma…</t>
  </si>
  <si>
    <t>Ellenboroug</t>
  </si>
  <si>
    <t>…ombrar una comisión de Ha- buque se llene de agua . sin que por esto pueda temerse que se su merja. Los gastos que ocasionen los tales tubos no aumentarán mas (1) Mr. Law es ahora lord Ellenboroug, guarda del sello pri* que un 5 por too el coste de la construcción del buque &lt;n qiw «* vado, é individuo del Gabinete. coloquen.</t>
  </si>
  <si>
    <t>Éllenborough</t>
  </si>
  <si>
    <t>…de Aoste. . í. •; ■ . i •" Cádiz »6 dt Julio.' _____El marque», de Hastings, el hijo dellord Holland, y dos del • _ El capitán de la fragata Victoria, procedente de 'Mabita ¿ Don lord Éllenborough,. se hallan entre los jóvenes ingleses i quienes Joief Ramírez , remite con eta fecha Ja relación sobre el hura S. M. lu concedido'el permiso de servir en el ejército de. la Mo- co que la misma fragata experimentó el día t.° de Mayo, hallán rea, los cuales va…</t>
  </si>
  <si>
    <t>Ellenborugh</t>
  </si>
  <si>
    <t>…érprete dé los lord Canciller, del duque de Wéllington, del conde de Shaftesbury¿ sentimientos de esté generoso pueblo-, siempre fidelísimo y-amante del vizconde de Nelviile y del lord Ellenborugh. Luego que los. de su Rey y Señor, para darles en algún tanto ,,y según permiten’ comisionados ocuparon sus asientos delante del trono, marchó las circunstancias, un justo desahogo, dispuso recibir á SS. Mil. sigier de la Cámara á comunicar á la de los Comune…</t>
  </si>
  <si>
    <t>…e que„el consejo del almirantazgo se compondrá, loa oficiales..■ ‘ r v -v:tono en-otro tiempo j de cinco lores. q Por'la tioche se 'dignó asistirS. M.- al -baile qué dieron las El lord Ellenborugh reemplazará al lord Mclville, en la pre autoridades, y en esté cómo en las anteriores hubo iluminación sidencia de la junta délos negocios de la India. general en la ciudad.(Af{m/ror,) iuncis. . -’EI 34 de Agostó' llegó á Navarino el almirante Codringtón, des…</t>
  </si>
  <si>
    <t>Embaja</t>
  </si>
  <si>
    <t>…a arroba id i. i8¡ aceite 30. Estado y del Despacho de la Guerra, acompañado del Estado ma ‘ Es muy escasa la cocedla de aceituna. yor de la guarna Real'de caballería y del^Excmo-'Sr. Embaja 31$ ¿,37: vi dor de S. M. Crist¡anís¡im¡-salióú recibir extramurosde ésta cor - Málaga. Trigo 34 i 401 cebada 2$ i i6: maíz no, del'a&amp;o, color , abocado , a&amp;roba 14 á 1$ id. seco y blanco 10 te á Ja división de tropas francesas, que guarnecían la plaza de Cá…</t>
  </si>
  <si>
    <t>Enguídanos, Tomas</t>
  </si>
  <si>
    <t>Tomas Enguídanos</t>
  </si>
  <si>
    <t>…profesores éspafiole», cada una 8 rs. t en el término preciso de 30 dias contados desde la fecha de este Tres vistas del anfiteatro oe Murviedro, grabadas por D. Ra fael Estere y D. Tomas Enguídanos, cadauna‘8 rs. anuncio, comparezcan al tribunal del señor corregidor- del seño río,'dé Vizcaya, en la referida villa de Bilbao, ante el escribano Vista en perspectiva dé la plaza dé Algeeirat, por Enguidanos, ii rs. (Se continuará.) Soparda, público, Real y d…</t>
  </si>
  <si>
    <t>Eoth</t>
  </si>
  <si>
    <t>…punto muy importante por,su rada. Se ha destacado una columna sada fragata, como de mayor andar, la llevamos por la proa. A I» ra cercar la plaza de Varna. En el flanco derecho el general Eoth , comandante del ó.® cuerpo, ha pasado el Danubio por quesearribamosavistaron *1otrasO. JdosNO.,bancasy áporlas la4Úserviolaestábamosde estribor,NS. con porellos,lp Hirsowapara formar el sitio de Silistria. E¡to ejército ha sido y habiendo desde las 2 caminad…</t>
  </si>
  <si>
    <t>Epantrzin</t>
  </si>
  <si>
    <t>…Octubre solo permaneció en el puerto 24 público de honor y de cuatro árbitros. horas. A este efecto presentará cada parte cuatro ciudadanos sin tacha La fragata rusa la Elena, su capitán Epantrzin, que salió de legal , y de ellos elegirá dos la parte contraria sin dar para ello Zante el'30 de Octubre con un correo para Petersburgo, ha regre ningún motivo. Si la uña parte se compusiese de Varios interesados, sado al mismo puerto en 18 de Noviembre; de d…</t>
  </si>
  <si>
    <t>EristofF</t>
  </si>
  <si>
    <t>…ncós de multa. nido de parte de Djaffár-kouli-kan,.sátrapa de los sarbasas de Ma Acabamos de recibir,periódicos americanos qüe llagan hasta ragha: , á suplicar al teniente general príncipe EristofF se sirva to 3 de Diciembre, en cuyo dia se juntaba el Congreso én Washing mar esta ciudad bajo la protección del Emperador: en testimonió ton: susésion debe ser, según se cree, mas acaloradá que ródlts las de su decisión presentaron pocos dias después en Taur…</t>
  </si>
  <si>
    <t>Erivan, Paskewitch de</t>
  </si>
  <si>
    <t>Paskewitch de Erivan</t>
  </si>
  <si>
    <t>…al ejército de Qmer-Vrione; pero este sa f con fecha 5 de Octubre da la siguiente noticia. se ririxa re!irado por-el camino de Cotótañtiüopk con tanta pre 1 ‘ „EI ayudante generál'conde Paskewitch de Erivan anuncia cipitación que no le fue podo le á S. A. R. alcanzarle El enemi qué-después de la toma de Bayácet se ha apoderado también de go ifatn-dnro en el camino sus cajas de municiones, sus bagagés, Diadm y del fuerte de Toprakail, qué defiende el Baja lato de…</t>
  </si>
  <si>
    <t>ErMadrigal, Alonso de</t>
  </si>
  <si>
    <t>Alonso de ErMadrigal</t>
  </si>
  <si>
    <t>…Arta* Móntano.. D.; Francisco ¿adamo. Trigo, soma dase, «a á 17: centeno'10: cebo- Qiwvedo y Villegas, D.JuandcFcrrens. ;; * ditia. '';J, ' j.* Hernán Cprt¿s. Garcilax&gt; delaVega. D. Alonso de ErMadrigal. Trigo, 17 á 18: centeno 8 á 9: cebada y avena 7 cilla. D. Pedro Cildoron de b Barca. Miguel de GervantesSaavei 8: trino nuevo,cinttro 11 á is;afiejo za. dra. D. Josef Patifío. Es mediana fa cosecha de granos : la de vino se preíanm muy 4.a D. Antonio Agustii…</t>
  </si>
  <si>
    <t>Eró, Paskewiteh de</t>
  </si>
  <si>
    <t>Paskewiteh de Eró</t>
  </si>
  <si>
    <t>…y cor esta razón h¿cer que nuestras troñas tomen cu írteles de invier en la capital en los años de 182^ y 1827 t en ia forma siguiente : na, El 17 tJart.ó pin regresar á Tiflu ei conde Paskewiteh de Eró en , de cues de nber ce:ado ks guarniciones competentes en EX LAS PROVINCIAS. k'-taéz ~ v d:do lo c^podcicnes conveniente^ mra asegurar Año de id26. los y víre&gt; receñirIDe roe m^do se ha terminado en Asia !a Nacidos............................................…</t>
  </si>
  <si>
    <t>Eroussais</t>
  </si>
  <si>
    <t>…úrglca, Cene. Trigo, fintea 36 á 40: cebada ao: maíz 28 : garbanzos ó tratado completo-de patología especial « tanto interna como exgg: vino, arroba id: aceite 20 4 32. ternay dél catedrático Eroussais. Los suscritores que no hubiesen Málaga, Trigo del país, fanega 32 4 50: cebada 174 18: recibido lcts pliegós'dc este.segundo cuaderno de patología con los maíz xj 4 30: vino de color abocado, arroba 14 4 i$:¡dem seco correspondientes números’ de las Décadas,…</t>
  </si>
  <si>
    <t>Es, Gánda</t>
  </si>
  <si>
    <t>Gánda Es</t>
  </si>
  <si>
    <t>…’ multo , y detenido en Chuquísaca con algunos de sus oficiales prin ____ En k Gaceta de Cambiar se lee el artículo siguiente: cipales. Apenas llegaron estas noticias ai Perú, el general Gánda Es la casa de Setas de esta ciudad' hemos' visto una cosa á k ra , comandante de las tropas peruanas en el Alto Perú , marchó verdad sororenfieste. Un león y un tigre que viven juntos es una nacía Boiivia con fuerzas considerables, con el objeto , según, se *h*&amp;…</t>
  </si>
  <si>
    <t>Es, Joaquín</t>
  </si>
  <si>
    <t>Joaquín Es</t>
  </si>
  <si>
    <t>…paración que debe existir entre el antiguo Farnés, a D. Félix Alquezar: para la de Blanes á D. Isidoro San y moderno sistema. tiago de las Cuevas: para la de S. Feliú de Guixols á D. Joaquín Es menester hacerse cargo del efecto que debe producir seme María Beladiez y Herrera: para la de La-Bisbal á D. Buenaventu jante táctica. ra Portóla t pata la de 'Tortuell» 4le Mongri &amp; t}. Francisco Fal-</t>
  </si>
  <si>
    <t>Esadan, Lorenzo</t>
  </si>
  <si>
    <t>Lorenzo Esadan</t>
  </si>
  <si>
    <t>…ón , /, lo* brillantes E$ mimo dio. Para el búa» puerto', en el bergantín emertVoluntarios Realistas detodasarmts, formaron; conforme « Orde emo íterngdmt Chaves. D. Manuel Gómez. D. Lorenzo Esadan^ nanza .tetSdiéñdbseen la carrerá, donde en inmenso te. Dofta Antonia Goóiez. D. 'FraQcitco García. D. Jotcf Mar ocupaba paseos,-calks y plazas; Lascases estaban tínez del Campo. D. Juan Gómez.: D. Félix Brasquet. D. Juw colgaduras y otros adornos. . , y A v…</t>
  </si>
  <si>
    <t>Escalante</t>
  </si>
  <si>
    <t>…anato tá 'tnáv'préximaé la stipeirficiie dé la tierra? lo cual es de muy fcuen de potasa ¿dan precipitado» abundantes dé azulide:iPriisia^_^in^ .agíiér&amp;-péZa‘éí descubiímicnlo del Sr. Escalante, (ifr continuará.') fusibleaivsoplcteyy se trasfoijne en uáa escoeianegra. - ^ í-b /s ! flioh/:. - . d’'‘\-'^'’éyisd.' ,í--«qi-í::;: ’-n, - «Por «Wa de-cripcion se debe clasRcat^el-mineral de Villa-í-1 Habiéhttese declaradoáin efecto por;*! Súpremo Consejo de…</t>
  </si>
  <si>
    <t>…ircunstancia muy po dé Remb-Tchifflick te pimcnten en trage militar- Losulcmas ie hbiia expuottocuinnaceiam «n sa presencia en &lt;1 cintro del ' , • 43&amp;üió "jfé^Jumj^líi^tlni;’' del Sr. Escalante, imperio; peni ¿1 noha parecido poroso menos decididóápoñer- 7 exige un , reconocí sea la cuca de «n tropel ti a fortuita no se presenubamas miento geológico del terroio, la determinación de la superficie 7 fironbk á lo» ejército* tuteo». Varios conreo» han t…</t>
  </si>
  <si>
    <t>Escalante, Ventura</t>
  </si>
  <si>
    <t>Ventura Escalante</t>
  </si>
  <si>
    <t>…ta acción tan digna de la Historia eclesiástica hasta nuestros dias. Esras lecturas se ter yjan recomendable sie^vérificó antes que! se acudiese con ningún minaron por la que hizo D. Ventura Escalante en elogio dé las socorro ál fliego.(jGacetcí'deFraHcia.) ' virtudes, y de la gloria de nuestro Soberano__ Distribuyéronse en n'-.'-o ;j,'v ESPAÑA. seguida por el director los premios adjudicados, unos de -medallas de plata con el lema-de la sociedad, de-banda…</t>
  </si>
  <si>
    <t>Escalintsh.bu</t>
  </si>
  <si>
    <t>…acordado pordkhó sñptcmd tribunal sé cifa.y emplaza i los ac^ Ensayo docunástico,.! K ■ ■ ,."t -;'.OÍ eionistas -ténedoresAde dkbds billetes, pataL^qúe en él térnutió de «Como el Sr. Escalintsh.bu halladojéplata en el mineral tres 'rfiesesJy contados d^de -esta publicación^yacudan á reclamar el mencionado empleando el moaió dél azogue, sin magistral K y, solo importe df tw pigadit ánte él Sr. goberriador; de dkbá ciiidad de por la sal común , y como hu…</t>
  </si>
  <si>
    <t>Escarrá, Andrés Guerra y</t>
  </si>
  <si>
    <t>Andrés Guerra y Escarrá</t>
  </si>
  <si>
    <t>…natomía, asistiendo al curso com colegial de santa Ana de Barcelona por fallecimiento de D. Feli pleto de ella, frecuentando los anfiteatros de disección, y disecan» pe Vérneda, * D. Andrés Guerra y Escarrá. do por sí mismo los cadáveres como un estudiante de medicinas Estudiaba de continuo los bajos relieves del Partenon en los va BIOGRAFÍA. ciados que trajo á Francia'su embajador en Constantinopla Mi* Cumplimos hoy la oferta hecha en la Gaceta de t.° de Di De…</t>
  </si>
  <si>
    <t>Escotto, Jacinta</t>
  </si>
  <si>
    <t>Jacinta Escotto</t>
  </si>
  <si>
    <t>…tinuado la ¡unta pública en el dia 8, se comenzó compañeros, recitando una anacreóntica, y también por las .pifia» por un discurso del señor vico-director, en que manifestó que en Doña Jacinta Escotto en una oda, lo que igualmente practicaron 1» serie de las tareas de la sociedad únicamente aspira esta á la re Félix Marti en un romance heroico, y Dofia Maria Angela Mar? compensa de que merezcan el aprecio de las .clases ilustradas del Es tinez en una anacr…</t>
  </si>
  <si>
    <t>Escuder, Juan</t>
  </si>
  <si>
    <t>Juan Escuder</t>
  </si>
  <si>
    <t>…glorio* Otra de lát fábricas que SS. MM. se dignaron visitar el día 16 so reinado con actos de beneficencia, ra ha dignado conceder de de Marzo último fue la dé tejidos de seda de D. Juan Escuder. tu bolsillo secreto 69 rs. pera las obras de la iglesia parroquial de Al entrar los SobeTanos fuéron saludados con repetidos vivas de S. Cucufate de esta ciudad; 69 rs. alHospital general de Santa los que aguardaban impacientemente la dicha dé gozar de w pre…</t>
  </si>
  <si>
    <t>Escudero, Pedro Joséf Abad y</t>
  </si>
  <si>
    <t>Pedro Joséf Abad y Escudero</t>
  </si>
  <si>
    <t>…os también un Ministerio nus: para la de Tárrega á D. Claudio Merino Barrio Canal; y pa tory, y los liberales quedarán sin apoyo, ni dentro ni fuera. La ra la de Cheste al Campo á D. Pedro Joséf Abad y Escudero. lucha contra 140 de los órganos sera viva; pero por lo mismo la También ha nombrado S. M. para el corregimiento de letras victoria será mas gloriosa. Los periódicos de la facción revolucio de la ciudad de Fraga á D. Pedro Pumarejor para el corregínaria redob…</t>
  </si>
  <si>
    <t>Eslaba, Luis de Águilar y</t>
  </si>
  <si>
    <t>Luis de Águilar y Eslaba</t>
  </si>
  <si>
    <t>…lorioso para la diócesis Rey nuestro Señor, y en sitio inferior el del digno fundador de de Paris el que sea la primera que dé un ejemplo solemne de la éste colegio, el presbítero D. Luis de Águilar y Eslaba; y Jeidi decisión con que procura sus intereses.y su gloria. por el patrono la Real orden de 5 del pasado mes de Mayo, que ••Creo, señores, un deber mío, y al mismo tiempo un honor, comprende la gracia expresada, después de haber hecho una sucin el elevar al…</t>
  </si>
  <si>
    <t>ESPAÑA, Church de</t>
  </si>
  <si>
    <t>Church de ESPAÑA</t>
  </si>
  <si>
    <t>…Grecia se hallan rodando unos sobre otros, llenos de contusiones.” de tal manera debilitadas actualmente, que con un cuerpo insig nificante de tropas griegas se halla en estado el general Church de ESPAÑA. emprender operaciones ofensivas en el continente. Un corto nú mero de tropas europeas con la ventaja que les proporciona el do Madrid 17 de Marzo. minio del mar, podría impedir fácilmente que ningún ejército Por los partes recibidos de Barcelona últimamente…</t>
  </si>
  <si>
    <t>ESPAÑA, Luis</t>
  </si>
  <si>
    <t>Luis ESPAÑA</t>
  </si>
  <si>
    <t>…vir. Los facultativos que lo soliciten dirigirán sus solicitu mos, y nuestra vida se «tipleara siempre en vuestro servicio*’9 des, francas de porte, al secretario del ayuntamiento D. Luis ESPAÑA. Garzón. ------Se halla vacante en la ciudad y plaza de Ceuta el empleo de Cádiz-18 de Noviembre* médico segundo titular: su dotación de 815 rs. *rn. al mes, paga El if dei corriente había en Gibraltar ó 2 2 enfermos del día dos corrientemente por el Ilustre…</t>
  </si>
  <si>
    <t>Espinosa, Gotíztrlo</t>
  </si>
  <si>
    <t>Gotíztrlo Espinosa</t>
  </si>
  <si>
    <t>…., al autor del mas metropolitana de Tarragona: para una, ración de la catedral de digno-pjogtp..iistorico ’dél.Ilmo. Sr. D. francisco Pérez JBayér, Córdoba, vacante por muerte de D. Gotíztrlo Espinosa, á D. Ca socio de número que fue, con una noticia bibliográfica de sus yetano Hiie y Velasco; y para una cariorieri dé la dé Badajoz, obras irapresasé inéditas. En el reverso de la medal la se grzbaríy jr Ja de D. GérÓtfinso Oomez Rayo, a Di Miguel Montes acu…</t>
  </si>
  <si>
    <t>Espinosa, Josef</t>
  </si>
  <si>
    <t>Josef Espinosa</t>
  </si>
  <si>
    <t>…Desde la lluvia de} primer día ha ‘aumentado nota —__JCartiUa ayrar¡a.t ó sea la:práctica de la agrieultura y la ga blemente el número de los muerto* y enfermos. . nadería, por «1 coronel D. Josef Espinosa. Esta obrita « uau re «La iglesia nueva de los ingleses ,«dificio muy capaz y que está copilación ó compendio de Jo anas selecto quese ihalla esparcido' para coincuiiipe, ha sido destinada pan hospital.L* han, puesto, i; en las de Quinto, Arias, Rozier, Herre…</t>
  </si>
  <si>
    <t>Esquivel, Manuel</t>
  </si>
  <si>
    <t>Manuel Esquivel</t>
  </si>
  <si>
    <t>…as Covachuelas; y en Cádiz ea la de Hortal por Murillo, y grabada por Ametíler, 10 rs. y compañía. Su precio 18 rs. en rústica y 24 en pasta. Otra pintada por Mengs, y grabada por D. Manuel Esquivel, fl Duende satírico del dia, cuarto cuaderno. Examen crítico 8 rs. del periódico nuevo el Correo literario y mercantil, comprende Estampa de S. Josef, copiada del original de Alonso Cano, sus 20 primeros números. Se vende á «rs. con los anteriores en las que…</t>
  </si>
  <si>
    <t>Esta, E. A. P.</t>
  </si>
  <si>
    <t>E. A. P. Esta</t>
  </si>
  <si>
    <t>…rí con nitra*- ,, Cuentos económicos morales para instrucción y entretenimiento to de.y lata; pero el seleniato de cUa no dió precipitado sensible, de los niños de ambos sexos por D. E. A. P. Esta traducción del epo agua fri* de,su disolución nítrica hirviendo, quiza por su cor-' francés en cada diálogo y narración presenta un cuadro de; familia tttima cantidad. (A. del A.) ; rj .: v ,, adaptada á la comprensión de la tiernp edad, propio para éstúnuiur…</t>
  </si>
  <si>
    <t>Esta, Secretario de</t>
  </si>
  <si>
    <t>Secretario de Esta</t>
  </si>
  <si>
    <t>…rán ban expuestos al publico los productos de la Industria española. los augusto» viageros: el Rey se vendrá á esta capital, y el Delfin Hallábanse al pie de la escalera el Excmo. Sr. Secretario de Esta marchará á Chamberí, en donde se encontrará con el Ser de Cer do y del Despacho universal de Hacienda y el Director ¿ei Real ceno. El vlage dura co días. Conservatorio, para recibir á SS. MM. y tributarles el homenage ____ Se asegura que han llegado á esta co…</t>
  </si>
  <si>
    <t>Estado, Secretaria de</t>
  </si>
  <si>
    <t>Secretaria de Estado</t>
  </si>
  <si>
    <t>…orpezca la jurisdicción de la Heát Hacienda. Heal orden declarando, qtte las hdtinas españolas continúen gozando del beneficio y libertada de derethos qué tenían efi el IÜ Exento» Sr. Secretaria de Estado y del Despecho de Ha-*, comercio de América^. ~■.-.-s eienda ha comunicado á la Dirección general de Rentas con fecha de gi de Julio último la -Real orden «guíeme: El Rey nuestro Señor, á consecuencia de varias reclamación - .El Sr. Secretario del consejo de…</t>
  </si>
  <si>
    <t>Estado, Secretario de</t>
  </si>
  <si>
    <t>Secretario de Estado</t>
  </si>
  <si>
    <t>…ra con impaciencia la llegada del con • Cotí fecha 6 de Noviembre próximo .pasado comunicó al Con de Capo d’Istria, el único que puede restablecer el orden y la uni sejó él'Excmo. Sr. Secretario de Estado y del Despacho de. Gracia dad en los negocios’públicos. (ídem.) y justicia, por tedio "del I&amp;no. Sr. Decapo de él, para su noticia y finés convenientes, una Real orden en materia de elecciones de v Al AQUI a. oficialfesdc justicia, expresiva de que en. un &gt; p…</t>
  </si>
  <si>
    <t>…ciembre último, dencia toda, inclusa la oficial de las autoridades, debe pagar los cuyo tenor es el siguiente: portes establecidos, y no entenderle franca. «Con esta fecha digo al Sr. Secretario de Estado y del Despacho de Hacienda lo siguiente: NOTICIAS EXTRANGERAS. ' «Excmo. Sr.; Habiendo dado cuenta á S. M. de las exposicio nes que han hecho los corregidores de Coin y Cuenca, y el alcalde ÍOLOKIA. mayor de Puente Don Gonzalo, en solicitud de que S. M. te di…</t>
  </si>
  <si>
    <t>…general en gefe comidera los gra salios, ha tenido á bien mandar en Real orden comunicada i la ves y poderosos motivos que lo impelen, hará justicia á las exi Junta por el Excmo. Sr. Secretario de Estado y del Despacho, se gencias del general que firma. Ya sabe S. E., el señor general en continúe el dividendo del 30 por :ioo á: los acreedores de recla gefe i que la caja del ejército no tiene un peso; y el general que maciones, liquidados con posterioridad á l…</t>
  </si>
  <si>
    <t>…gos, quienes no cesan sus hostilidades por den que al efecto k había dirigido con la de 5 del propio mes el mar y por tierra, sin que las tres Potencias pongan el menor re? Excmo. Sr. Secretario de Estado y del Despacho, de. Gracia y jus- medio í sus .excesos. Añádese que el virey ha hecho presente al Sul ticia, por. la que se sirvió S. M. resolver, con la calidad de por tán que lo hallaría dispuesto á sacar la espada, y que si declaraba ahora,' y entre tanto…</t>
  </si>
  <si>
    <t>…ul de S. M. en Génova, con fecha 12 de Febrero, dice mesé. contadosdesdeél 27 del próximo pasado, acudan á deducir lo ante dicho tribunal con los documentos que lo comprueben; |)1 Sr. Secretario de Estado y del Despacho lo que sigue: »Aunque -pues de no hacerlo, lés parata el perjuicio que haya lugar. EN LA IMPRENTA REAL. •&gt;/</t>
  </si>
  <si>
    <t>…d en esta corte. D. Domingo Serra, idem, por idem. D. Juan Rull, idem, por idem. Por Real orden de ao del actual, comunicada por el Exce D. Jacinto Sala, idem, por idem. lentísimo Señor Secretario de Estado y del Despacho universal de D. Francisco Torrá y Riu, Mantesa, por idam. •Hacienda, se ha dignado S. M. mandar éntre otra cósa que los • D.'Joaquín Aldamar , Guetaria, por lana de las cabras del derechos de 18 rs. y 32 mrs., que hasta aquí pagaba cada cordero…</t>
  </si>
  <si>
    <t>…practicante en el Hospital &lt;]• La juQta de comercio del Real Consulado de esta corte haca Marsella, qué una vecina suya, que vivía «n la calle del Obispa saber! Que por el Excmo. Sr. Secretario de Estado y del Despacho do, tenia Un pecho en un muslo, le indiqué mi deseo de verla y universal de Hacienda se le comunicó con fecha de 25 de Febre de examinar por mí mismo si el Hecho que me referia era real, ó ro próximo pasado una Real orden mandando entre otras c…</t>
  </si>
  <si>
    <t>…eminot, el cual aguarda á sus cole Con Real orden de 27 de' Marzo del afio pasado de .1826, gas,la proximidad de Mr. de Ribeaupierre, que se halla en Flo comunicada por el Exento. Sr. Secretario de Estado y del Despa rencia, y la certeza que parece hay de la inmediata llegada de un cho de Gracia y Justicia, se- remitió á consulta del Consejo una plenipotenciario ingles, hace.creer que aun se realizará este pro exposición dirigida á S. M. por la Sala segunda de…</t>
  </si>
  <si>
    <t>…SABADO 12 DÉ JUMO DE 1828. ARTICULO DE OFICIO. 1¡* con una parte de las tropas que se habian reunido en estas cer canías, para defender las fortificaciones que te han hecho en El Sr. Secretario de Estado y del Despacho de la Guerra coa las inmediaciones del Danubio. £1 Sultán parece que rambien trata fecha 31 de Mayo último ha comunicado al Consejo dé Real or de partir al mismo punto. £n Choumla úiicíwíítc debe haber den lo que sigue: acampados unos a oí homb…</t>
  </si>
  <si>
    <t>…estros, y vengarlos de las acusaciones del á visitar su Real archivo. A la entrada principal fueron recibidos odio y de la prevención. Afirmamos que cdúcados en los estable por el Sr. Secretario de Estado y del Despacho Universal de Grar cimientos de los jesuitas, fuimos constantemente testigos de la pu cía y Justicia , por el Capitán general é Intendente de la provin rera de sus virtudes, de su adhesión al trono de nuestros Reyes, y cia, y por el comisionado…</t>
  </si>
  <si>
    <t>…valor y firmeza, que fueron inútiles los oocrzos de las colum ¡ titulado: El LÍutto de la Madre EspañaSu. na* rusa, aunque eran superiores en número1 en fin, que habien £1 Excmo. Sr. Secretario de Estado y del Despacho, de Gracia do los turca recibido refuerzos de Schumíá dejaron la defensiva, y’Justicia con Real orden de 16 de Julio próximo remitió al Con y acometieron á los. rusos', á quienes mataron ¿ hirieron mucha sejo, por roeíio del limo. Señor Decano…</t>
  </si>
  <si>
    <t>…io de a de Abril ultimo. NOTICIAS EXTRANGERAS. Y ¡a de o de Agosto de lÉiá ,que se cita en la precedente,, TZAMSIIVANIA. dice lo que sigue : Hermanitadt 13 de Julio. .. ri '■ &gt; Al Sr. Secretario de Estado y del Despacho de la Guerra d¡- Se han enviado un regimiento de caballería y dos de infantería con esta fecha lo siguiente: He dado cuenta, al Rky nuestro i la pequeña Valaquia, en donde los rurcos se refuerzan á la cabe fior de óna exposición que hiza el cor…</t>
  </si>
  <si>
    <t>…cultor de Cámara Don El Intendente de ejército de la Habana con fecha 29 de Mayo Valeriano Salvatierra, encargado de la restauración de cuantos ob de este año, comunica al Exento. Sr. Secretario de Estado y del jetos de escultura hay en ellas: las muchas estatuas del antiguo que _ Despicho de Hacienda lo que sigue: se conservan en las mismas llamaron particularmente la atención de Desde principios de Marzo empeñó i experimentarse en esta S. M., asi como el cél…</t>
  </si>
  <si>
    <t>…ho Ministerio no deroga en nada la de 2 de Julio, j ■ Mecidos por otra en las Cáptales que expresa, que se dijese asi al Capitán general de Extremadura y demás Auto limo.' Sr.s El Sr. Secretario de Estado y del Despacho de .la ridades á quienes sea necesario; y habiendo merecido este dicta Guerra me dice con fecha de a6 de Agosto último lo qué sigue* men la soberana aprobación, lo comunico 4 V. E. para su inteli Los Capitanes generales de Galicia, Valencia, Ex…</t>
  </si>
  <si>
    <t>…de contribuciones y Reales derechos. rio autor del sistema exterminador de le Grecia, y que la Francia ha formado nuevas combinaciones á consecuencia del tratado del 6 El Exento. Sr. Secretario de Estado y del Desecho de Gracia . de Julio. ¡Y en donde está ahora, ese;tratado cuando la Rusia esté y Justicia ha comunicado al Consejo por conducto del limo. Se en guerra abierta con la Puerta otomana, y cuando puede bloquear tter Decano de ¿1, con fecha 13 de Seti…</t>
  </si>
  <si>
    <t>Estas, Va-</t>
  </si>
  <si>
    <t>Va- Estas</t>
  </si>
  <si>
    <t>…a sesión consta, gorio Piquer, y se halla vacante por haber quedado sin efecto la que era entonces discípulo de Mr. Dejoux. Strovision que por su fallecimiento se hizo en favor de D. Va- Estas vislumbres de su futura gloria fueron nuevo estimule entin Ortigosa, á D. Agustin Fivaller, arcediano de Murviedro para empeñar su aplicación á un estudio mas profundo del arte. en la misma santa iglesia, con la obligación de renunciar e .ta dig El jóven escu…</t>
  </si>
  <si>
    <t>Esteban</t>
  </si>
  <si>
    <t>…proporcionar al público toda la ventaja posible, D. Nacéis» JUstidor. D. Narciso. Ftxidor- '■ ie hallará'venal al moderédb precio de id rte. cá Madrid en él TJ. EstdbmCkaonsasí. i D. Esteban fisisso. • almacén de música de D. JdsefXeon, callé de la Gorgüera, y en V. Josef AatcaieTtn y fir Di jssan Antatm Fors j £brlá libteríadé Vhna fcallé de lis Carretas.^ .•oiuals-'.y i !.»•» • fie henr publicado tés tres primeros números del trimestre SS. Tapy…</t>
  </si>
  <si>
    <t>Esteban'</t>
  </si>
  <si>
    <t>…a en desde la-publiceck&gt;n: de:esÍa aviso , :» M«ieuten porsdó perdona la tarde de hoy,salieron sorteador lo*&gt;númeTos siguientes: í en debida cfarma tenga su poder a loe refitridos D. Esteban' rtat y:0. Srhiiti»n .Beltran', i recogerulo-que les corn^poi'rda S El premio de J^oo ri. éóiicedido en' todas las.extracciones á por&gt;ia«U»ta pane-que lri kga de sus bsenee el referidotDí -Malas^ Ipáifsnas de nwliUres y pairiotas.que munsren^sn'dsfcnsa nueldé…</t>
  </si>
  <si>
    <t>Esteva, Ignacio</t>
  </si>
  <si>
    <t>Ignacio Esteva</t>
  </si>
  <si>
    <t>…ontienda de elección de presidente; es muy proba boletines auténticos para calmar la inquietud, del público. ble que el general Guerrero sea nombrado presidente, y vicepresi dente D. Ignacio Esteva, que es enemigo personal de Poner, y TRASOIA. opuesto á la marina. París ÍJ de bimembre. ,,Ls escuadra mejicana que se hallaba es Veraeraz estaba en Mdm -de- hm. Cinco por 100 consolidados Jod fr. gj c. Ac tma situación miserable; &gt;e habían despedido- muchos…</t>
  </si>
  <si>
    <t>Estevez, Antonio</t>
  </si>
  <si>
    <t>Antonio Estevez</t>
  </si>
  <si>
    <t>…sueldo de marinero en los buques de guerra, sin poder en dicho dé línea, ha partido estos dias de aquí para dar. la guarnición iMe- tiempo bajar á tierra. Que los terceros pilotos D. Antonio Estevez zieres. (Quotidiernte.") y D. Genaro Garay, que en todo imitaron la conducta de Zal 1» ciudad de Aix ha calculado las pérdidas que ha experi duondo, naveguen por espacio de un año en los buques de guerra, mentado cómo consecuencia de la persecución de los jes…</t>
  </si>
  <si>
    <t>Estrila, Teo</t>
  </si>
  <si>
    <t>Teo Estrila</t>
  </si>
  <si>
    <t>…: filosofía natural para instrucción de personas curiosas que no lian cebada 6: vino, cántaro 34: aceite, arroba 42: • . frecuentado las aulas, obfa escrita en portugués por el P. D. Teo Estrila. Trigo, robo 15 á 16: cebada y avena d á 7: alubias doro de Alroeida, traducida»! castellano,'citarta edición, acudi 29 á 30: vino, cántaro $ á 6. rán á recoger él tomo. 8.?, ?y adelantar el, importe del 9.0 ó i.° de ‘ Pamplona. Trigo , robo 15: avena 7 - maí…</t>
  </si>
  <si>
    <t>Estringans, Eugenio</t>
  </si>
  <si>
    <t>Eugenio Estringans</t>
  </si>
  <si>
    <t>…'el Ir; saliendo premiada la serie tes , dequesientráséen sus intenciones combatirla'1 átodo trance décimanona. ó * trastornarla, hubleta aprovechado tantas Ocasione* de guerra, ■ Don Eugenio Estringans y D. Francisco García, residentes encomo la Puerta no ha cesado de presentarle. ^l '.r:' Nóestá menbs distante la Rusia de abrigarpeoyeefós ambi esta.corte,. se presentarán en la primera secretaría de Estado y del ciosos. Sobrado» pueblos y regiones obedecen sus leyes: hartoscui—…</t>
  </si>
  <si>
    <t>ÉtneraL</t>
  </si>
  <si>
    <t>…efiaron estosaetos, y lo* diputados del iyontamieoto diiposición iti Éxcmó. Sr.'D. Migan árré'^sü goter* distribuyeron medallas de premio á;lot sobresalientes en primeras nados1 y capitán ÉtneraL,' ‘•'jSr/,;,'v l íli letras, latinidad y dibujo. : ; -• i o'-nV;3------En Tarazóos de b Mancha , provincia de Cuenca, sé bendijo Loe canunoe de b idó-sa han reparado efibífóifl perterj fóch»* el j de Octubre b bandera del batallón de voluntarios; Realistas co…</t>
  </si>
  <si>
    <t>Eu-ebi, Luis</t>
  </si>
  <si>
    <t>Luis Eu-ebi</t>
  </si>
  <si>
    <t>…dos los dependientes del Real Museobesssen su Reilmjno, conwlidadoi..——■ «uya satisfacción logró también el conserge del tnisínó establecj- Idem no-consolidados.——,J. 'Í6i. miento D. Luis Eu-ebi; pues aunque 4c halla ’enfertt¡o-,-'b*í6: á disfrutar de e&gt;ta honra. ; . _.-i .►r,..,,,,, ■ anuncios. £1 Real Museo de pinturas se encuentra en el estado mas flo Los suscrjptores á la nueva edición de la Historia general de reciente , y sin temor dé equivocar…</t>
  </si>
  <si>
    <t>Euge</t>
  </si>
  <si>
    <t>…ostas de España, cerca del Estrecho, en donde parece que ei Go ANUNCIOS. _ bierno va á establecer una especie de cordon sanitario. Manual de práctica forense, tercera edición: por D. Euge ____ El 19 del pasado llegó á este puerto el hijo del difunto prín nio ée Tapia, abogado de los Reales Consejos. El rápido despa cipe Poskrowski, y aun permanece en esta ciudad, esperando oca cho que ha tenido esta obra acr edita ia aceptación que ha mereci s…</t>
  </si>
  <si>
    <t>Eugenio</t>
  </si>
  <si>
    <t>…de un canon. Nues Heridas de ¡as operaciones delante de Varna del 22 ai 26 de Se- tros soldadlos estaban tan entusiasmados y tan enfurecidos, que coartfp^T, ' ira las órdenes del príncipe Eugenio atacó al Campo enemigo la poco para concluirse las obras del sitio: casi están primera brigada de la iQ,a división al mando del general Jar no va, abiertas dos brechas, j por medio de faginas se continúan ganando ti cual fue víctima'de- su valor, mientras que…</t>
  </si>
  <si>
    <t>…de el n.° 17,901 ai 18,000. 21,431— 200, „ Vitoria. 9^64— * * ■* *»42í** -1.*.«.* Sevilla. : ANUNCIOS. 7.55S— 200»«« . .......... Madrid. Los suscriptores al Febrero Motísimo, por D. Eugenio de 21,772__ aoou». Idem. ' Tapia, pasarán á recoger el toma g.° á las librerías de Razóla f 9,772■— *..... . Idem. de Barco, o donde se hubieren suscrito. **SS3— —«• J^en y Jer{ .____Broussais abandonado, 7 Palinodia en que confiesen los mé 9,543-- 2CO.......…</t>
  </si>
  <si>
    <t>Eugenio'cerca</t>
  </si>
  <si>
    <t>…: _ ’ " Semr las órdenes que llevaba nuestro Genera! no debía con Lóndres ij de Noviembre. tinuar penlpuiendo ai enemigo mas allá- de dicho rio, de consi; guíente tomó posición el príncipe Eugenio'cerca del pueblo de Pondos 'públicos.' r Tr¿ por 100 consolidados 8/f. 'Feir?k:oi, y encargó ai general mayor barón DeHInshausen qiie . Eñ el Courier' de ayer.se lee lo que sigue: "oinervase los movimientos del enemigo-'con ía vanguardia /com «En vista de las notic…</t>
  </si>
  <si>
    <t>Europa</t>
  </si>
  <si>
    <t>…rtel general ruso otro general francés ; el Principa Fel cuyo resultado infalible seria la destrucción del equilibrio en { ipe de Hesse irá á éj por .parte dél Austria ; y como el general Europa; que la Francia se había prevalido de la crisis* aparente en Dotnberg.debé cónsidcrarscfc como general inglés, resulta que to que se hállaba la Inglaterra para ejecutar su . plan; y en fiii qué das las grandes Potencia» tendrán en la comitiva del Emperador aq…</t>
  </si>
  <si>
    <t>Eusons, Josef</t>
  </si>
  <si>
    <t>Josef Eusons</t>
  </si>
  <si>
    <t>…s en la iglesia colegial de Santa: María la Mayor de vo esta bella comarca con la tea de la rebelión y de la anarquía. Calatayud, una por promoción de D.Ventura Lázaro á igual pre Don Josef Eusons, titulándose todavía comandante general de Ca benda de la catedral de Orihuela', y otra por promoción también taluña y de un ejército realista, que supone encargado de la ejecu de D. Miguel Azpeitia al priorato de la misma colegial, á Don ción de soberanos de…</t>
  </si>
  <si>
    <t>Excelentísimo</t>
  </si>
  <si>
    <t>…general de las Islas Baleares con la Respuesta de S. E. elSr, conde de Guilleminot- al Reis-effendi, presidencia de aquella audiencia. fecha en Corfú áij de junto. , «Herecibido, Sr. Excelentísimo,’vuestra cartar en quc á nom VARIEDADES. bre de la Puerta manifestáis el deseo de que el Sr. embapudor de Observaciones sobre la mina de plata nuevamente descubierta en Inglaterra y yo volvamos inmediatamente á Constantsnopla, para Guadalcanal. arreglar con n…</t>
  </si>
  <si>
    <t>Excusado, Mariano Torren</t>
  </si>
  <si>
    <t>Mariano Torren Excusado</t>
  </si>
  <si>
    <t>…........1.............................. ciados.267.199 feétimA* parte del Dique. Verdades amargas al autor de la Idem de Alcalá. geografía universal, fisica, política é histórica, D. Mariano Torren Excusado 3OO.72O. te: por el autor del Dique crítico D. Fcrmin Caballero. Se vende Noveno.:............. ...................................................... 260.703 á 3 rs. en Madrid librerías de Cifuentes, Sánchez y Ranz; en Cá Diezmos exentos.....................…</t>
  </si>
  <si>
    <t>Exentó.'</t>
  </si>
  <si>
    <t>…l quedó la mayor parte de la carga inutilizada, firmación , siendo sú padrino clSr.D. Carlos Aymerich,hijo del asi 'como los óos trasportes y tas embarcaciones que los defen dicho Sr. Exentó.'; y recibiólaságxidaComunion de mano del dían, quemado». Es probable que las gacetas de Buenos-Aires di Ünisrrio limo. Prelado, presenciando; tan augustas ceremonias un gan que todo sé. descargó en Sitiado; pero no es verdad. A bordo HMiénsó concurso, atraído…</t>
  </si>
  <si>
    <t>Exmouth</t>
  </si>
  <si>
    <t>t io clon entre el ataque de Argel por lord Exmouth , y la batalla de rienda. Una multitud de curiosos Henal» con este motivo las tri Nivarillo: #écu**da las expresiones que se empicaron entonces,en bunas ; y después de haber consumido dos horas en la presentación el discurso átl Rey, hablando de la victoria d…</t>
  </si>
  <si>
    <t>Exmouthylas</t>
  </si>
  <si>
    <t>…Nivarillo: #écu**da las expresiones que se empicaron entonces,en bunas ; y después de haber consumido dos horas en la presentación el discurso átl Rey, hablando de la victoria de lord Exmouthylas de peticiones varias, se levantó Mr. Peel proponiendo que se nom líales pudieran también aplicarse i la-de Navarino. Añade que el brase dicha comisión: habló largamente sobre el estado de la Ha voto de gracias fue apoyado en aquella época 'por un joven muy ci…</t>
  </si>
  <si>
    <t>EXTRANGERA, NOTICIAS</t>
  </si>
  <si>
    <t>NOTICIAS EXTRANGERA</t>
  </si>
  <si>
    <t>…a. V. dcc. Madrid"at de Diciembre de x827.=D. Valentín de S. A.. R. el Príncipe Guillermo de Prusia, hijo del Rey, he PinHlic salido para Petersburgo___S. M. dió ayer audiencia al conde NOTICIAS EXTRANGERA&amp; Trautnaa*sdorf-Weinsberg, y se dignó recibir sus credenciales co ■ rOCONIA, - ... .. mo Enviado extraordinario y Minntro plenipotenciario cerca de esta corte., Varsavia 16 de'Dicietipbre. , . AUSTRIA. Hoyhan ejecutado, las tropas un simulacro en los [latios,…</t>
  </si>
  <si>
    <t>Ezequiet-jTorrccHIa</t>
  </si>
  <si>
    <t>…ismos, y contiene ja tarifa 4.arancel,dejó lición esl íe ciudad dé 'Pabtplona ante los Sres. Di jiiñi Josef que deben pagar Josconcurrcntes áquienespuede serinupútilpa- García ¿y. D. Ezequiet-jTorrccHIa, -nmertrot-principaleS’dé la ntís* ra ,su . modo de conducirse \ y exigir ei cumplímientó de cuanta ata .y ei «xamen venará sóbre las materissly cénocimiéntO* «jfue debe contiene.. posccr un maestro da primefa clasé, designadoe en -él bpuiusdo ' ' CÁMMÓS PEI…</t>
  </si>
  <si>
    <t>EzTa, Ramón Vicente y</t>
  </si>
  <si>
    <t>Ramón Vicente y EzTa</t>
  </si>
  <si>
    <t>…de oi Según parece este periodista suspira ya pov un nuevo despojo de las dor de la Real audiencia de Valencia, vacante por muerte de iglesias. D. Francisco Mosquera y Cabrera, á D. Ramón Vicente y EzTa formación del nuevo ministerio en Inglaterra, dice el peleta, alcalde deL crimen mas antiguo de la misma; y para esta mismo periódico, ha influido en gran manera para que los rea resulta ¿ D. Mariano Antonio Collado , ex-intendente de Policía listas se reúnan…</t>
  </si>
  <si>
    <t>F, F.</t>
  </si>
  <si>
    <t>F. F</t>
  </si>
  <si>
    <t>…de Agosto se invitó por el Exorno. Sr. Capitán uso de los españoles que quieran aprender á leer en poco tiempo, general á todos los que quisiesen ver esta casa, mueblada y pre por D. F. F. yF., acompañado de varias notas. Véndese á un real parada ya, ofreciéndoles frasca entrada en los días siguientes , an de vellón en la librería de Perez, calle dé Carretas, frente al Correo. tes de ocuparla y cerrarla para su destino. - - Grita de los African…</t>
  </si>
  <si>
    <t>Fab-</t>
  </si>
  <si>
    <t>…riben.de Tolon que acababa de arribar á aquél puerto , pro solo una parte de la. &lt;?e campaña está tirada por caballos, pero de cedente «leí Levante, la corbeta la £mulacion con el coronel Fab- .ningún modo puede medirse con la de los rusos. vier: que ha dado la noticia de que á principios de Agosto se ha «La conducción de los víveres al ejército ruso está organizada llaba en Alejandría sir E. Codrington; y que de acuerdó con lós de un. modo muyregu…</t>
  </si>
  <si>
    <t>Fabvier</t>
  </si>
  <si>
    <t>…que los griegos eran unos :9,factorio. &gt; Idem ag. entre los cuales había 700 tácticos, y que estaban mandados por el Los representantes de las tres cortes, después de entregada su coronel Fabvier. El consulado austríaco, amenazado por las tropas, nota colectiva del 10, habían tenido conferencias casi diarias en pidió una guardia al coronel; mas estañada le contestó: continua casa de Mr. Stratfford-Canriing, (lotode se discutían con mucha ron los desor…</t>
  </si>
  <si>
    <t>…o de á .. ' \ Él Observador austríaco ÉmatiaL adeudas, 'que Mr., de Rigny : ■l...Nos parece podür confirmarhoy como cierro lo que ayer había enviado la Panona á Scio, invitando al coronel Fabvier á anunciamos como probable. Lord Harrowby en su entrevista con que se retirase con sus tropas. El capitán Mr. de Rcvcrseaux tuvo S. M. cn Windsor no ha querido admitir las ofertas que se le han con este motivo una entrevista con el coronel en caía del cónsul;…</t>
  </si>
  <si>
    <t>…las vein 14 de.Diciembre. En aquella época aun resistían los turcos , y ha te y cuatro horas,'de cualquiera crimen ó accidente grave que su cían., su* salidas de la fortaleza. El coronel Fabvier había ido en la ceda en. sus respectivas jurisdicciones. noche dél 16 á Tihesme con el objeto de apoderarse de las embar -El Conciliador, periódico que se publica en Dresde en lengua caciones , por cuyo auxilio recibían los turcos encerrados en el cas*: franc…</t>
  </si>
  <si>
    <t>Fabvíer</t>
  </si>
  <si>
    <t>…cuanto pueda motivar un rompimiento, y que se esforzará á- I NOTICIAS EXTRANGERAS, sostener la paz, si los ülcmasno le ponen en último extremo. Sabemos de Smimarque fue herido el coronel Fabvíer en usa ' . - ncitTO. ■ ; salida que hicieron los turcos del castillo' de Scio. Escriben do Ale* Alejandría i* de Febrero. ¡andró que el bajá de Egipto, ha concedido; fi los. griega vayn fi &gt; Se sabe ya en esta ciudad la destrucción de Carabina, que era el ’ a…</t>
  </si>
  <si>
    <t>Fabvier.cs</t>
  </si>
  <si>
    <t>…tualmente en el Oriente. Estos están persuadidos de Esperamos de un momento 4 otro la noticia dé la caída de que el Emperador Nicolás se expondrá 4 poner en ejecución los Scio. El coronel Fabvier.cs dueño de todo «1 país, y el enemigo* proyectos formados tanto tianpo há cegara la Turquía, que dará que está encerrado en el -fuerte con muy pocos víveres, empieza 4 ensanche al acntimimto nacional que se supone .existe acerca de este hablar de capitulación.…</t>
  </si>
  <si>
    <t>Fajardo, Diego Saavedra</t>
  </si>
  <si>
    <t>Diego Saavedra Fajardo</t>
  </si>
  <si>
    <t>…a, por el bajo que falle 6.a D. Alonso Tostado. Luis Vives. D. Diego Hurtado de ció,al referido hospital, para que en el término de 30dias se pre Mendoza. D. Gerónimo de' Ziirita. D. Diego Saavedra Fajardo. senten 4 deducirlo en el referido tribunal; prevenidos de que pasa D- Alvaro Navia Osorio. do dicho término sin hacerlo les parará todo perjuicio. 7.0 D. Luis de Requesens. D. Bartolomé Leonardo de Argénsola. D. Juan de Palafox y Mendoza. D. Francisco Valles…</t>
  </si>
  <si>
    <t>Falco, Juan</t>
  </si>
  <si>
    <t>Juan Falco</t>
  </si>
  <si>
    <t>…taron varios hules de diferentes colore, y dibujos; enseguida mañana se ha dicho que contenian estos' despachos la noticia de ha vieron charolar los-hules, cuya operación practicó D. Juan Falco; ber pasado el Prnth el ejército ruso. Esto, cómo que - ya «taba y por último, después de haber-examinado una hermosa colección de resuelto definitivamente, nada importa que se haya verificado 6 hules de delicados y variados colores, de haber recorrido el ten…</t>
  </si>
  <si>
    <t>Falquetti, Juan Bautista</t>
  </si>
  <si>
    <t>Juan Bautista Falquetti</t>
  </si>
  <si>
    <t>…por charoles. D. Salvador Roig, idem, por tafiletes y badanas tafiletadas. D. Esteban Chavauné, idem, por guantes y pieles fituá. " D. Gonzalo de Laca, idem, por silla de montar. D. Juan Bautista Falquetti, ídem, por sombreros superfinos. D. Gabriel Darnich, idem, por morriones y cinturones. D. Narciso Ragull, idem, por morriones y fornituras. Cinco gremios mayores, idem, por idem. Real casa de beneficencia de la Habana, por bordado*. D. Miguel de Lis-, Salaman…</t>
  </si>
  <si>
    <t>Falzetó, Domingo</t>
  </si>
  <si>
    <t>Domingo Falzetó</t>
  </si>
  <si>
    <t>…Hermandad vieja de Toledo' por so dé la niñez' les dirigieron tres de 'aquellas: una tiene solos cin medio de sus individuos, comisionados al efecto, D. Manuel Orgaz, co años? : . D. Domingo Falzetó, Marques de Hermosilla, D. Hermenegildo ' En fin, al zelo y caridad de SS. MM.' no les permitió el dejar Zarate, y D. Lorenzo Ortiz de Zarate. cosa alguna sin exámen. Reconocieron los alimentos, las provisio nes, las ropas, el aseo de las piezasdeteniéndose e…</t>
  </si>
  <si>
    <t>Faskewitcli</t>
  </si>
  <si>
    <t>…e que estas encargados, según la instrucción apro- * algunos zelos entre te tropas , y enviado áDemoüca. tela es ir de Enero de 1824: que dicte nóminas se ajustan 7 ]£—. Ea.Afe el general Faskewitcli se habfe apoderado, después efe qui-áan por el Comisario de guerra de fe provincia y distrito, y que fe roma de Xars, «fe fes plazas de Aktetelakí, Ghervte», Ackdebe comprobarse por el Interventor dei respectivo ejército, luego haitzíké y • Asghoor, y tebteob…</t>
  </si>
  <si>
    <t>Faudóas</t>
  </si>
  <si>
    <t>…92, se levantaron ibt y murieron 18: el 14 fueron acometidos 78, modeló de su uniforme para i sanaron 69 y fallecieron 2i : el 25 fueroh po los invadidos,-109 .fiana siguiente el coronel Faudóas , los, curados y 19 W'ttaúertos: el 2Ó lútm 79 de los primeros, .completo con una lapza., Es, de presum¡rqíi£ el hijo, d*r bfjá. dé t rg de los segundos,y i r de los último^i'qúedziido' enfermos ea Egipto no dejaría que nadie. íe excedjjsé én largueza v »i es…</t>
  </si>
  <si>
    <t>Faustino</t>
  </si>
  <si>
    <t>…«Talavera. llana, obispado', de Santanderpor promoción ide D. Pedro .Mar?, A 0. Francisco Fernándéz^ Madrid, porpianos. ' ' ’ ^ ¥ cclíno'dela' Peña y D.'Jóscf Martínez Alarcon, a D. Faustino 0. PedroGiroud de Villette , Madrid , por papeles pintadoa.* Ortiz.y'D. 3¿íén Manuel Sevilla; y para una ración de la iglesia D. Santiago Grimaud-, Madrid , por pápries^dérarias clases. '; catedral de Guitas por ascenso &lt;k Í3. Manuel Navarro , á D. Ra- - Excm…</t>
  </si>
  <si>
    <t>Fausto</t>
  </si>
  <si>
    <t>…lósofo, corneé psra cilla* con que puede ser extraído.: ’iv--.? el legislador , feniéndo una relación inmediata con el cstédo Metal.' .otas investigaciones hechas porel respetable D. Fausto deEl- ■ AgroMomfW’, ó Díiciotuirio msnust driJIabrtndbr. Traducido huyar, biencooocidof honrosamentemencionadoep lg historie: dsl. friinccs al césteUano por D. PsdroCharro de Lorénnns. Entre de las'ciencias y de la minería, lian demostrado qué la riouern losi…</t>
  </si>
  <si>
    <t>Fbxkakdo</t>
  </si>
  <si>
    <t>…ancisca de Paula Benavides Fernandez de Córdoba, Severiano Marc, en alabanza de nuestro católico Monarca el Se duquesa viuda de Frías y de Uceda, á los 64 años, siete meses jr ñor D. Fbxkakdo vii (que Dios guarde), compuesto por el re cuatro dias de su edad. Úna dolencia tan rápida como mortal arre ferido profesor, á quien ambas corporaciones dieron las mas ren bató de su familia á una tierna madre, á una señora compasiva y didas gracias, por la e…</t>
  </si>
  <si>
    <t>Fcrnando</t>
  </si>
  <si>
    <t>…diente 70,: aceite 40. ANUNCIOS* Gaiicia.—Coreiío. Trigo, fanega 46: centeno 14: cebada 56 : nuiz 48: judías 51: vino del país, arroba id í 10: aceite.40. Decretos del Rrr nuestro Sr. D. Fcrnando ni, y Reales Ferrol* Trigo, fanega (d á 58: centeno 40 á 4a i cebada 44 é órdenes, resoluciones y reglamentos generales expedidos por las 46: maíz 5a i 54: habas blancas 68 á70: vino, arroba 18 i 19. Secretarías del Despicho universal y Consejos de S. M., de.…</t>
  </si>
  <si>
    <t>Fe</t>
  </si>
  <si>
    <t>03/06/1828</t>
  </si>
  <si>
    <t>Gaceta de Madrid n.º 67</t>
  </si>
  <si>
    <t>…remos Tribunales en Real or miento de arquitectos* den de 23 de Julio de 1789, á cuya virtud, y por lo respectivo á las obras públicas profanas, expidió el Cornejo la circular cor Don Fe&amp;mambo vii por la gracia de Dios, Rky de Casti- respondiente á las justicias en 30 de Agosto de aquel afio. En el tilla Scc. A los del mi Consejo &amp;c. Sabed: Que observando mi de 2793 se presentaron al Consejo el plano y condiciones que se augusto Abuelo que á…</t>
  </si>
  <si>
    <t>…Mbrz.' Dentro cumpleaños, puesto para piano á 5 rs., guitarra 4 y fiaufi* if. de poco, -segusi áatés ciertos, los cabed &amp; Montes dé Gcs, Ga-* Canción k entrada en cs^ eóríé dd Sr- D. Fe^xaxdo vk, de ilsrífe-’-,: IFizq^z y otros mñcWm, deben probénckrse en k cósfa Cktaltiña, pkno i y guitarra 4 f. ;■ ' — éeh^Snr, y-Tensfeiafese-corrch- genera! Guerrero,' immdarérr Neta. En k Gacel» anfétié# ,*séxts cólusitm^ segutKk fíbttj dál^^sei^e k cáptul…</t>
  </si>
  <si>
    <t>Febnando</t>
  </si>
  <si>
    <t>64</t>
  </si>
  <si>
    <t>…para el temo como para el ambo. Todas estas pensas de Tos Propios ó de cualesquiera corporaciones. Finalmente estampas se venden en la libreria.de Rodríguez, calle de Carretas. ¿I Sr. D. Febnando vii insistiendo en las sabias miras de sus au Se halla vacante él partido de médico dé la villa de Treviagustos Padre y Abuelo, renovó por Real cédula de 1 de Octubre na, en la Rioja: su población 250 vecinos, dotado en iOp fane 'de Í8r4 todas las disposicion…</t>
  </si>
  <si>
    <t>Fébyiér</t>
  </si>
  <si>
    <t>…udaros con la&gt; mes'alta considstóudtaznDentro de algunos dim estará resuelta definitivamente estzimportante cuestión. Pocas horas antas de la confirmaría de los Embaja Firmado, el coronel Fébyiér.** Elicomenzaronlos'griegos á hacer uaa faatería en ISotai, ▼dores ton el reis-efféxldi había pisado «1 Sultán mi nuevo, palacio de la Puerta» donde había dado directanieat» iastmcciencs á su respondieron'con algunos cañonazos á los qué les tiraban deufii d M…</t>
  </si>
  <si>
    <t>Federico</t>
  </si>
  <si>
    <t>…ria un nuevo paso hacia la Antonio Lafuente, a D. Antonio Josef Montes: para otra de la guerra con la Puerta,” de Loica, en el obispado de Cartagena , por el de D. Ramón Al ____El príncipe Federico, sobrino del Rey de Wurtemberg, sa varo, á D. Francisco de Paula Ripoll; para una capellanía, titu lió el 25 de Enero de Stuttgardt para S. Petersburgo, con el obje lada de D. Lope, en la santa iglesia metropolitana de Santiago, to de hacer una visita al Empe…</t>
  </si>
  <si>
    <t>FedertcoLóndres</t>
  </si>
  <si>
    <t>…das siguientes: el Rey y la Reina de Sajonia; larencia. ) Emperatriz del Brasil; el Duque de Yorck, hermano del Rey de Inglaterra. Inglaterra; el príncipe prusiano de Hatzfeld; el príncipe FedertcoLóndres g de Enero. Trautmansdorf-Weinsbern, Ministro de Austria; Mr. Canning y «1 Cardenal Rufo. (Gazette deFrance.) Un correo que ha llegado de París esta mañana nos ha dado la noticia de que los fondos han subido allí con el rumor que corría ESPAÑA. de la dimisión…</t>
  </si>
  <si>
    <t>Feli</t>
  </si>
  <si>
    <t>…Allué y Olivan; y para una canongía vacante en la iglesia Dedicóse muy especialmente á la anatomía, asistiendo al curso com colegial de santa Ana de Barcelona por fallecimiento de D. Feli pleto de ella, frecuentando los anfiteatros de disección, y disecan» pe Vérneda, * D. Andrés Guerra y Escarrá. do por sí mismo los cadáveres como un estudiante de medicinas Estudiaba de continuo los bajos relieves del Partenon en los va BIOGRAFÍA. ciados que…</t>
  </si>
  <si>
    <t>Felipe</t>
  </si>
  <si>
    <t>…tedral de Cartagena, vacanté por muerte de D. Valentín Sor|anof . ra como por su solidez y: consistencia dignáronsecontempLir muy y no haber tenido efecto el nombramiento hecho en D. Felipe . detenidamente la construcción de las máquinas que sirven para u Tabernero, á D. Juan Diaz.Puche. fabricación-, admiraron la combinación del primer telar de gasa; Asiinismo ha tenido á bién S. M. trasladar ácla' iglesia y obis-admiraron también el otro telar…</t>
  </si>
  <si>
    <t>…la basefúndámental de la legislación. Este Diccionay rio, á diferencia del de las leyes, comprende todos los capítulos De 400 fetos. del fuero general, y del amejoramiento del Rey D. Felipe; en cuya explicación, por un orden metódico, están separadas de cada Desde el núm. 4469 al núm. 4518 , ambos inclusive* capítulo las materias inconexas entre sí, y aplicadas oportunamen Desde el núm. ¿019 al núm. 9068 , id. te i los diferentes artículos del D…</t>
  </si>
  <si>
    <t>Feqninel, Josef María</t>
  </si>
  <si>
    <t>Josef María Feqninel</t>
  </si>
  <si>
    <t>…ador ': diálogo* entra ' Josef Alvares. Ds Joaquín Pase. D. Ramón Belmontcs. D. Joa fialido y Coridoá, sabre todo lo iw digno desaberie con refalé quín Moscos. D. Manuel González. D. Josef María Feqninel, cioo aheiima y ticrv» propia pan lo* olivoa, *u plantación, D. Josef García. D. Miguel Castillo. D. Miguel García. D. Jo- traaplaniea, labora*, abonoa¿ podas dcc.: Menfermedad» y eusef María López. D. Francisco Monfarrin. D. Fernando Noirirálí racioo: recole…</t>
  </si>
  <si>
    <t>Fer, Gerónimo</t>
  </si>
  <si>
    <t>Gerónimo Fer</t>
  </si>
  <si>
    <t>…e limosa» «m lo* seis antL.».».. 188,8/8.. u laJBndnpeoion^ Fr. Ifaaia deSaa. Tria», Fr.AguMin d* S.JO P» i» w»i di'w&gt;iifi(iiiw ; ■ .: i sef, todos carmelitas. D. Nafrá» Antearlo. D. Gerónimo Fer " ... •,%(*£$*/ v j»ÜJJ¡tl»icfe» s¡'a.,‘£iV&gt; standes Baez. D. Manuel GoMaler Herrera. D. Mateo llanos* 1 a Total ingresado.....,..^.....„..■.... 2*0,169-40. D. Joacf Fernandez Pórtela. D.TomaS Fuentes. D. Manuel Gu-. ^****^^ ^7&gt;^P?“*Í . :y; fierres. D. Franci…</t>
  </si>
  <si>
    <t>Fer, Manuel</t>
  </si>
  <si>
    <t>Manuel Fer</t>
  </si>
  <si>
    <t>…lo de vatios establecimientos de beneficencia y casas de misericor ción dé las ceremonias y disciplina'eclesiástica de la Semana San dia y expósitos, se han librado por el Excmo. Sr. D. Manuel Fer ta; por el Dr. Rigual, presbítero: un . tomo en 8* de 500 pág. nandez Várela, Comisario Apostólico general de la Sta. Cruzada, Se hallará donde er áiitériór á 11 rs. en pasta. 250 duros dé los fondos del Indultó cuadragesimal, cuyo por .____Por providencia, d…</t>
  </si>
  <si>
    <t>Feraz, Roque</t>
  </si>
  <si>
    <t>Roque Feraz</t>
  </si>
  <si>
    <t>…fírade dicho dá ra venderán lo* pti-' D. Jpárlos Franco. D. Bernardo Cortes. D. .Pablo Delgado. Don meroa 4 s40 , y loa segimdos 4 s88. ■/;'*' Jpnf Muía Molina. D. Andrés Cunara. D. Roque Feraz. Don niimat , atritos y acs¡twuu , poc un labrador ': diálogo* entra ' Josef Alvares. Ds Joaquín Pase. D. Ramón Belmontcs. D. Joa fialido y Coridoá, sabre todo lo iw digno desaberie con refalé quín Moscos. D. Manuel González. D. Josef María Feqninel, cioo ahe…</t>
  </si>
  <si>
    <t>Fergusson</t>
  </si>
  <si>
    <t>…e el de k predicación, ó el de los preceptos »A la salida de los que invadieron el palacio se halló á la puer en un Hbro. Ei venerable prelado, que tocaba muy de cerca la pe ta el coronel Fergusson, ayudante dei Libertador. Este digno mi reza de los cristianos en salir de los victos y abrazar la penitencia, litar habla salido corriendo de su casa luego que tuvo indicios deí quisó manifestar el camino real señalado por la Iglesia en el ulti- desorden, y…</t>
  </si>
  <si>
    <t>Férh</t>
  </si>
  <si>
    <t>244</t>
  </si>
  <si>
    <t>…mejoran; la falta de elles las en del primer extracto da, la de este, dia i Dótia Evarista María Mar vilece. Asi c! esmerominucioso é incansable ,que se acomoda tan- qué»/ hija dé D. Férh,dki6&gt;‘^calentede*ínfantaía léiifadoj'inuertoenacdcurdé'g4^ri.LiJ!,f&gt;J ¡toé la’ paciencia alemana y^an poco al carácter frénccs, éé céim de le diferencia de lanas en los dos prista. Ningun.hoiiibreinstrui •” P*; do en la materia duda mc.lt negligencia 4?1&lt;* ga…</t>
  </si>
  <si>
    <t>Fernan</t>
  </si>
  <si>
    <t>…. neral del ejército y reinos de Valencia y Murcia se cita y empla Asimismo fea tenido á Me» S. M. nombrar por Real decreto za á los acreedores del difunto brigadier de infantería D. Fernan pata una radon vacante es la iglesia catedral de Cuenca, por ía- do Pascual, corregidor que fue de dicha ciudad, y anterioimente gobernador del partido de k villa de Akira, en el mismo reine, CO' Sopesemos que esto no será mas que decir, porque en otro para q…</t>
  </si>
  <si>
    <t>Fernan, Andrés García</t>
  </si>
  <si>
    <t>Andrés García Fernan</t>
  </si>
  <si>
    <t>…ayor rigor. Casi al ra el ereedianato de Vivero, dignidad de la iglesia catedral da mismo tiempo mandó reunir el Patriarca armenio en su iglesia C ondóñedo, vacante, por muerte de D. Andrés García Fernan principal á todos los gefes de los católicos armenios establecidos dez, í D. Lorenzo Casqúeiro; y para una capellanía de Sres. Re en Constantinopla, y los exhortó á que abjuraren sus errores y sus yes nuevos de la ciudad de Toledo, por promoción de D. Anto do…</t>
  </si>
  <si>
    <t>Fernan-Gonzalez</t>
  </si>
  <si>
    <t>…able.que. ,, i.° -Análisis del likro de Palacio .de Pedro López de Ayala.el 1.9 sobre las pretensiones de ambos Estados al territorio del ’,, r%y Jdem de , la crónica en verso del conde Fernan-Gonzalez;Nord-oeste de América*- y el 3.0 es una adición al art. 5.° del traproducciones ambas del siglo xiv, y .nunca publicad».tadodeGheat sobre línea divisoria dél'territorio fronterizo. .. : 3.0 Noticia de los trabadores «pallóles del siglo xm, de quie . . Kl Cnur…</t>
  </si>
  <si>
    <t>Fernandez, Andrés</t>
  </si>
  <si>
    <t>Andrés Fernandez</t>
  </si>
  <si>
    <t>…........... lafábricade Alcor a. --¿A.. .ívj v.-rv • . . r , . Sres. Arrátia sobrino» rMadtid/por curtidos. •; ■ .. 'A El Rey nuestro Sf.,'£ cónsulra de la Cunaráde Indias,, se ha D. Andrés Fernandez. Vicálbaro, por becerrillos. : ' ••i».- dignado conceder al R. Obispo'de Nuev’á-Caoéres én las Islas Fi D. Juan Marrót, Madrid'j por fornitura9 mUitáres. lipinas, el permiso que ha'pedido pairaténéi’ un^uviliar . jnedian- •' u- vi * X. (Se continuará!)’ -’0'…</t>
  </si>
  <si>
    <t>Fernandez, Francisco</t>
  </si>
  <si>
    <t>Francisco Fernandez</t>
  </si>
  <si>
    <t>…el astuto enemigo de vuestra dicha, os Cueto. D. Joaquín Moscoso. D. Francisco Valiente. D. Antonio obstinareis en el error, y mostrareis que vuestro deplorable esta Josef Rosado. D. Francisco Fernandez. D. Domingo Valverde. do no es capaz de remedio? A lo menos nos quedará el consuelo D. Silvestre Morente.D. Pedro Arbellau. D. Juan Cíñela. Don de haber satisfecho nuestras sagradas obligaciones; las obligacionec Mariano Martínez. D. Josef Antonio Alonso. D.…</t>
  </si>
  <si>
    <t>Fernandez, Josef</t>
  </si>
  <si>
    <t>Josef Fernandez</t>
  </si>
  <si>
    <t>…ra dicha.posesión ¡ qon apercibi miento que de no hacerlo, se sentenciarán los autos ep su ausencia ANUNCIOS. y rebeldía, y les parará entero perjuicio. —Se desea 'saber si existe D. Josef Fernandez, natural del luga' de lnegedo, provincia de Santander, de" edad de 40 años, que en v,Oitefaé,'W Catálogo de las obras di SsM. fue se hallan devenía *i8í j marchó de Jerez de la Frontera,y se tienc nótiCiatdí que el tn ti desfathoy almaten de lalmfrénta Real.…</t>
  </si>
  <si>
    <t>Fernandez, Luis</t>
  </si>
  <si>
    <t>Luis Fernandez</t>
  </si>
  <si>
    <t>…ía io. Para Nueva Orleans en la fragata francesa' Gran Du Mugeres de Gobierno* 4 que¡ne D. Manuel Isidoro Perez, obispó dé Oajaca, con. sus fa miliares. D. Claudio Sánchez Madrid, D. Luis Fernandez, Don 18................................................. . 18 Antonio del Olmo y D. Juan Alvarez. Fr. Francisco de S. Mar Total general de individuos.................................... tin y Fr. Simón Mora, franciscanos. Fr. Antonio Mórota, ferTotal dé estan…</t>
  </si>
  <si>
    <t>Fernandez, Manuel</t>
  </si>
  <si>
    <t>Manuel Fernandez</t>
  </si>
  <si>
    <t>…tcs- D. Juan Portas. D. Bartolomé Medina. Don , Catabro dt lat obras dt S. M- gve Jt hallan de venta.etf el dts■ pacho y almacén de la Imprenta Seal.Pedro Oliver. D. Josef Gacett. D. Manuel Fernandez. D. Pablo Córdoba. D. Domingo Alrarez.: D, Bartolomé Ler rano. D. Ra Abadía. Resúmen del inventario dé la Real Armería, 4.a, món Castrón. D. Juan Perez. D. Antonio Labordera. D. Juan papel 4 rs. y 17 mrs., pasta 8.. . Verdejo. Ó. Francisco Corral. O. Francisc…</t>
  </si>
  <si>
    <t>Fernandez, Nicolás</t>
  </si>
  <si>
    <t>Nicolás Fernandez</t>
  </si>
  <si>
    <t>…iente del género1 humano, unn nüa. IX Josef Gutiérrez. D. Tifaurcio Campe. D. Pedro debe llámir especialmente la iiañeion de loa lectore* por sus re JUvottedo. D. Francisco Ramaa. D. Nicolás Fernandez. D. Josef cuerdos origínalas del mundo , por su mayor exfension, pobla Enriso D. Jmaf Iglesias. D, Aiejandro Carbitllo. D. Manuel ción y cultura, por su belleza y exquisita fecundidad^ AcómpaGeada. D. Siatoo Bcnedi. D. Antonio Pedí. D. Josef Martínez. fian un…</t>
  </si>
  <si>
    <t>Fernandez, Pablo</t>
  </si>
  <si>
    <t>Pablo Fernandez</t>
  </si>
  <si>
    <t>…comer cio español. Tenemos pues la mayor complacencia en anunciar al En ¡a cíate inferior de latinidad. úblíco la gnÚKfepcrncgjte, qucá costa de expensa* considéra Primer premio. D. Pablo Fernandez. Eles y recientes;.»! migjjlM. troqueles y herramientas, se ha da Segundo D. Javier Burgo*, Exento. Sr. Marques de la do en la Real de Martínez en esta corte, á los Vera. ramos del vaciado ^ avena* ,estampado, dorado á molido y bron Accettit............D. Fer…</t>
  </si>
  <si>
    <t>Fernandez, Pedro</t>
  </si>
  <si>
    <t>Pedro Fernandez</t>
  </si>
  <si>
    <t>…á vuestra felicidad D. Francisco Ruiz. D. Antonio Peinada D. M. Josef Aragón. anterior bajo la protección benéfica de nuestro magnánimo So D. Angel Roldan. D. Josef Antonio Orta. D. Pedro Fernandez. berana jY no escuchareis la voz de la Iglesia que os llama? ¡Y no D. Anselmo Losada. D. Francisco Sánchez. D. Manuel Antonio dareisoidos ¿ sus saludables exhortaciones? ¡Desconoceréis vuestro Puentes. D. Josef Quintero. D. Francisco Ampudia. D. Josef verdade…</t>
  </si>
  <si>
    <t>Fernandez-, Cayetano</t>
  </si>
  <si>
    <t>Cayetano Fernandez-</t>
  </si>
  <si>
    <t>…ces y las principio áellospor la lectmrá/de un papéL alusivo al objeto!., que semilla» k mcrecieron sigmpie-’su atencion'. -pqrque ks primeras verificó el primer maestror director D. Cayetano Fernandez- lc proporciooaron lensacibnes^gradables ,;y¡ lu-démas alimentó'y liamil k fueron examinados en aritmética D. Gregorio Rodríguez* medicinas. Aprovechóle! tajido exteriór de muchos vegetales para D. JuanMatesi * D. Juan JBaibié, D. Clemente.Reguera,;D. Mas* ves…</t>
  </si>
  <si>
    <t>Fernando</t>
  </si>
  <si>
    <t>…e, y para aquella á D. Vicente Asensi: á'D. Lucas Gutiérrez Llegado á la corte, se matriculó en la Real Academia de San ue lo era de rigueras, á la de Jaca, y para aquella villa á Don Fernando á 23 de Abril de 1794. Su anhelo de saber, hallando 3 osef María Aguila?: á D. Miguel de los Santos Puig í U de Al- aquí más medios para saciarse, solo tre, dias en la semana le per cira, y para la de Gerona que obtenía, ¿ D. Josef Ignacio Barben mitía trabaj…</t>
  </si>
  <si>
    <t>…es en rústica. ____ Gran canción nueva dedicada al feliz regreso en esta capi adviniendo que dicho remate debe verificarse bajo las condiciones tal de nuestro muy amado Monarca el Sr. D. Fernando vii y su del pliego que gobierna por punto general en esta clase de subastas, can Esposa Doña María Josefa Amalia, compuesta; para piano aprobado por S. M., que se manifestará en la escribanía dc Raya; forte á 6 rs , y guitarra á $. Se hallará tn la librería…</t>
  </si>
  <si>
    <t>…dos, Grandes y Títulos del Reino, y que el cion, hasta «pie-comenzada en el reinado de mi augusto Tio el Se negociado «le los canales de Castilla y del desagüe de la laguna de ñor D. Fernando vi, y seguida un ardor en los de mis muy la Nava, se despache en adelante por la Secretaría de la Mayoralnados Abuelo y .Padre, en que la Península se cubrió de monu doma mayor de mi Real Case, i la que se pasarán todos los ex mentos que eternizarén la memori…</t>
  </si>
  <si>
    <t>…ón en este •' Debemos esperar que el Real Conservatorio de artes y oficios puettó, su capitán Pedro Scarza, y hallándose todo preparado, que nuestro benigno y paternal Soberano el Sr. D. Fernando vit asistiendo al acto S. M. el Emperador, su augusto hijo y toda la • (Q. D. G.) ha establecido en Madrid para la instrucción de sus corte, en el dia 17 de Junio del citado afio 1543, zarpó el ex vasallos, será el mas poderoso estímulo para familiarizar á lo…</t>
  </si>
  <si>
    <t>Ferran</t>
  </si>
  <si>
    <t>…en cuanto al 506........................... Córdoba. pago de las costas de la causa, como que es una parte de la pena, *8,357*- 500............................ Valencia. pague el capitán Ferran la cuarta parte, la otra cuarta parte los *9f3 io-**» 500-------------------- Madrid. pilotos Zalduondo, Estevez, y Garay y el contramaestre Xarra- 16,108.... 500............ ----------- Algeciras. haga, pagándose las otras dos cuartas partes entre todos los…</t>
  </si>
  <si>
    <t>Férraris, Francisco</t>
  </si>
  <si>
    <t>Francisco Férraris</t>
  </si>
  <si>
    <t>…cación. Ademas se á^yiérte^, qñé deteniendo á muchos lá^ .idea 1817: un tomo en 8.® , equivocada de que solo deben prtspi^ñe1n#u|tÍM | coas nuevas, —_Se desea saber el paradero de D. Francisco Férraris, capitán deben entender qué son Óbjétos • propios dé' la exposición pública de infantería, graduado de ^eniénte coronel, que en 1819. parece todos los que por su buCTttcalidaa jrf&gt;reciO proporcionado son servia nÓ ^icha.iclase en el regimiento suizo.de Kaiser…</t>
  </si>
  <si>
    <t>Ferrer, Francisco-illas y</t>
  </si>
  <si>
    <t>Francisco-illas y Ferrer</t>
  </si>
  <si>
    <t>…hacen necesaria (2). .- ’ 2.0 «fes-mismas circunstancias'-se-ñalarán ti tiempo que deberá de Santiago de Cuba una estatua ecuestre dei Rey nuestro Señor costeada por el Brigadier D. Francisco-illas y Ferrer, gobernador durar ésta extensión de autoridad. . íEn cuya consecuencia el consejo de Estado me' maní íes- político Y mi tiran por so reto y diligencia !s£~ había reformado la plaza anticipadamente con este objeto, cercándola de corpulentos los medios que ea s…</t>
  </si>
  <si>
    <t>Ferrer, Miguel</t>
  </si>
  <si>
    <t>Miguel Ferrer</t>
  </si>
  <si>
    <t>…cción desde el n.* 28,001 al 39,000. en Madrid, que vive en la calle de Jacometrezó, núm. i.°, cuarto La sección desde el n.° 26,001 al 37,000. 2.*, frente á la del Barco, llamado D. Miguel Ferrer. A fines de Lá sección desde el n.° 23,001 al 34,000. este mes de Setiembre se proveerá este destino. La sección desde el n.° 7.00* al 8,000. ... 1. Se halla vacante el partido de cirujano de 1a villa de Fuente La sección desde el n.° 17,001, al 18,000. el Sa…</t>
  </si>
  <si>
    <t>Ferrer, Raimundo</t>
  </si>
  <si>
    <t>Raimundo Ferrer</t>
  </si>
  <si>
    <t>…dro dentro dei término de un mes, que se cuenta desde la publica Total.......... 700,000. ción en la-Gaceta. —- Por el alcalde mayor de la ciudad de Caktayud se cita y em plaza á D. Raimundo Ferrer y D. Josef Olozaga, cuyo paradero se ignora, para que acudan á su juzgado á usar del tras lado que Ies ANUNCIOS. está conferido en los autos que se siguen á instancia deD. Antonio la Tura nía, teatro de ¡a guerra presente, descrita por Don Jaime contra los bienes de D. Josef de…</t>
  </si>
  <si>
    <t>Ferrer, Segismundo</t>
  </si>
  <si>
    <t>Segismundo Ferrer</t>
  </si>
  <si>
    <t>…ra D. Josef Tort, idem, por ídem. no se empeñará sin necesidad en una guerra contincntaL (GÜr D. Jaime Pascual, ídem, por idem. idarf Travtütri) D. Domingo Galaup, ídem, por idem. D. Segismundo Ferrer, idem, por medias de algodón. ESPAÑA. Síes.- Marfá, Suria y compañía, idem, por idem. D. Miguel Pou y Svandias, ídem, por idem. Madrid ji de Ruta D. Francisco Julia y Ramoneda, idem, por tejido* da al* Por los partes recibidos de Barcelona últimamente se abe…</t>
  </si>
  <si>
    <t>Feteier</t>
  </si>
  <si>
    <t>…s artes le proporciona á cada instante, por ks privaciones , k limitado f» país el despacho de sus manufacturas. pobreza, y h miseria de!m tiempos de ignorancia, objetos de sus El coronel Feteier, que Ikgé á esta el go de Noviembre, se iouales exclamaciones. La medicina y ia cirugía han debido seguir presentó moche es el teatro; algunos gritaron veta Fahdcr I pero la marcha de h civilización (1); y si, gracias ák industria moderna, este se retiró f da…</t>
  </si>
  <si>
    <t>Fettenbom</t>
  </si>
  <si>
    <t>…al Océan, y según lo Príncipe de Mctcrnich ha resuelto hacer un viage á París y Lon que se ha traslucido sobre el particular, es probable que este na dres. Se da por cierto que el general Fettenbom y que es actual vio pase el Mediterráneo para relevar el Asía. Estos dos bajeles mente Miiístro del gran ducado de Badén en la corte de Viena, con el Revenge y el Afelvillt, que vendrán de Portsmouth, se em va á entrar al Servicio del Austria en Calidad de ge…</t>
  </si>
  <si>
    <t>Feutrier</t>
  </si>
  <si>
    <t>…arantía de que no po Marina y de las Colonias al barón Hyde de Ncuvilie, individuo drán atacarse aquellos puntos del imperio, que seria una impru de la Cámara de los diputados. Al Sr. Feutrier, obispo de Beaudencia dejar indefensos. Toda guerra, en. que se empeñan las tur vais , para Ministro secretario de Estacó del departamento de Ne cos , la miran siempre como una guerra de religión: de consiguien gocios eclesiásticos; y los Sres. condes Chabrol…</t>
  </si>
  <si>
    <t>Figueroa, Josef</t>
  </si>
  <si>
    <t>Josef Figueroa</t>
  </si>
  <si>
    <t>…c-&gt; nariamentc los MM. RR. Arzobispos, en cuya ««ateta esperaban rez. D. Pedro Azua. D. Francisco Gallego. D. Juan de la Chi las autoridades de la Provincia y'el ayuntamiento. ca. D. Josef Figueroa. D. Constantino ViUafruela. D. Hilario El Rsv.dió la orden dequé las tropas desfilasen por la tarde Loredo. Fr. Lizwo de Sta. Teren, carmelita. Fr. . Antonio: La&gt; dela'ntedelo* balcones de patacio , adonde «asomaron SS. MM., ríos. Fr. Antonio Alamos. Fr. Juan…</t>
  </si>
  <si>
    <t>Fihbrco, Manuel</t>
  </si>
  <si>
    <t>Manuel Fihbrco</t>
  </si>
  <si>
    <t>….............,..!................;. 194 á j valor. Carrajal. D. Manuel Rodríguez. D. Fernando Mantillo. Don Idem no 7 á 74 ídem. consolidados»!......... Josef Coll.D. Amonio Ruiz. D. Manuel Fihbrco. D. Manuel Lebrel. D. Vioente Pezuela. D. Josef Serrano. D.Antonio Pé rez. D. Domingo Negrin. D. Juan Tejida D. Juan Carril. Don ANUNCIOS. Antonio Gándara. D. Cesáreo Andmi. D. Bernardo González. D. Antonio Ramírez. D. Ramón Pérez. D. Francisco' Nudez. D. Joa…</t>
  </si>
  <si>
    <t>Fikr, Cirios</t>
  </si>
  <si>
    <t>Cirios Fikr</t>
  </si>
  <si>
    <t>…e 900 4 t9 págín», ofrecidorá el prospecto, Jonrán Valdecana, agustino. Fr. Francisco de S. Juan Bautista, y dcKribir con la detencion y esmero convenientes aquello* in carmelita. D. Cirios Fikr. D. Juan Sanohez ^ con su mozo Fran mensos é importántes paites, ligados por tanto* vinculo* coa loa cisco Alonso. D. Francisco Rosendo. D. Lázaro Fscandin. Don cspaftotes~__Haab el día i.° de Junio cn la capirat y hasta el ig M*—* Ceideira. D. Joaef Tallón-…</t>
  </si>
  <si>
    <t>Filip</t>
  </si>
  <si>
    <t>…tar por muchos mo en las últimas elecciones, el cuaj ha quedado muerto. Los padri tivos reconocida. La memorable batalla de Navarino y les atrevi nos fueron el coronel Athain y el general Filip. das operacionés que la precedieron, no solq presentan al mundo ea«</t>
  </si>
  <si>
    <t>Finct, Josef Aleña y</t>
  </si>
  <si>
    <t>Josef Aleña y Finct</t>
  </si>
  <si>
    <t>…ilbao en la de García: Salamanca en ja de Francisco Tabernero y Benito al arcedianato mayor de la de Bar llanoo: Santiago en la'de Rey Romero , y en la Corúña en la de f celona, á D. Josef Aleña y Finct: para la dignidad de sacristán se ■ Calvete. gundo de la iglesia colegial de S. Feliu de Gerona, vacante por ftrrm, compendio dt la ilustración del derecho Real de £spa~ fallecimiento de D. Francisco Condon, á D. Benito Pigen; y pare Ha: obra útil y aun neces…</t>
  </si>
  <si>
    <t>Fiscal</t>
  </si>
  <si>
    <t>…e en iguales circunstancias: y publicada:«n el gociacionqs para la pacificación de la Grecia, (fxaxette de Auge— Cornejo la citada Real resdldcion, cóh vista de lo expuesto por el Sr. Fiscal, acordó su cumplimientó, y que pata su'ejecución y ‘ ...^ , íxusia. puntual observancia se citeule é la Sala de Alcaldes .de la Real Cea y Corte, Chéncillertas y Audiencias Reales, Corregidores, Bérlm 34 de Dieietnbre. &lt;■ Gobernadores y Alcaldes mayores del R…</t>
  </si>
  <si>
    <t>…n.el condigno char contra Schumla. (Gaceta de Augsbúrgo.') castigo. CKECIA. Publicada en él la expresada Real resolución, en su inteligen cia , y de lo expuesto en su razón por el Sr. Fiscal, se ha servido , Egina 36 de Mayo. mandar que inmediatamente se expida la correspondiente circular á £l presidente de Grecia ha expédido el decreto siguiente V la Sala de Alcaldes de la Real Casa y Corte, Cnancillerías y Au * Art. i.° Las demogerontías (senad…</t>
  </si>
  <si>
    <t>…esem Provincia. barcar muchas, tropas y caballos de Asia. El Gran Señor tomará Enterado de todo dicho supremo Tribunal, y de lo que en el mando de este campo. particular expuso el Sr. Fiscal, ejecutó en el viernes 16 de'Mayo Por todas partes se aprehenden á los rajas para que vayan á tra siguiente la consulta que por la citada Real orden le fue encarga bajar á los atrincheramientos, á los cuales se les guarnecerá con da, y por Real re-olucion dad…</t>
  </si>
  <si>
    <t>Fivaller, Agustin</t>
  </si>
  <si>
    <t>Agustin Fivaller</t>
  </si>
  <si>
    <t>…e era entonces discípulo de Mr. Dejoux. Strovision que por su fallecimiento se hizo en favor de D. Va- Estas vislumbres de su futura gloria fueron nuevo estimule entin Ortigosa, á D. Agustin Fivaller, arcediano de Murviedro para empeñar su aplicación á un estudio mas profundo del arte. en la misma santa iglesia, con la obligación de renunciar e .ta dig El jóven escultor aprovechó con insaciable anhelo todas las pro nidad: para la canongía diaconil vacante…</t>
  </si>
  <si>
    <t>Fk</t>
  </si>
  <si>
    <t>…fmt&amp;tku. fwa lilnwM» francesa abrió luego es i 808 mas ampliar anda dt titntias t litermtmrsi yi neto ^uet sarpñh)ia m Sevula^ puedcn parala gloria. Habiendo-jurado en Córdoba al Sr. D. Fk»*am recoger en las Ubrérím. donde, se bubiemn; tmtrito,, Los jcuadernoé ijo vil ca 22 de Abril de dicho año, circuló proclamas, exhor 7.0 y 8.° de jlritmíticm, étmamil y M CnswÓsg¿s» :Ef p.r io Li tando los.puebló» á la defensa de su Real Persona y derechos :…</t>
  </si>
  <si>
    <t>Flores</t>
  </si>
  <si>
    <t>…de España yOf. Un caballero americano que llegó de Guayaquil, asegura haber ____ Efe Tofos con fecha 9 del corriente nos dicen lo que sienes visto una carta de! general Bolívar al general Flores, gobernador »Acaba de llegar á nuestra rada e! bergantín del Rey Ckam~ de aquella ciudad, en que decía que avanzaba hacia el Perú á guer fenoles, procedente de Argel, de donde salió' ei 31 de Ckrtubre ra á muerte, para castigar á los peruanos de h traición e…</t>
  </si>
  <si>
    <t>Flores, Francisco de</t>
  </si>
  <si>
    <t>Francisco de Flores</t>
  </si>
  <si>
    <t>…vil esfera dé viale, y la monografía que acaba de publicar en raris; y efectiva contrabandista habia llegado al grado de coronel en las guerras de mente se debe este beneficio al catedrático D. Francisco de Flores la independencia y de la revolución, á pesar de que en una y otra Moreno, quien en una de las últimas sesiones semanales que cele fue siempre perseguido por revoltoso, insubordinado y acusado de bró el Real colegio de Medicina y Cirugía de esta ciudad, tratán…</t>
  </si>
  <si>
    <t>Florian-t</t>
  </si>
  <si>
    <t>…la /calzada de Madrid un paseo, de «asi ‘un ____ Gonzalo de Córdoba, ó la conquista dt Granadle\ escrito cuarto de legua con btllpa «¡lientos respaldado», atravesando la po ctr el caballero Florian-t publícala én espafiol D. Juan López de efialvcr. Rl pa^tú|uljiy aprcciq qtic .ha merecido del público establación por una ancha, «alie, arbolada también. Fortiuafemas un S hermoso bosque, ai mediodía del rio, ¡que il aprovechamiento fu obrita desde qué por pr…</t>
  </si>
  <si>
    <t>FnattÁxEl</t>
  </si>
  <si>
    <t>…s le son posibles para hacer feliz el país que gobierna á nombró aprecia y .estima el justó "mérifo de las nobles y bellas artes. del mas'justó y mas bénéficó dé los Soberanos, el Sr. D. FnattÁxEl director tenia colocados én el centro del'salón multitud dé do vh (q. D. g.). cuadros qiié componían la ¿Óleceion de lostrabajos de sus alum nos,.desdé sus primeros ensayos, hasta lor del actual estado dé Madrid i o de Setiembre. aprovechamiento en que'se hal…</t>
  </si>
  <si>
    <t>Fonseca, Juan Josef</t>
  </si>
  <si>
    <t>Juan Josef Fonseca</t>
  </si>
  <si>
    <t>…8 á 201 centeno 8 £ 10rcebada 11 necesitados * extendiendo su beneficencia £ todos los presos de las á 14: garbanzos 80 á 100: vino nuevo* cántaro 11 i 121 añe dos cárceles ; y el Sr. D. Juan Josef Fonseca * teniente de hermano jo 22. ■ . ■ Bnayor del cuerpo* dió aquella noche y la anterior en la fachada Peñaranda. Trigo, fanega 14 á 17; centeno 14á 15rcebada de su casa una bellísima iluminación con luce» de colores* escu 14; garbanzos 8» i iro. ...............…</t>
  </si>
  <si>
    <t>Forbin</t>
  </si>
  <si>
    <t>…o de nuevo esta noticia! El Observador aus de Larochefoucault, encargado del departamento dé Bellas Artes, tríaco, opa se ha recibido en esta ciudad por extraordinario, coa- y dél conde Forbin. director general de los Museos Reales, ha time en arríente de Odesa, con fecha del ai de Marzo, lo siguiente: visitado los salones de la exposición, y procedido á distribuir las «El resultado que han producido los últimos acontecimientos ha condecoraciones d…</t>
  </si>
  <si>
    <t>Fores, Pelegrin</t>
  </si>
  <si>
    <t>Pelegrin Fores</t>
  </si>
  <si>
    <t>…stro Señor, felicitándole por la pacificación de Ca D. Josef Claret, Madrid, por clarinete requintado de’laton. taluña; venturoso resultado de su paternal solicitud ygenerOs©sJsa* D. Pelegrin Fores, Barcelona, por cuerpos geométricos. crificios en haber emprendido tan largo viagé, á pesar de los ri- - D. Josef Gatalá y Viayals , idem, por instrumentos meteoro gores del tiempo y de las molestias de su inestimable salud.r' lógicos. • - Doña Mercedes y Doñ…</t>
  </si>
  <si>
    <t>Foy</t>
  </si>
  <si>
    <t>…a la inscripción si desde el principio de lá sesión. Se dice que le han ordenado los guiente: médicos que se abstenga de todo trabajo político, sopeña de tener la misma suerte del general Foy. Si esto es asi, se puede consi fHXDINANDO. VII. TEtici. AÜOCSTO derar éste diputado domó perdido para la tribuna. UNA. CUM. .EGREGIA- CONJUCE. JOSEFHA. AVAHA : .«Esta sesión producirá tus frutos. En París mismo hay ya:char REG1UM. TABULÁRÍUM. InViSENTI latan…</t>
  </si>
  <si>
    <t>Fr</t>
  </si>
  <si>
    <t>…r telar de gasa; Asiinismo ha tenido á bién S. M. trasladar ácla' iglesia y obis-admiraron también el otro telar,de ochó palmos, tanto por sus do dé Segovia, vacante por muerte de D. Fr. Bonifacio López, grandiosas combinaciones como por ladestreza de la volante lan D. Juan Lera y Cano , obftpo de Barbastrp; y á Li iglesia y r zadera, y por fin admiráronse de que una sola máquina se aplicara obispado de Málaga, que tainbteni lo está por la d…</t>
  </si>
  <si>
    <t>…monasterio dé SW. 'Máría-dé Serrateix, de. la congregación ovejas y corderos, separar cuanto no es de calidad superior, y no benódktina claustral enGití»hjfia,pór fallécimiento de D. Fr. Fe- reservar para madres, sino las de buena talla, y de lana fina ¿ igual, lipe dé Eséófet,-i D. Fr./JéhéfíJordanáde ArenyVpara el arce- las de esta clase pueden conservarse diez años. Importantísima es dianato- déViltaséca .digriídáadé 'lá' Sta: Iglesia met…</t>
  </si>
  <si>
    <t>…e Luna. Andrés Laguna. Fernando Nufiez de que en Pozo-Rico principió la abundancia de productos á las 100 varas de profundidad, que es precisamente el efecto regular y ge Guarnan. D. Fr. Bartolomé de las Casas. Francisco Sánchez. Don neral que se ha experimentado en todas las minas de esta especie; Alfonso de Villegas. debiendo por consiguiente considerarse la de Santa Victoria como 15. Nufio Nufiez Rasura. Lain Calvo. Pedro Navarro. Dan lo…</t>
  </si>
  <si>
    <t>…n Al socorro de u n establecen femó de Beneficencia tar fiara el priomío regular de santa María de Meya de la congre de publica y común gación benedictina claustral en Cataluña} á D. Fr. Vicente de An utilidad—12,529. AI socorro y asistencia de algunos estuvliantes de k tonio: para uq^caz!GSj|iade k santa iglesia metropolitana de Za Reai universidad de Santiago., pobres, y de acreditada ragoza , vacante .por fallecimiento de D. Matías Galu ,…</t>
  </si>
  <si>
    <t>…4 rs.: •wats con míít m túéo el mes ée Dirigiré, hatf rido~puestm en k -drcéf tmnes déd fe^do ■ á mi^éo auguro- Soberano^ re\ dk 'de su -fehk pira ©3fpisarlos. El^etecafor ha sido D. Fr2t¿kc© Mbrz.' Dentro cumpleaños, puesto para piano á 5 rs., guitarra 4 y fiaufi* if. de poco, -segusi áatés ciertos, los cabed &amp; Montes dé Gcs, Ga-* Canción k entrada en cs^ eóríé dd Sr- D. Fe^xaxdo vk, de ilsrífe-’-,: IFizq^z y otros mñcWm, deben probénckrse…</t>
  </si>
  <si>
    <t>Fragoso, Juan de Matos</t>
  </si>
  <si>
    <t>Juan de Matos Fragoso</t>
  </si>
  <si>
    <t>…uaderno 17 contiene Seal decreto sobre reformas y economías de la Real Armada/ las comedlas El yerro del entendido y El galan de su rmiger +iit (¡Gaceta mím+. xxjyj ,. - ~ ■ &gt; j\. D. Juan de Matos Fragoso: el 17 las comedías Dar tiempo al Otro sobre te sueldos de la misma. (Num&gt; xao,) tiempo y El astrólogo Jingido, de D. Pedro;Calderón de krlkr-* Res! orden sobre habilitación del bacalao extrangerc para el ca. Continúa abierta la suscripción en esta corte en l…</t>
  </si>
  <si>
    <t>Fran</t>
  </si>
  <si>
    <t>…egundo........... D. Fernando Meras, D. Pedro Campuzano. Idem no consolidados....................................... 7 á f. Accettit........... D. Josef Zamora, D. Agustín Búrgos, D. Fran cisco Cabrera, D. Pedro Guzman. ANUNCIOS. En la tegunda cíate de dibujo. Prendo............ D. Gregorio Bedoya, Exento. Sr. Marques de La Guia de Forasteros y el Estado militar y político para este Casasola. afio se hallará en tafilete, pasta y rústica en el…</t>
  </si>
  <si>
    <t>…iguiente? E« atencióni los muy distinguidos servicio* da mi Secretario 2 o,oto....12000 «•«'••••'••••••••••••a**** *• Sevilla. dé Estado ydeldespachouniversal de Gracia y Justicia D. Fran i#oq7Wl.. 5000........................;. Barcelona. cisco Tadeo de Calomarde, caballero pensionado.de la Real y 1 r#40Ó— 3000......................... Madrid. distinguida Orden Españolar dpijCarlos m , he venido éi» conceder* 12,287*5— ' 2 ooo................…</t>
  </si>
  <si>
    <t>….ciudqd. de Oranada, por promoción de IX Juan Baúl ista los. mas fecundos manantiales de su prosperidad. Per su diligencia, Jiménez dé la Serna á canongía.do. su metropolitana, á D. Fran ayudada de la aplicación de los colonos,,se han.jplantado en ir cisco de Paula Sandoval. años £rg,704 olivos y 1.303,036vides, que pueblan un espacio</t>
  </si>
  <si>
    <t>Francia, Josef María Zuaznavar y</t>
  </si>
  <si>
    <t>Josef María Zuaznavar y Francia</t>
  </si>
  <si>
    <t>…Sánchez calle de la Concep ESPAÑA. ción , y de Ranz calle de la Cruz, esquina á la del Pozo. — P.*it/iKn kistórico-crítico sobre la legislación de Navarra, por Madrid g de Marzo. D. Josef María Zuaznavar y Francia, oidor jubilado del Consejo Real y supremo de Navarra. Parte 2.a: segunda edición. Se vende Por los partes recibidos de Barcelona fecha del z.°, se sabe con la i.a, ó suelta, calle del Ave María, núms. 2 y 3, á 12 rs. que SS. MM. seguían allí sin particular n…</t>
  </si>
  <si>
    <t>Francia, Par de</t>
  </si>
  <si>
    <t>Par de Francia</t>
  </si>
  <si>
    <t>…rtel general de Tolon i 13 mara D. Juan Antonio Ribera y D. Josef Madrazo. El Rey de Agosto de 1828.” . nuestro Señor, como tan decidido protector de las bellas artes, El teniente general Par de Francia, comandante en gefe de examinó con la mayor atención y escrupulosidad cuantas preciosi la división expedicionaria marques Maison. dades contiene dicho Real Museo, para lo cual recorrió los salo ___Se lee en el periódico ministerial de esta tarde el siguiente…</t>
  </si>
  <si>
    <t>Franciico</t>
  </si>
  <si>
    <t>…ia S brodel iaerituto da ciencia, rclativos á los tMievoa roiguardqs quien corinippnda.para su cumpli.mi«nto.=Está sefialadode la Kal enaiiOaÁd raléncia á io diPjulio de i8sd*anA' D. Franciico (1) En él pcóziaro nftmsro ampaobmiros á da el tañó da Tadeo de Colomañlt, • - -•.......... 'oiró Manifieito.</t>
  </si>
  <si>
    <t>Francis, Juan</t>
  </si>
  <si>
    <t>Juan Francis</t>
  </si>
  <si>
    <t>…to nombrados al intento, tuvieron el honor de recibir á SS. MM. Estado-mayor de las colonias militares al coronel del regimiento en (a puerta del jardín. El catedrático y director D. Juan Francis de los guardias Preobrájenski, Kakoschine. co Bahí, médico honorario de cámara de S. M., pasó luego á ma ■ También ha sido nombrado ayudante de campo de S. M. I. el nifestar á los Augustos Soberanos los ensayos de agricultura que Príncipe ltalisky, conde Souv…</t>
  </si>
  <si>
    <t>Franciscb</t>
  </si>
  <si>
    <t>…do de Ima V foódamentO é ta da las naciooesÜbe?^stí^ést/euroec0. il psiiarbó parte da’cstsr prbctóion ^fos Somos. Sr«. Infiuítei pion l rfá quTR^ ®» su impr«iia,4e’' Cirtó'Mtrit r D. Franciscb «le ÍPaiti. Asittió tambien ón Créci»: obri« ’el orto pre¿io «k , éáj&amp;ñnp 'da religiosos, de tbdés k'ret^iáMH, Varioi écíéiüsticOs eses lsde.Bórgos,lsdeBúrgos, calleteñe detóWóTfrtóte)|GW'^eldéTÓÍedo, flitséti'4S.7sidroel JUjU/yW mucluis personas Condecorados…</t>
  </si>
  <si>
    <t>Francisco</t>
  </si>
  <si>
    <t>…de D. Vicente Vejerano, á D. Luis Padriñan: para dos canongías Vespasianó j y otra de su Hija Julia, ambas de mármol estatuario, de la metropolitana de Burgos, por protttocion de D. Francisco y de mucho mérito, por lo acabado de sus ropages, En el mismo López Borricón, y fallecimiento de D. Tomas de la Pefia, á Don sitio se ha descubierto ur)a cabeza colosal de Juno de bellísimo «$- Bernarda Hernández y D. Rafael Pereda; para otra de la catedral t…</t>
  </si>
  <si>
    <t>26/02/1828</t>
  </si>
  <si>
    <t>Gaceta de Madrid n.º 25</t>
  </si>
  <si>
    <t>…dias de la cua Por Real orden de 9 de Diciembre del año próximo pasado resma, con una meditación para cada uno: compuesta y ordenada se ha servido el Rey nuestro Señor conceder á D. Francisco de por el P. M. Fr. Zacarias Sánchez Luengo, del orden de S. Ber Paula Hidalgo y Martin, vecino de Sevilla; privilegio exclusivo nardo ; obra que por el estilo en que esta escrita, Ja unción y doc por cinco años para la introducción y elaboración de una tinta…</t>
  </si>
  <si>
    <t>…por velas de sebo. . D. Vicente Pcleguer, ídem ,-por litografia. D. Josef Mas, Barcelona, por instrumentos de «rujia. . Director del Real establecimiento biográfico de Madrid,-por D. Francisco de, Asís Caballé, idem, por moldes para papel. D. Eusebio Aguado , Madrid, por fundición de letra. ídem.. D. Mariano Puigdengolas, Capellades , por papel. - -Viuda de Brusi, Barcelona, por idem. D. Francisco Ferrer Román!, Martorell, por idem. D. Josef Alegre…</t>
  </si>
  <si>
    <t>…go Abren. Colección de tratados de paz dél siglo xvu; 12 tomos, Sánchez.? D, Francisco Ribera.. D. Josef María Querrá. D. Scbas- folio, papel 360 rs., rústica 414. - 1 tian Tayon. D. Francisco de la Cruz García. D. Andrés Martí .^Prontuario de: dichos tratados, 4 tomo» 8.*, papel 37 n., rús nez: D. -Franrftco Jimenez. D- Sebastian Tomas. D. Bernardíno tica 31. "y S, Josef. D Josef Templado. D. , Francisco Granados. D. Manuel Acero. Tratado de funer…</t>
  </si>
  <si>
    <t>…ii . Knnl^bnacan de estampas da la.calte agesta. 4s .MáMsr&gt;D. Antonio AW.&amp;JÍérÍBardo píonttio^Tqrnlbo. .tos» fmntaóíte oooSt*tíit, mymk estampa ds fi- :í«r íCwSíBadMi^ttb, , ■- ‘V D. Francisco iope&lt;.P.Fnacttco ' Fnncúco.García fu ». '/VoW *í*J ir*- í: íí! ’ ’iu !' *.i prÁ'/r* «HM üífrentA real. til</t>
  </si>
  <si>
    <t>…s ¡ aj i to González, con su esposa. D. Joaquín López. D. Miguel Bcr- davía el error lleva én pos de sí á una gran parle de la Grecia. net, con su esposa, cinco hijos y un criado. D. Francisco de la «Muchos dé vosotros, sin embargo, han conocido por expe Mícr. D. Francisco Aguilar. D. Antonio Morales. D. JosefRe— riencia propia, que cuantas veces confiaron.en promesas extrangequena. D. Agustín González. D. Justo Balioa. D. Manuel López. ras, otras…</t>
  </si>
  <si>
    <t>…á blico nada debe temer del que co 183a ha de dar fin del mundo, en ¿1 dia *9 del presente mes de Agosto 4 la una y mádia, en una según la opinión .de los astrónomos alemanes. Por D. Francisco de las salas del supremo Consejo de.Hacienda, autorizado por la Verdejo Paez: segunda edición, corregida. La aceptación que ha comisión de Inscripciones, y presidido por el Bxcmo. Sr. marques tenido esta obrita ha sido tal, que en poco na de un mes se ha de .…</t>
  </si>
  <si>
    <t>…e candcleros__Un - plato de dñpirila- priniér éxtracto de Uide cste.dia i CkoftaM^ría JuanaDur^n , hija deracon tijeras.^Una escribanía, yunaéscalfeta, todo de plata» del tenkiite D. Francisco, mucrto en^el campo del honor;. y8&amp; tura. en 25 onzae de oro. ' : CAuatoe su oía i. Sfguada suerte, que atará 'dt manifiesto ni MadridJ Lúodvn^.;. issMt»»ittsM^fas*t(yi|*ffiM B7i* l ■:* r.n : Un juego decafédeplaita de buengusto, su hechura para ocho PuL M»MS…</t>
  </si>
  <si>
    <t>…dé cuantas es 6$tHi66, S4f,itf. no Bossuct, Obispo de Meauy , y la - El .premio de agoo rs. concedido en todas hú’extracciones á cribió en este genero, traducida del1 francés por D. Francisco las huémaas.de militares y patriotas que murieronen defease de Martínez Moles: dos tomos en 4.0. Véndese á. ao rs. pasta y 16 la juna cauta en la «erra ne le independencia, cupo en suerte del en pergamino en la librería de Villa'; plazuela de Sto. Domingo. pr…</t>
  </si>
  <si>
    <t>…12 de {Diciembre. perpetua de §0 á 51. Ayer tarde á las cuatro se han trasladado SS. MM. y AA., ex sver se recibieron aquí pliegos del general marques cepto ei Serme. Sr. Infante ,D. Francisco y su aiku&gt;ta Esposa, y Fa Maísoft coa-fecha ée f de- este mes. Ha reconcentrado en Navart- milia que se quedan en esta corte, a! Real sitio del Pardo. no v Maéon una parte de las tropas que se ha!brío en el ataque La» írop-íS uc !á gusrmcion y voluntarlos Rei…</t>
  </si>
  <si>
    <t>Francisco, Domingo</t>
  </si>
  <si>
    <t>Domingo Francisco</t>
  </si>
  <si>
    <t>…nsta dé a/ páginas én’ folio, sin contar la portada j pió* Viuda JsFaáái'liijn^ &lt;:-:' Viuda de Palco t hijos. ' logo; dé buen pepel y letra, y ademas de i o láminas de igual tanu¿ D. Domingo Francisco és Vich. s D. Fnssussco Domingo de&lt;Vichi fio , grabadas por D. Bartolomé Wirmbt. Desando hacer exten D.Redro5Asm, RMoiam, siva esta obríta, y proporcionar al público toda la ventaja posible, D. Nacéis» JUstidor. D. Narciso. Ftxidor- '■ ie hallará'venal al mod…</t>
  </si>
  <si>
    <t>Francisco, Juan</t>
  </si>
  <si>
    <t>Juan Francisco</t>
  </si>
  <si>
    <t>…an sido condenados por ¡os tribunales co ovia al limo. Sir. D. Juan dé Lera y Cano, trasladado de la de mo contraventores del código penal. ; SLrbastro: para la de Málaga al limo. Sr. D. Juan Francisco Los protestantes, á que Mr. de Pompiéres hace alusión, solo .Martínez Cotillón,'¿ráslalfedo dé la'de falencia', &gt; para la d* te les ha obligado' á qué se confórmen con las disposiciones del Aitorga al Excnío. é limo. Sr. D. Leonardo Santander y Villa- mismo códig…</t>
  </si>
  <si>
    <t>Francisco, Pablo</t>
  </si>
  <si>
    <t>Pablo Francisco</t>
  </si>
  <si>
    <t>…finas y ordinarias. Daroca. Trigo, fanega dicha 26 á 28: centeno 11 á 12: ce Sociedad económica de Sevilla, por cochinilla. bada 7 á 8: vino, cántaro 5: aceite, arroba 30 á 32. *' D. Pablo Francisco. Lávemete, ídem, por lavado de lanas.' Jaca. Trigo, fanega ídem 14: vino, cántaro-8: aceité, ar Doña Irene de Tejada, Sto. Domingo de la Calzada, por pa roba já. '/ ño azul. Taratana. Trigo, fanega ídem n a 12: cebada 6 á 6^: ave D. Josjíf Vidal, Palma én Mal…</t>
  </si>
  <si>
    <t>FranciscoGoya</t>
  </si>
  <si>
    <t>…oribío Mogrovejo, ti rt. cas de sus contrincantes. Un cuaderno de lo* caballo* de Vclazqucr, grabado* al agua Esta exposición, que te hará á puerta abierta, como la pri fuerte por.D. FranciscoGoya, 4a rs. mera , y durará el tiempo que perecea al opositor, deberá ser cla Dos vistas del Prado de Madrid 30 rt. ra y metódica, cual corresponde á un sugeto que aspira á ser cate Una vista del puerto de Cádiz, tres de la Cárnea , una de Sedrático , guardándose…</t>
  </si>
  <si>
    <t>Franco, Jpárlos</t>
  </si>
  <si>
    <t>Jpárlos Franco</t>
  </si>
  <si>
    <t>…ar, completo con 8 map» iluminados , en papel común 4 Vmskos. D. Josef Redon. D. Francisco Izazí. D. Manuel Vega. 19a rs., y en vitela 4 x4o; fírade dicho dá ra venderán lo* pti-' D. Jpárlos Franco. D. Bernardo Cortes. D. .Pablo Delgado. Don meroa 4 s40 , y loa segimdos 4 s88. ■/;'*' Jpnf Muía Molina. D. Andrés Cunara. D. Roque Feraz. Don niimat , atritos y acs¡twuu , poc un labrador ': diálogo* entra ' Josef Alvares. Ds Joaquín Pase. D. Ramón Belmontcs…</t>
  </si>
  <si>
    <t>Franque-, Felipe Vilamala y</t>
  </si>
  <si>
    <t>Felipe Vilamala y Franque-</t>
  </si>
  <si>
    <t>tabull y Torrcnt para la de Rípoll. i D, Joaquín Ferrandcr f que podía robar »í ejercicio de w profesión, necesario para ad Caudel: para la de Camprodon á D. Felipe Vilamala y Franque- quirir la subsistencia. Muy pronto dió pruebas de sus felices dis za: pan la de la ciudad de Cervera á D. Dionisio Marín yRuiz: posiciones sacando en lápiz varios retratos, y aun modelando alpara la de la de Sahona á D. Antonio Pando y Vara: para la de Íunos…</t>
  </si>
  <si>
    <t>Frates, Mateo</t>
  </si>
  <si>
    <t>Mateo Frates</t>
  </si>
  <si>
    <t>…tejidos de seda. . D. Angel Malilla, idem, por productos químicos. Sres. yerno ¿ hija de Travcría, idem, por cintas de seda. D. Luis Estéban y Hernando, ídem, por péndola real. - D. Mateo Frates, Real Moncloa, por Minio. D. Eusebio Domínguez, idem, por el catre de hierro. - D. Juan Hossechrueders , Madrid, por pianos. D. Eudaldo Pous, idem, por escribanía de acero. D. Francisco Bcmareggi, Barcelona, por instrumento* de D. Juan Bautista Garrigues, ide…</t>
  </si>
  <si>
    <t>Fratv-</t>
  </si>
  <si>
    <t>…erado el Rey nuestro Señor del expediente instruido acer 3 iquen á su factura. Hé aquí pues la Letra, del referido Diaíio. ca de la continuación de premios propuestos - á favor dé D. Fratv- «Aunque no ignoramos que los artículos largos suelen fasti císco Serafín , comandante de la flotilla del resguardo de Rentas de diar, especialmente en un Diario de estrechos límites, hay algunos Cádiz, é individuos de la misma, que se distinguieron-en labfblm…</t>
  </si>
  <si>
    <t>Frau, Ramón</t>
  </si>
  <si>
    <t>Ramón Frau</t>
  </si>
  <si>
    <t>…«librería de : Los opositoresodierán acudir por sí ó por . un apoderado le Barco, carrera de S.. Gerónimo ,7 en Barcelona casa: de da viuda gal antera sscrctario de aq;iel colegio D. Ramón Frau»para it* df .Rocf,.impresorade cámara. ....... naarlaoposicionaníal término «úb. dias contados desde el de il. '"Paira el rematé de los bienes per’ténéctentes ai abiúksfáVo del su publicación en la Gaceta, presentandoal múmontíémpo loe comisario ordenador D.…</t>
  </si>
  <si>
    <t>Freitag</t>
  </si>
  <si>
    <t>…s- próximos 2 la plaza,* pero nada consiguió; cheramientos otro igual numero: Por nuestra parte perdimos al v la caballería que en seguida se echó sobre la columna dei te valiente general Freitag, comandante del regimiento de los grana niente general Kreutz fue también rechazada. ; - deros, y al corone) Zaycow , del mismo cuerpo , los cuales fue ron muertos en el ataque y á la cabeza de su batallón. Id. delante de Schumla hasta 27 de Setiembre, * «El…</t>
  </si>
  <si>
    <t>Frutos, Manuel</t>
  </si>
  <si>
    <t>Manuel Frutos</t>
  </si>
  <si>
    <t>…en la acción de trú á D. Magín Grau y Pujadas: para la de la Seo de Urgcl i embestir. Por imperfecta que fue-e esta obra, conservada en una D. Agustín Pelaez: para la de Tarrasa á D. Manuel Frutos: para fuente de la villa, dió á conocer el talento del escultor, y le con la de S. Pedor á D. Bartolomé Bosch y Borras: para la de Cape- cibo la protección del Obispo de Córdoba D. Antonio Caballero Hades á D. Josef María Carrogio; y para.la de Sitjcs á D. Fr…</t>
  </si>
  <si>
    <t>Fscandin, Lázaro</t>
  </si>
  <si>
    <t>Lázaro Fscandin</t>
  </si>
  <si>
    <t>…ntes aquello* in carmelita. D. Cirios Fikr. D. Juan Sanohez ^ con su mozo Fran mensos é importántes paites, ligados por tanto* vinculo* coa loa cisco Alonso. D. Francisco Rosendo. D. Lázaro Fscandin. Don cspaftotes~__Haab el día i.° de Junio cn la capirat y hasta el ig M*—* Ceideira. D. Joaef Tallón- D. Josef. Ne^rete, . del mUmo cs l» provindun se admiten suscripciones por cada ' PU 6. Patis Nueva Orleaiis en la goleta americana Estados* ejemplar, compl…</t>
  </si>
  <si>
    <t>Fsxwando</t>
  </si>
  <si>
    <t>…e se dirigieron á la cuidra de ág dé Marzo último, enque tuvo la honra dé ser visitada por los pintados, en la que se enteraron del modo con qué los moird;entes augustos Soberanos Sr. D. Fsxwando vii y la Sra. Doña Jóssva obran sobre las materias^colorantes y sobre las telas, y del indujo Amalia- El orden con que sé verificó la-visita de las cuatro cut de la reserva en los tintes de azul y blanco por la masér.iori en aras. principales del establecimie…</t>
  </si>
  <si>
    <t>Fueotenebro, Donúngo</t>
  </si>
  <si>
    <t>Donúngo Fueotenebro</t>
  </si>
  <si>
    <t>…ISIMtSSSMSSISMHtU «9* wlofé corrcgidor de esta capital, y escribanía de número de Ordo&amp;ézr á Idem no consolidados..... .........».......... 7 idem; consecuencia de ún oéspecho del Sr. D. Donúngo Fueotenebro, alcáldehonorario del crimen de la Real chancilkfríade Valladolid; corregidor da Segovia, su fecha a del presente mes, refrendado ; - :■ - :• ANUNCIOS. , y del escribano de k minna Fernandez Cuesta, se cita y emplaza á Dofia Marta Ruiz , víuda de D. Anselmo G…</t>
  </si>
  <si>
    <t>Fuertes, Jiian</t>
  </si>
  <si>
    <t>Jiian Fuertes</t>
  </si>
  <si>
    <t>…allas también de pIata.__Una copita de metal Consejo de S. M., alcalde de su Real Casa y Corte, se cita y empara lumbre, sin estrenar.,_Una mantilla de tafetán francés con plaza á D. Jiian Fuertes, á cuyo cargo se libraron dos letras de blonda de cuarta de ancho y velo de mas de media vara de ancho cambio en 2odeFebrero de 1823, importantesáuna suim 2.8,568 con guarnición de terciopelo calado. _ Otra de lo mismo con reales, á favor de D. Juan Maccron,…</t>
  </si>
  <si>
    <t>Furcada, Bernardo</t>
  </si>
  <si>
    <t>Bernardo Furcada</t>
  </si>
  <si>
    <t>…amben; idem, por pelucas y postizo*. D. Mariano Ayustante , Zaragoza, por baldoses. D. Antonio Sánchez, idem, por idem. - ... D. Domingo Francisco de Vich, Barcelona, por pieles y D. Bernardo Furcada, Barcelona, par badanas tafileteáis. D. Juan Furcada, idem, por tafiletes de colores. '.a guante*. v; Doña Isabel Literas, Madrid, por charoles. D. Salvador Roig, idem, por tafiletes y badanas tafiletadas. D. Esteban Chavauné, idem, por guantes y pieles fituá…</t>
  </si>
  <si>
    <t>Furcada, Juan</t>
  </si>
  <si>
    <t>Juan Furcada</t>
  </si>
  <si>
    <t>…, Zaragoza, por baldoses. D. Antonio Sánchez, idem, por idem. - ... D. Domingo Francisco de Vich, Barcelona, por pieles y D. Bernardo Furcada, Barcelona, par badanas tafileteáis. D. Juan Furcada, idem, por tafiletes de colores. '.a guante*. v; Doña Isabel Literas, Madrid, por charoles. D. Salvador Roig, idem, por tafiletes y badanas tafiletadas. D. Esteban Chavauné, idem, por guantes y pieles fituá. " D. Gonzalo de Laca, idem, por silla de montar. D.…</t>
  </si>
  <si>
    <t>G, A.</t>
  </si>
  <si>
    <t>A. G</t>
  </si>
  <si>
    <t>…sardo Télemaco y el Luisa *, pero ambos ANUNCIOS. han traído viage largo.”. Conferencias eclesiásticas Ae la diócesis de Angers, traducidas Madrid as de Febrero. al castellano por D. A. G.; el relevante mérito de esta obra es tan conocido de todo eclesiástico, asi secular como regular, me Por los partes recibidos de Barcelona últimamente ,.,áe sabe dianamente instruido en las obligaciones de su estado, que seria que 5$. MM. seguían allí sin exp…</t>
  </si>
  <si>
    <t>Ga</t>
  </si>
  <si>
    <t>…'Bartéiro: para la dignidad de capiscol de la Sta. iglesia sillos de la traspiración; de aqui provienen los sudores colicúa tiprimada de.Toledo, por la de D, Juan Aótonio Frera, i D. Ga vos en las calenturas y un estado semejante en él canal intestinal; á briel Uriutia, y para la caáoiróa que obtenía el misino en la pro- que se siguen las diarreas tan frecuentes eh esta* estación: de aqui pia Sta.; iglesiaa D. Bernabé Stmón González. también…</t>
  </si>
  <si>
    <t>Gabes, Bartolomé</t>
  </si>
  <si>
    <t>Bartolomé Gabes</t>
  </si>
  <si>
    <t>…tido entre vosotros. La garantía de vuestras propieda Mas. D. Josef'Rique jibe. D. Juan Moscoso. D. Julián Ortega. des y de vuestro honor, la; mediocridad de los impuestos de toda D. Bartolomé Gabes y D. Antonio Serrano. dase, la igual administración de justicia en los tribunales diferen Día 18. En la fragata Virginia, piara Nueva Yorclc. D. Pedro tes , eran ventajas de que en todo tiempo han hecho gozar los re Grisalva. D. J. M. Gutiérrez. D. J. García González, y criado. g…</t>
  </si>
  <si>
    <t>Gacett, Josef</t>
  </si>
  <si>
    <t>Josef Gacett</t>
  </si>
  <si>
    <t>…. D. Joaquín Saratcs- D. Juan Portas. D. Bartolomé Medina. Don , Catabro dt lat obras dt S. M- gve Jt hallan de venta.etf el dts■ pacho y almacén de la Imprenta Seal.Pedro Oliver. D. Josef Gacett. D. Manuel Fernandez. D. Pablo Córdoba. D. Domingo Alrarez.: D, Bartolomé Ler rano. D. Ra Abadía. Resúmen del inventario dé la Real Armería, 4.a, món Castrón. D. Juan Perez. D. Antonio Labordera. D. Juan papel 4 rs. y 17 mrs., pasta 8.. . Verdejo. Ó. Francisc…</t>
  </si>
  <si>
    <t>Gadeo, Francisco Sánchez</t>
  </si>
  <si>
    <t>Francisco Sánchez Gadeo</t>
  </si>
  <si>
    <t>…eblo de S. Calixto, Lóndres 2§ de Noviembre. ‘que ha de ser la capital de lo&gt; que debe fundar en Síerramorexia Fondos públicos. Tres por 100 consolidados 86*. en terrenos fpropios D. Francisco Sánchez Gadeo , caballero de la ,____Ei Rev se lia pasado hoy al palacio de Wíndsor, después del orden de Carlos ni, y ministro honorario del Consejo supremo medio día/donde ha tenido corte, á la cual han asistido los mi de Hacienda, ha sido Instalado el día 14 de Octubre…</t>
  </si>
  <si>
    <t>Gagarin</t>
  </si>
  <si>
    <t>…es se ha visto que le era Inmovible al ejérci la fonda de. ia isla británica, que está en ia plaza del Popoio. ^1 to continuar ks operaciones del sirio, y se ha hallado en k preci príncipe Gagarin , enviado extraordinario y ministro píen ipoten-* sión de hacer un movim:es:o retrtasdo, e! cual comenzó el 8 del ciarlo del Emperador de Rusia y Rey de Polonia, cerca de ja corriente Se dice que han arrojado á los pantanos las piezas de Santa Sede, había sal…</t>
  </si>
  <si>
    <t>Gagarine, Gregorio</t>
  </si>
  <si>
    <t>Gregorio Gagarine</t>
  </si>
  <si>
    <t>…. Señor con lo propuerto por el y dirigido al senado, se ha dignado S. M. el Emperador nombrar Presidente de la Junta de Comerció del Reai Consulado, .de Ma consejero* privados al príncipe Gregorio Gagarine, enviado ex drid én io de Julio último, se ha servido conceder al misino Real traordinario y Ministró plenipotenciario de S. M. cerca de la cor Consulado la facultad de imprimir y: publicar desu cuenta la te. dc'Roma, y al conde León Potócki tu Ministro en Po…</t>
  </si>
  <si>
    <t>Gago, Juan</t>
  </si>
  <si>
    <t>Juan Gago</t>
  </si>
  <si>
    <t>…es eáiM. Fr. Joaquín de lenu, Fr. Francisco Sawl , Fr. Cristóbal te trozo de la obra es de suno interés, por abrazar noticias de Rodr¡guae , iot tras franciscanos. D. Josef Sotó. D. Juan Gago. tanto* países ,1an diferentes Cn situación y aspiectó, en castas disv: D. Josef Gairá. D. rteminge Caul. D. Raivon Ros. D. Pedro tintas da la especie humana , « religión, gobierno j costumbre*,1 ifljn Dl C4rUa Cortado, con un nifio. lX Josef Lagos. D. Jen en…</t>
  </si>
  <si>
    <t>Gairá, Josef</t>
  </si>
  <si>
    <t>Josef Gairá</t>
  </si>
  <si>
    <t>…es de suno interés, por abrazar noticias de Rodr¡guae , iot tras franciscanos. D. Josef Sotó. D. Juan Gago. tanto* países ,1an diferentes Cn situación y aspiectó, en castas disv: D. Josef Gairá. D. rteminge Caul. D. Raivon Ros. D. Pedro tintas da la especie humana , « religión, gobierno j costumbre*,1 ifljn Dl C4rUa Cortado, con un nifio. lX Josef Lagos. D. Jen en animalé* raros, en proddccioMs riquísimas déda naturaleza; EL sef Fenundes, con su cen…</t>
  </si>
  <si>
    <t>Gal</t>
  </si>
  <si>
    <t>…colegial de Belmonte. obispado de Cuenca, por promoción de lez Saez y Doña Geróninia Femandez Sardino á junta que' ha de D. Meliton Rodrigo,! D.Josef González. celebrarse añtc el Sr. Gal indo, teniente corregidor de esta villa, el Asimismo se ha saividoS. M. nombrar por Real decreto para «fía 7 del corriente’á ial nueve en la posada del mismo señor, una cañongía de la* santa iglesia metropolitana ’ de Santiago, por rita en la carrera dé S. Ge…</t>
  </si>
  <si>
    <t>…, cubriéndose fe picos que mullas á fe particulares con fe rará el perjuicio que hay3 lugar. de la Cija, con el fin de que consigas un número fijo de-secciones — Fn el juzgado del señor Gal indo, teniente primero corregi premiadas, _ &gt;• ? dor de esta vil fe y escribanía de Sanz , penden fe autos de testa Siendo d número de Vafe de 400 . ffeos so consol ¡dados mentaria de Doña Juana Osoro, viuda que fue de D. Santiago S,oy6 f saldrán agraciados 1…</t>
  </si>
  <si>
    <t>Galaup, Domingo</t>
  </si>
  <si>
    <t>Domingo Galaup</t>
  </si>
  <si>
    <t>…de todo aseguramos que la Inglaterra D. Josef Tort, idem, por ídem. no se empeñará sin necesidad en una guerra contincntaL (GÜr D. Jaime Pascual, ídem, por idem. idarf Travtütri) D. Domingo Galaup, ídem, por idem. D. Segismundo Ferrer, idem, por medias de algodón. ESPAÑA. Síes.- Marfá, Suria y compañía, idem, por idem. D. Miguel Pou y Svandias, ídem, por idem. Madrid ji de Ruta D. Francisco Julia y Ramoneda, idem, por tejido* da al* Por los partes reci…</t>
  </si>
  <si>
    <t>Galiana, Antonio</t>
  </si>
  <si>
    <t>Antonio Galiana</t>
  </si>
  <si>
    <t>…que por este nombre le cono tata yCruafies á Callosa ds Segura, y para la de la ciudad de Ma cían), le hicieron pasar rápidamente por todas las clases de 1á aca taré que obtenia á D. Antonio Galiana: i D. Benito Benet, que demia: le adquirieron tal estimación de sus maestros, que en ella lo era dé la de Manresa á la de Gtstellon de la Plana, y para misma se le destinó sala para trabajar, por no poder el propor aquella á Í). Vicente Ignacio Morales: para…</t>
  </si>
  <si>
    <t>Galin-, Antonio Josef</t>
  </si>
  <si>
    <t>Antonio Josef Galin-</t>
  </si>
  <si>
    <t>…ación habia lo sarlo al vicario de la catedral dé dicha ciudad, ó bien’á su esposa.grado en pocos dias la curación de muchos enfermos:trasladados ____ En virtud de providencia dél Sr. D. Antonio Josef Galin-&lt;k los presidios del Africa, atacados de demacraciones infebriles do, teniente primero de corregidor de esta villa-, refrendada dely otros males de esta especie; manifestando también la utilidad y escribano Martinez, se cita y emplaza á Josef Eleútcrió Guerre…</t>
  </si>
  <si>
    <t>Galindo</t>
  </si>
  <si>
    <t>…No perdones la espuela, Ton coursier hors d'haleine; ha- rassé acreedores á las testamentarías de D. Josef Sierra y Doña Catalina Litercs, su rnuger, pendientes en el juzgado del Sr. Galindo, te No des paz á la mano, D'un bras jamais lassé, niente de corregidor de esta villa, por ,1a escribanía de Sierra, Se Menea fulminando el hierro in Exerce - incessament ton glaive Cita á los que lo sean para que concurran á una junta que ha de ce-, sano. del…</t>
  </si>
  <si>
    <t>…se ha de celebrar en se anuncie en la Gaceta. De Real orden ¿te. Madrid 30 de Ene la vicaría eclesiástica, el dia 3 de Marzo próximo. ro de i8a8.=Ballesteros. Por providencia del Sr. Galindo, teniente corregidor de está villa, dada por la escribanía de Garamendi, se cita y emplaza á CAMBIOS DEL DIA 6. todos los que se crean con derecho á los bienes que han quedado Lóndres............................................................... 3 6 f. por m…</t>
  </si>
  <si>
    <t>…....... i á 4 pérdida. rizo , á 10 rs. en .pasta y. 8 á la rústica. . , Murcia.................................................................. 14 ídem. ■ .___Por providencia del Sr. Galindo . teniente corregidor de esta Barcelona á pesos fuertes......... .......................... Par á 4 beneficio. villa, á instancia del.apoderado general de los .herederos de la Zaragoza...................... ........................................ 4 pérdida.…</t>
  </si>
  <si>
    <t>….......................................i......... 3¿fá}. calle de Preciados. París................................................................ 15 11 papel. Por providencia del Sr. Galindo, teniente primero de cor Cádiz............................................................. i á f pérdida. regidor de esta muy heroica villa, se cita y emplaza á D. Tadeo Sevilla.................. ... i¿ ídem, Sánchez Escandon y D. Juan Josef de Lerma, último…</t>
  </si>
  <si>
    <t>…ándolos Idem no consolidados...................... instituidos por sus herederos ó á los legítimos representantes de los mismos, para que al término de 30 dias comparezcan ante el Señor Galindo, teniente corregidor de esta villa por la escribanía de Sanz, á instruirse del estado de los autos de testamentaría del mis ANUNCIOS. mo D. Bernardo, y deducir en ello las acciones que crean compe Los suscriptores á la Historia de la reforma protestante en ti…</t>
  </si>
  <si>
    <t>…ara y tercia.__.Otro de mostaza de cibimiento que de no hacerlo asi, le parará todo perjuicio. uña vara.—Otro de lo mismo de dos varas nuevo y sin estrenar. --—Por providencia del Sr. Galindo, teniente corregidor de esta _Una basquiña de sarga de Francia de niña. _Un pañuelo de villa, se ha mandado convocar á junta á los acreedores y demas muselina bordada i tambor de vara y media—Una mantilla de interesados en la testamentaría de la Excito. Sra.…</t>
  </si>
  <si>
    <t>…yiuda de Rlescas, i 2 rs. ' á jd; centeno 14 4 19techada 8 a 19. fiiede ir encarta. ' " . ■ . Los campos han.-sbradoún hermoso aspecto con la abundan En virtud de providencia del Sr. Galindo, teniente primero ’ cia de lluvias. de corregidor de esta villa, por íá ascribánía de Martínez, se cita NAVA**A._jCcrr¿i4. Trigo,tobo 13¡ centeno 8 ¡cebadad: y emplaza á D. Juan Josef de.Léémi y D. Juan López Trasejlas, víng, cántaro girapcite arrobe 32. "V.…</t>
  </si>
  <si>
    <t>…os y Novalés eñ y falleció en VillacaUitien 6 dé Setiembre de 1824, para que la provincia de Córdoba, mediante 1 lo cuál se admitirán las pro dentro de 30 diascoaiparezcan antq el Sr. Galindo, teniente cor-v posiciones que se presenten y cubran el total importe de los ex regidor de está villa, y por la escribanía de Raya; en inteligen presados ramos, cuyas cantidades al píe se expresan, durando el cia que; panado dicho tériitino sisin1 comparecer,…</t>
  </si>
  <si>
    <t>Galindó</t>
  </si>
  <si>
    <t>…es acudan 4 acreditarla; pues de' lo contrario les parará el per ***&gt;• juicio que haya lugar. Noveno»...'*(SSSS**SIMS«M*»Saass*SSSIt*M«StS#MSSI«SStStSi*M ■ *3$ F*— providencia del Sr. Galindó, teniente corregidor dé es* Novales...,• tHSI«l»*l*l*l*«l*MaNSNHMM*SM*Htn*l*M»IMSS Aumento en el rematé. «IMMSHWMtSMMSSsssMSS ta villa , se ha mandado ¿clébrar junté de acreedores él concurso de D. Eugenio Ahumada para nombrar los. síndicos, que faltan, Total…</t>
  </si>
  <si>
    <t>Galíndo</t>
  </si>
  <si>
    <t>…librería de Brun, frente &gt;■ Real orden sobre abono á los oficiala y tropa de artillería en é fc» Covachuelas. los extractos de revista. {Núm. áf) .. , Fn virtud de providencia del Sr. Galíndo, primer teniente Otra determinando lo que. debe hacera en caso de aprehender de corregidor de ata villa , refrendada del escribano del número efectos estancados.' (Má*. d¿.) Santin y Vázquez, se cita y emplaza á los que se consideren con Real decreto de indul…</t>
  </si>
  <si>
    <t>…de ayuntamiento, franco JOOniníhnmiimmhuim» Cádiz. • • . de^^orte, hasta el dia S. ^ mismo mes, pues pasado no se admi- - . rVÍ^-pí:. ■ enCUMBO SOBTBO Fu. yútud de providencia del Sr. Galindo, teniente primerode las tres secciones premiaiatcon 20 pesos funtes toda admiro. de corregidor de está H. V., por la escribáníá dé Ayuntamiento, La sección desde el n.° 16,001 al 17,000. se hace sabcr á la persona, ó personas, en cuyo poder existan, 6 desde e…</t>
  </si>
  <si>
    <t>…. Eusebio Mariano y Doña Idem no consolidados........................................ 7 á 7b María Ramona de Seguit, difuntos, para que comparezcan á de ducir sus acciones ante el Sr. Galindo, teniente corregidor de esta villa, por la escribanía de Raya, citándolos al mismo tiempo ANUNCIOS. para la junta que ha de celebrarse para tratar lo conveniente á este asunto en el día 20 de este mes á las nueve en la posada del misino Continúa el Catálogo d…</t>
  </si>
  <si>
    <t>…mo remate; y en su Conse tan sembrada de dificultades, y que exige tantos gastos. cuencia se ha señalado para la .celebración del mismo el dia &gt;j de —En virtud de providencia! del Sr. Galindo, teniente primero Agosto próximo, á las do¿e de su mañana, en los estrados de esta de corregidor en esta M. H. villa de Madrid, refrendada del es Intendencia general. , cribano Sierra, por indisposición dél escribano de número Yévenes, se cita y emplaza á los…</t>
  </si>
  <si>
    <t>…anada en lá de Gabaldon, y en Má i ingles, 3 tomos8.a, papel 3*, pasta 40. laga en la de Carreras. Sieard. Lecciones analíticas de Sordo-mudos, 8.°, pasta i5. —Por providencia del Sr. Galindo y escribanía de Gáramendi Sigaud de la Fond. Diccionario dé-las maravillas de la natu se ha scfialadoél domingo 17 de Agosto próximo) á las 9 de su raleza , 8.a marquilla, papel t i, rústicai2. mañana, en la posada de S. S. para la junta de acreedpres é inte^…</t>
  </si>
  <si>
    <t>…da.__14. Las multas que, fuera de la do se proveerá cn cl que se considere mas benemérito. presente ley, se impóngan por delitos cometidos en los periódicos; ——Por providencia del Sr. Galindo, teniente primero de cor* nunca bajarán del duplo de lá menor qúeestablecen las leyes so* regidor de esta villa, te cita y emplaza i todos los acreedores que bre los delitos de la pips^tj. Fn caso de reincidencia por el puedan tenct derecho i los bienes de la…</t>
  </si>
  <si>
    <t>…rio íil público en el pámfó 15 del capítulo j.° del reglamento vigente. . . . para noticia/de Jos licitadores. ’ &lt;-¡ c.-. camsioc nxi oía 18. ■ ~ d.úí En virtud dc providencia del Sr. Galindo, teniente primero í , ■ \ de corregidor de ama villa, se cita-y. emplaza al ininediato sucesor raráeeeeeeeee—eeeéáeéeweeeeraeei» 87# • "/ akpStronato Real de legos , fundado por pofia LuiSá y :Delis Ser hrk. iWMWMSseskwiwsMMiifras*». *SÍ*9fppel- bastiana Pére…</t>
  </si>
  <si>
    <t>…se sustancien militar ció intestada en está eorte en ip de Mayó de este, áfió, para que mente'contra paisainoapor delitos coinúnes. {Idem.') dentro de 15 días comparezcan ante el "Sr. Galindo , teniente cor Circular del Ministerio de Hacienda fijando í ocho días el regidor de esta villa, por la escribanía del número de Raya, i término que puedan Jtténér Jos intendentes *d ejsctmm videndi las usar de sus acciones ¡ en inteligencia qué pasado dicho…</t>
  </si>
  <si>
    <t>…HStiMUMSSSSMMISIIS | á 4 dafio. ñores de justicié de esté pueblo de Prádena. Sevilla.....»..........................»;.............................. 1 á if —...Por providencia del Sr. Galindo, teniente corregidor de esta Málaga Pardinero. heróica villa, refrendada del escribano de número Seco, se ha se Valencia. • SStMSSHMSSSSMHtMSMtMIMSSSStMSSSOSMNSSitMSt 1 dafio. ñalado para junta de acreedores á los bienes de la Excma.Sra. DoMurcia.............…</t>
  </si>
  <si>
    <t>Gálindo</t>
  </si>
  <si>
    <t>…mente con Cádiz | á i daño. las denus obras que constan eñ el catálogo ; que M da gratis I Sevilla..»». 1 á if ídem, quien le pida._ • Málaga.. ¿beneficio. ____Por providenc¡a del Sr. Gálindo , teniente de corregidor dó Valencia., I daño, esta villa; su fecta 5 del corriente, refrendada del escribano del Ikfurcia»»..».».».......»..».» (ídem, número Gonzalo, se ha señalado para la celebración de lé junté Barcelona á pesos fuertes.., f á f idem. de…</t>
  </si>
  <si>
    <t>…essé sdutenu jjur »- - A virtud dé provisión de la Real chancillaría de Vailadolid, Venus, y Adonis se preparan? pour la chasscr, Grabadas por En- Mandada guardar y cumplir por el Sr. Galindo, teniente primero graved í y la» seis resumes son las Musas delineadas por Cipriani, de corregidor de ésta villa, y escribanía del número da .Martínez, y grabadas por Bettlini ¡ á 8 r*.las primeras , 6 las segundas f .4 lia* sé cita y emplaza á D. Angel Valle…</t>
  </si>
  <si>
    <t>Galindo, Pedro</t>
  </si>
  <si>
    <t>Pedro Galindo</t>
  </si>
  <si>
    <t>…los artistas naciopropia iglesia, vacante por promoción de D. Juan Manuel Pe— raie-. Privado del lugar que le preparaba su mérito, se le adjudicó tez á la chantría de la misma, á D. Pedro Galindo. el premio segundo de escultura en sesión publica del Instituto de Igualmente se ha d'gnado S. M. nombrar pura una canongta 15 vendimiaro, año -x, (6 de Octubre de 1802) sobre una multi* de la santa iglesia metropolitana de Valencia que obtuvo D. Gre tud crec…</t>
  </si>
  <si>
    <t>Gallart, Juan</t>
  </si>
  <si>
    <t>Juan Gallart</t>
  </si>
  <si>
    <t>…afía vahersal, física política i &gt; Eturo a.i. dt rlsl. Búa. Nueva'Qrleam ca el bergaatin fo* Mistérica qué publica D. Manáno Torreate, pueden acudir 4 los lau amaricaao Exthsmotr. D. Juan Gallart D. Joicf Meknor parages dcéidei'liayatí nucritp^pira recoger la tercera parte, r ade-' Gaaaelln, D- Juan CapdcviU. D. Juan Alcaide. D. Uilwio Gar-' uáilú el hnpOrte'de la ciurtá y Altima, que está en prensa. La que cía. IX Jmef Mará Infundí. D. Francisco Soler , con ni espoe…</t>
  </si>
  <si>
    <t>Gallego, Francisco</t>
  </si>
  <si>
    <t>Francisco Gallego</t>
  </si>
  <si>
    <t>…M. al Real pala¿io , que habÍtan ordi- D. Manuel BustilLoa. D. Pedro García Socmaw D. Domingo Pc-&gt; nariamentc los MM. RR. Arzobispos, en cuya ««ateta esperaban rez. D. Pedro Azua. D. Francisco Gallego. D. Juan de la Chi las autoridades de la Provincia y'el ayuntamiento. ca. D. Josef Figueroa. D. Constantino ViUafruela. D. Hilario El Rsv.dió la orden dequé las tropas desfilasen por la tarde Loredo. Fr. Lizwo de Sta. Teren, carmelita. Fr. . Antonio: La&gt; dela…</t>
  </si>
  <si>
    <t>Galludo</t>
  </si>
  <si>
    <t>…las articulaciones, .dos dan interesarse en esta subasta las personas á quienes acomodare. se fea!las 'Curados completamente hace mes de cuatro años f ha ------Por providencia del Sr. Galludo, teniente primero de correbiendo emplead© solo el yodo en lo exterior duraste smíiémpo ‘dor de esta vüla, dada por la csctibmk del námero ck k misma considerable: 01ro se fea curado lace xm año, y otro se halla aun : Locches, se cita y emplaza á los hijos y d…</t>
  </si>
  <si>
    <t>Galu, Matías</t>
  </si>
  <si>
    <t>Matías Galu</t>
  </si>
  <si>
    <t>…nos estuvliantes de k tonio: para uq^caz!GSj|iade k santa iglesia metropolitana de Za Reai universidad de Santiago., pobres, y de acreditada ragoza , vacante .por fallecimiento de D. Matías Galu , á D. F**?s- aplicación, que carece de medios para ccntmuax sn to Saeti2 de- Manilla; pira la dignidad de arcediano de' Be Ichite, vacaste en dicha santa iglesia por fallecimiento de D. Tomas Es- Al de algunas personas partkndares Indícales .y .. oier , í D.…</t>
  </si>
  <si>
    <t>Gamboríne, Miguel</t>
  </si>
  <si>
    <t>Miguel Gamboríne</t>
  </si>
  <si>
    <t>…la Fuentecilla, cabe i e fanegas, un celemín y Un Viacrucís , inventado por D. Vicente López , y grabado 20 .Cstados.rsLas cualés disfrutó hasta sil fallecimiento el Sr.- Don por D. Miguel Gamboríne, 30 r*. Alfonso.Feraz Torrettno, y hoy . lo hace él hospital de nuestra fie-. - Diez y ocho estampe» iluminadas, que representan los gritos de Bota de la Misericordia, vulgo Antezana, de esta ciudad, sé ha-, Madrid , en 54 rs. lian démincíaclas por de mojéran…</t>
  </si>
  <si>
    <t>Gar, Ana María</t>
  </si>
  <si>
    <t>Ana María Gar</t>
  </si>
  <si>
    <t>…nca) 12 de Febrero. _ En todo el siglo diez y ocho se reunieron espontáneamente muchas familias á la Iglesia romana, y reconocieron la suprema En esta villa hay una señora llamada Doña Ana María Gar cía del Papa y los principales dogmas; pero conservaron una parte cía , viuda de D. Isidoro Cabrera, la cual tiene Pt años de edad, de su ritual; sin embargo, nunca hicieron un acto público ni co y se conserva tan perfectamente bien que puede hacer los oficio…</t>
  </si>
  <si>
    <t>Gar-', Uilwio</t>
  </si>
  <si>
    <t>Uilwio Gar-'</t>
  </si>
  <si>
    <t>…4 los lau amaricaao Exthsmotr. D. Juan Gallart D. Joicf Meknor parages dcéidei'liayatí nucritp^pira recoger la tercera parte, r ade-' Gaaaelln, D- Juan CapdcviU. D. Juan Alcaide. D. Uilwio Gar-' uáilú el hnpOrte'de la ciurtá y Altima, que está en prensa. La que cía. IX Jmef Mará Infundí. D. Francisco Soler , con ni espoee m da á luz ahora, comprende la dcacripcioiTdcl Asia, del Jlíri ynncriado. t! &gt;í,_v&gt;' ca y de las nlás ó tierras oceánicas, ñamadas…</t>
  </si>
  <si>
    <t>Garay, Blasco de</t>
  </si>
  <si>
    <t>Blasco de Garay</t>
  </si>
  <si>
    <t>…exacta idea de esta de América, y particularmente el célebre Fullon, han cedido esta declaración, que tanto honor hace a nuestra nación, y en particular- gloría al capitán español D. Blasco de Garay.” ai, capitán D. Blasco de Garay,, vamos á traducir literalmente lo No se crea que aunque entonces fuimos los inventores, se haque sobre el particular se ha publicado en la revista británica, an quedado los españoles atras en los adelantamientos que en tomo 1…</t>
  </si>
  <si>
    <t>Garay, Genaro</t>
  </si>
  <si>
    <t>Genaro Garay</t>
  </si>
  <si>
    <t>…n poder en dicho dé línea, ha partido estos dias de aquí para dar. la guarnición iMe- tiempo bajar á tierra. Que los terceros pilotos D. Antonio Estevez zieres. (Quotidiernte.") y D. Genaro Garay, que en todo imitaron la conducta de Zal 1» ciudad de Aix ha calculado las pérdidas que ha experi duondo, naveguen por espacio de un año en los buques de guerra, mentado cómo consecuencia de la persecución de los jesuítas. £1 con el sueldo de marineros agrega…</t>
  </si>
  <si>
    <t>Garay, Manuel</t>
  </si>
  <si>
    <t>Manuel Garay</t>
  </si>
  <si>
    <t>…Teresa, Fr. Domingo de la Madre de Dios, Fr. Josef de los Angeles,' carmelitas. D. Mariano Munieza. D. Tomas Lan- Ingresos y gastos. diara. D. Josef -Llorha. D. Fernando Gargera. D. Manuel Garay. ■ Reales vellón. D. Juan Arguelles. D. Tomas Cordero, con su hijo D. Manuel. Existencia del año anterior........... 47,140..2/ D. Sebastian Santos. D. Ramón Bassos. D. Nicolás Peña. D. Joa Producto de limosnas , rifas semana- quín Ros. D. Mariano de la Luz S…</t>
  </si>
  <si>
    <t>García</t>
  </si>
  <si>
    <t>…n é asuntos de que «otiocen loa lado dicen que los mismos revoltosos que hicieron degenerar el tribunsles;ae declara de tordon suprehupoflr presente» que no se pronunciamiento del coronel García, se valieron de la sencillez tomará en considerácionni se contestará 1 ninguna instancia que de uña parte de aquel pueblo, sin perdonar ni el reprobado arbi venga del extrangeto, y tenga conexión con los objetos siguientes: trio de prodigar el aguardiente, pa…</t>
  </si>
  <si>
    <t>García, Gabriel</t>
  </si>
  <si>
    <t>Gabriel García</t>
  </si>
  <si>
    <t>…ar las noches serenas durante el calor; pero nunca en tiempos D. Estanislao Sánchez ,yPuy: para ja de Bañólas á D. Manuel húmedos ó lluviosos. Calvache y Moya: para la deGandesa á D. Gabriel García de El lavado es una de las mas importantes operaciones. Debe ha García Caballero: y nará la de la de la villa de Castellón de la cerse sobre el lomo, según el uso de Sajonia, y no después de la Plana ,r eh Valencia , a D. Antonio Chamochin. esquila como en España.…</t>
  </si>
  <si>
    <t>García, Josef</t>
  </si>
  <si>
    <t>Josef García</t>
  </si>
  <si>
    <t>…ialido y Coridoá, sabre todo lo iw digno desaberie con refalé quín Moscos. D. Manuel González. D. Josef María Feqninel, cioo aheiima y ticrv» propia pan lo* olivoa, *u plantación, D. Josef García. D. Miguel Castillo. D. Miguel García. D. Jo- traaplaniea, labora*, abonoa¿ podas dcc.: Menfermedad» y eusef María López. D. Francisco Monfarrin. D. Fernando Noirirálí racioo: recolección de Us aoeitMfH*/adobos j ektraccion dd aceiD. Ramón Alvarez. D. Jacinto…</t>
  </si>
  <si>
    <t>…e la llegada de un en He dado cuenta al Rey nuestro Señor de la instancia promo viado turco despachado de Schumla por Hussein-bajá para el Em vida por el Teniente Coronel graduado D. Josef García, capitán perador : parece que este comisionado ha obtenido de S. M. el ob retirado con agregación al Estado mayor de esta Plaza, y Subde jeto de su misión, el cual se reducía á proponer un armisticio de legado de Policía que fue del Partido de Jaca, en solici…</t>
  </si>
  <si>
    <t>García, Juan</t>
  </si>
  <si>
    <t>Juan García</t>
  </si>
  <si>
    <t>…or del Evangelio, ha querido buscar Pedro Cano. D. Matías de la Fuente. D. Josef Hernández. Don la oveja perdida para atraerla á su gremio y á la comunidad pú Francisco Toricgoza. D. Juan García. D. Ramón Solóxzano. blica de que se apartara: ha querido restituiros á vuestra felicidad D. Francisco Ruiz. D. Antonio Peinada D. M. Josef Aragón. anterior bajo la protección benéfica de nuestro magnánimo So D. Angel Roldan. D. Josef Antonio Orta. D. Pedro F…</t>
  </si>
  <si>
    <t>García, Mateo</t>
  </si>
  <si>
    <t>Mateo García</t>
  </si>
  <si>
    <t>…Suarez. dudad de Toledo por la de D. Manuel Domingo de Perca Aran- Se avisa á los interesados para que se presenten por sí ó por apo goiti á casería de sa santa iglesia primada, á D. Mateo García; derados; en k inteligencia que de so hacerlo, les parará el perjui y pata otra de número y coro de k iglesia catedral de Osma por cio que haya lugar. . ■ ■ . ascenso de D. Joaquín Opel á ración de la misma, á D. Rafael ____ Por providencia del juzgado de Gue…</t>
  </si>
  <si>
    <t>García, Miguel</t>
  </si>
  <si>
    <t>Miguel García</t>
  </si>
  <si>
    <t>…gno desaberie con refalé quín Moscos. D. Manuel González. D. Josef María Feqninel, cioo aheiima y ticrv» propia pan lo* olivoa, *u plantación, D. Josef García. D. Miguel Castillo. D. Miguel García. D. Jo- traaplaniea, labora*, abonoa¿ podas dcc.: Menfermedad» y eusef María López. D. Francisco Monfarrin. D. Fernando Noirirálí racioo: recolección de Us aoeitMfH*/adobos j ektraccion dd aceiD. Ramón Alvarez. D. Jacinto Linues. D. Nicolás Sonchez Cba» N,yph…</t>
  </si>
  <si>
    <t>García, Narciso</t>
  </si>
  <si>
    <t>Narciso García</t>
  </si>
  <si>
    <t>…igiin paso que1' los señores D. josef Pizarro y Gardin, D. Ignacio Calvo, alcal diera él Gran Señor era capaz de dáenerU en sú proyecto de m- de segundo, D. Justo Velez, provisor, D. Narciso García de «adidos dos prtncrpadosí - ;r ‘ - Mora , síndico del Excmo. ayuntamiento, y D Jósef Antonio : Los preparativos militares de los rusos en la BesarábiY son tam Vidal y Pascual; con 150 cada uno j ycOn ro» el Sr. D. AntOniO-' considerables que es imposible cr…</t>
  </si>
  <si>
    <t>García, Rafael</t>
  </si>
  <si>
    <t>Rafael García</t>
  </si>
  <si>
    <t>…blo Ortiz. D. Domingo Vi-, tentativa. . llalta. D. Juan Coy. D. Santiago Vizcaíno. D. Juan Camiri. Don - »La mamona del goce pacífico y sin interrupción de vuestras Antonio Pcrez. D. Rafael García. D. Francisco Román. D, Rai fortunas, de que teníais igual seguridad que todos los súbditos mu mundo Sánchez. D. Ildefonso Grande. D. Cayetano Vergara. Don sulmanes, no puede haberse borrado de los hombres de buena in Justo Ramos. D. Josef .Olis. D. Josef Mar…</t>
  </si>
  <si>
    <t>Gargera, Fernando</t>
  </si>
  <si>
    <t>Fernando Gargera</t>
  </si>
  <si>
    <t>…mugeres. lás de Sta. Teresa, Fr. Domingo de la Madre de Dios, Fr. Josef de los Angeles,' carmelitas. D. Mariano Munieza. D. Tomas Lan- Ingresos y gastos. diara. D. Josef -Llorha. D. Fernando Gargera. D. Manuel Garay. ■ Reales vellón. D. Juan Arguelles. D. Tomas Cordero, con su hijo D. Manuel. Existencia del año anterior........... 47,140..2/ D. Sebastian Santos. D. Ramón Bassos. D. Nicolás Peña. D. Joa Producto de limosnas , rifas semana- quín Ros. D. Ma…</t>
  </si>
  <si>
    <t>Gárlós, Duque de S.</t>
  </si>
  <si>
    <t>Duque de S. Gárlós</t>
  </si>
  <si>
    <t>…querido el bajáde Bosnia atfávesar la Servia El día 17 del corriente á las dos de la tarde falleció en París pan ir sobre Widdin^le envió sus hermanos el Príncipe Miloch el Excmo. Sr. Duque de S. Gárlós, Embajador de S. M. C. en aque «on los firmanes y privilegios que le había concedido el Gran Se lla corte.. -a " ñor; y ha protestado solemnemente contra la-entrada de tus tro sas. Parece .que el bajá dé Belgrado trata de impedir que avancen Concluye ¡a conte…</t>
  </si>
  <si>
    <t>Garrido, Francitco</t>
  </si>
  <si>
    <t>Francitco Garrido</t>
  </si>
  <si>
    <t>…y otros adornos. . , y A v Gutiérrez. D. Josef Gutiérrez. D. Gabriel Gómez aiis. Dton Gbn «le aparató, y entre lás íclatnaciones del inmOMo puMMO, Pablo VÍdal. D. bGriano Barrera. D. Francitco Garrido D. Pe* eonfut&gt;d»4M cn,n el eco sonoro de lzscampaatsT &lt;1 tstreendode la dro Sulnés. D. Josef Antonio Echaverria; D. Nicolás Trivilla.’ arrillenai llcgaron SS. MM. al Real pala¿io , que habÍtan ordi- D. Manuel BustilLoa. D. Pedro García Socmaw D. Domingo Pc-&gt; nariam…</t>
  </si>
  <si>
    <t>Garrigues, Juan Bautista</t>
  </si>
  <si>
    <t>Juan Bautista Garrigues</t>
  </si>
  <si>
    <t>…idem, por el catre de hierro. - D. Juan Hossechrueders , Madrid, por pianos. D. Eudaldo Pous, idem, por escribanía de acero. D. Francisco Bcmareggi, Barcelona, por instrumento* de D. Juan Bautista Garrigues, idem, por obras de hojalatería y música. plaqué. D. Miguel Cabrero, Madrid, por obras de platería. Doña Francisca Jaquinet, idem, por chimeneas económicas. D. Henríque Dollfus, ídem, por bomba para incendios. D. Josef Sanhauia, idem, por velas de sebo. . D.…</t>
  </si>
  <si>
    <t>Gaspar</t>
  </si>
  <si>
    <t>…liana, Doña Gregoria, Don» Murcia.......................................................................................................................... María Cruz , D. Víctor, D. Gaspar y D. Blas de la Peña, hi Barcelona á pesos fuertes................................................. jos de D. Isidoro y Doña Rosalía de Iñigo; Doña Manuela, Zaragoza........................................................................................................…</t>
  </si>
  <si>
    <t>…oria como 15. Nufio Nufiez Rasura. Lain Calvo. Pedro Navarro. Dan lo que llaman los mineros una cata, bien que con pocos ejempla Juan Bautista Perez. D. Geróniiño Gómez de Huerta. D. Gaspar res de rendimientos tan constantes y de tan buena calidad. Según de Guzman y Pimentel. (Se continuará.") esta teoría, fundada en lo que se observa por todas partes, la direc Los suscriptores i la historia crítico-geográfica de lat mar ción de los trabajos es…</t>
  </si>
  <si>
    <t>Gastos</t>
  </si>
  <si>
    <t>…e viaja con el título de conde de Bosi. diplomático....:............í........................................-..V.Í- 3ÍS"í,°oo Acaba de. ser nombrado coronel del ejército sueco el príncipe Gastos ordinarios de todas las Legaciones.......... 556,000 de la Moscowa, yerno de Mr. Lafitte. Sueldos de los Empleados activos en el Cuerpos « El gobernador general de la capital ha invitado por medio de consular...................................................…</t>
  </si>
  <si>
    <t>Gatindo</t>
  </si>
  <si>
    <t>…sta plaza, calle del Burros Lo que se hace saber para noticia de los interesados; prevenidos que al que no concurra, le parará el perjuicio que ha ANUNCIOS. M_Jror providencia det Sr. Gatindo, teniente primero de correConcluye el Catálogo de lat estampas qüe sé hallan Jé venta eti la Calcograjia de la imprenta Real. gidor de esta villa, refrendada del escribano del número de la mis mo, Martínez, se cita y emplaza á D.Nicanor García,D. Joauiá Martí…</t>
  </si>
  <si>
    <t>Gávifia, Rufino María de</t>
  </si>
  <si>
    <t>Rufino María de Gávifia</t>
  </si>
  <si>
    <t>…omoción de D. Vicente f Chacón, £ D. Ruperto Mata Cotorro:jpara una media ración de la 1 Aios Sres. Gali y Viny#ls,de Taprasíí, porpafios y franelas. de Calahorra .poi promocíóndé D. Rufino María de Gávifia, £ A los cinco gremios mayores de Madrid , pOV tcjidot de tadé D. Manuqfirfe M^riái psirá dós raciones 'dc la colegial de Santi-, y tisúes de'la Real fibrica «Talavera. llana, obispado', de Santanderpor promoción ide D. Pedro .Mar?, A 0. Francisco Fernándéz^…</t>
  </si>
  <si>
    <t>Gcismar</t>
  </si>
  <si>
    <t>…es en la pronta ejecución da i jKojovi, la cual sin embargo coitiaii i^únida por lós"ft»¿ aqmlla medida, y no puede'dudar* de que las bajas del ejércitogaos. Hace bebo días que el general Gcismar batio cotnpletairftnre ruso serán cubiertas dentro' de poco tiempo. El camino de TouU 4 un cuerpo da 108 turcos, á quienes les tomó |ina gran cabtidad i Kícw está lleno de trasportaa de armas ) de lo cual se puede de bagages y, de municiones, y al místno tien…</t>
  </si>
  <si>
    <t>…corregidas y enmendadas. La de de icQ hombres., no se han detenido en marchar sobre Kaia- claración de Mr. Peel, que como ya hemos anunciado, manifiesta fkt contra el ejercito del general Gcismar, el cual estaba .atrin la imposibilidad en que se halla de dirigir la Cámara baja , áme cherado en el campo abandonado últimamente por el bajá de nos que la cuestión católica no se decida de un modo ó de otro, IVIddim ha aumentado la perplejidad y confusión d…</t>
  </si>
  <si>
    <t>Géilmárliá</t>
  </si>
  <si>
    <t>…litar. ; ¡ r, ,í- - nos.que había subido de algunos mesa Se eatá construyendo en el astiüer.o dél Sr. da Koster^ eq , Nada sé sabe dél teatro de le' guerra.fi-ate'parte.''1's".'El general Géilmárliá iPftóóé t¡np- barco de vapor idé un tamafio. extraord‘»Mio.» qite w sido reforzado; pero corno la estación ertá muy »del*nt¿dapara dóstina , según diceo , á servir de pequrtmt entre Ambéreay Jata&gt;? quépueda volverá tornar la ofensiva, f por otra partéét baja…</t>
  </si>
  <si>
    <t>Geismar</t>
  </si>
  <si>
    <t>…en los pormenores qu? siguen,. * ’ ~*»'L* vanguardia1 del 6.a cuerpo de infantería» mandada por el ■ de sus Estados. Subsisten las nrnmas provocaciones, pean aun las general mayor barón Geismar, ha ocupado á Rucjurcst el xa. Esta rnicnn trabas sobre nuestro comercio, y prolongándose este estadp de cosas, la violación abierta que «ufan los tratados se hace de.operación, ejecutada con úna rápidas increíble ,,ha evitado se to ■mase álafuerta,y salvado…</t>
  </si>
  <si>
    <t>…habían reunido unos 9® • ■i LínJres io Je Setiembre. hombre* delante de:la plaza de Kalafata. Luego que tuvo noticias . Fondos públicos. Tres por ioo consolidados 881. dé esto el general Geismar marchó con unos 4^ hombres, y atacó . En el Globe and Traveller se lee que ¡ es muy probable que el á lós'otomanos"el 7 de Agosto, les mató 400 hombres, y los obli Duque dc.Clarence vuelva á ocupar su destino de Grande Alini- gó'aá éncérrarse en la plaza, de…</t>
  </si>
  <si>
    <t>…la conveniencia de que estas no se en amainas, marcharon en número de 2o9 contra el ejército ruso.No, torpezcan por las fórmulas lentas que son indispensables en las hallándose el general Geismar con bastantes fuerzas para resistirlos,' reuniones numerosas ¡ el deseo de proporcionar á los miembros de resolvió el 18 retirarse-, y dejar en poder del enemigo todo el mi Consejo de Estado el tiempo necesario para que examinen ma campo ruso, -abundantemente…</t>
  </si>
  <si>
    <t>…el ’ktdse' de RúSiasehábia re cos-momento» cali iquedó desierta. Loe refuÁzos, aunque cortos, fugiado á Codja-Bey (Odessa). Sin ¡embargo de estóseiabéque e sé «nviáron ¡de aquí aL general Geismar bastaron para detener tfurcos, y aun-Jogcó-lacaballería rusa obligarlo* á retirarse; el Divan teme mucho un^descmbarcó en la entrada' misiriadel S Bosforo, el cual será apoyado por la escuadra rusa ¡de Sebastopol, pero el pais ha quedado cruelmente devastado.…</t>
  </si>
  <si>
    <t>…brá dé luchar, coti los: turcos que allí quedaren. Otra circunstan el estada ¡actuat'de los negocios de Inglaterra.. El nobleduqúe ' se- cia notable « la de. Jiaber recomendado al general Geismar que manifiesta .en ella bastante temeroso de que nó. reciba algún-grande se atenga á las instrucción» que ¿1 ha recibido (1) independiente y funesto golpe la constitución jr Jar iglesia establecida en. Ingla- detoda relación, sobré el.jKgocio.de la Grecia, ta…</t>
  </si>
  <si>
    <t>…s' fuerzas á Irlanda. Sú población'sé presenta Fronteras de la Valaquia g dt Setiembre. amenazando en cuerpos de 10 y ao9 hombres arañados y uniforLos refuerzos qué ha recibido el general Geismar paira librar inados. El Courier, órgano oficial del Ministerio ingles; anuncia á Krajova consisten en algunos cuerpos de infantería de cosacos quedar disfosieioner del Gobierno son iguales d la crisis: y de huíanos. Una parte de estas tropas que se dirigía I…</t>
  </si>
  <si>
    <t>521</t>
  </si>
  <si>
    <t>…ado- sucesivamente á que enviaron algunos destacamentos al campo de G&amp;bfát, aun no este puerto, y vuelto á salir al instante. Hoy hemos sabido que la han tensado la ofensiva, y ei general Geismar ha vuelto á ocupar pr-svenza f i cuyo bordo se hallaba el comandante de aquella ex- su antigua posición del Czoroí. E i. terror se ha difundido extraor pedición, habiendo tenido un encuentro con tres bajeles argelinos, dinariamente en la pequeña Valaquia* ce-…</t>
  </si>
  <si>
    <t>…iene ejemplo .en los Principados. Lle eñvien á sctnejantct alborotadores al otro lado de los tnares. gando los turcos al pueblo de Boglerta principiaron á atrincherar se: el mayor general Geismar con una división de 4190 hombrea VRANCIA. se-hallaba sobre las armas á distancia de legua y media; y á pesar de la superioridad del enemigo, resolvió impedirle el que continua Partí 31 de Octubre. se su atrincheramiento, y le atacó vigorosamente el día 16 de…</t>
  </si>
  <si>
    <t>…ad^, afondó habían penetrado. Se iublá de esta accióri cómo de üha cfe ^Jiwientas que toma dé Vire»* y por ía vktoria que ha conseguido en la pequeña Valaquia el ^teniente general barón Geismar. Asistieron á estare- de mucho tiempo á cita'p^rte ha habido.‘S rusos penetraron.pór &lt;^ bréclus al.aúunecer 'de iquél 'día basta el centro ligiosa ceremonia SS. MM. II. las Emperatrices , y S. A.' I. cl dé la plazas Se lótieróiii^ la díóanci'a de tiro dé pist…</t>
  </si>
  <si>
    <t>…que sea quejándose dé V ALAQUIAlos miónos Gefes con justo motivo, 7 que tampoco la tenga la Cf*gc®a-£de Noviembre. - -' .no .sea hecha por el propio taercs^onDfeReai ocóeaiíic. El general Geismar ^cába; tfe fYecogér imevos laureles con la * cg. de Noviembre de 1828.T=Zambratso. - toma de' la cabeza del puente- de Kakfat , de que se apoderó deso piles de un ataque repentino, que obligó á los turcos á hacer urr NOTICIAS EXTRANGERAS. movimiento retrógrad…</t>
  </si>
  <si>
    <t>Geísmar</t>
  </si>
  <si>
    <t>…zca. reunido á la inmediación, de uno retírádose precipitadamente á Wlddm. Sabida esta inesperada nue de nuestros principales arsenales marítimos, y que se teme, que una va per ei general Geísmar, no perdió un momento en dirigirse a mezcla tan granee de población extrangera choque con el carácter dicho punto; y al acercarse á la plaza se cercioró de que en efec nacional británico. Confesamos que estos motivos de temor nos to los turcos la hablan aband…</t>
  </si>
  <si>
    <t>…pués del sitio; pero texto esto es falso ó mariscal Wktgen&gt;tem ha salido para Jassk Una división de k exagerada, guardia rusa ha recibido ordea de pasar á ks inmediaciones de SiEl general Geismar, que se ha atrincherado en Calaíaí, se va á Estría» (Gaceta universal.) ver muy expuesto, porque k guarnición de Widdio, que ha reci AUSTRIA. bido un refuerzo de 5S hombres t animada por el buen resultado, tomara bien pronto la efusiva.. Lsmherg de NoviembreA…</t>
  </si>
  <si>
    <t>…in te griegos, para quienes ks hemos conquis »Ea la peqsem Vakquk se ha rendido á,Buestm tropas la tado. El general Maison permanece aún en Modera El 46 de lí plaza de Kj&amp;ii&amp;t, El general Geismar, queriendo sacar partido nea te entrado de guarnición en Petras; lo restante dei ejército ¿el terror qñe había difundido entre los turcos la toma de Var puede decirse que está acampado al rededor de Na vari no , en donna y la derrota de! bajá de Widditi en Ba…</t>
  </si>
  <si>
    <t>GeismarE</t>
  </si>
  <si>
    <t>…Sihstria, y se cree que no tardará en rendirse esta plaza, á pe ber entre el valor de las dos terceras partes de la finca hipote sar de la obstinada resistencia de los turcos. El general GeismarE cada al.pago, y el total de la deuda; y conformándose con el pa ha llegado á Crajova, y ha tomado el mando de las tropas rusas recer del Subdelegado general del ramo, se ha dignado S. M. re qué se hallan en aquella parte. La enfermedad que reina en Buchasolve…</t>
  </si>
  <si>
    <t>Géisniar.y</t>
  </si>
  <si>
    <t>…e haya compuesto, firÁsi'es qwc en la pequeña Valiiquia está ya próximo á recibir re- thado de su mano, al señor diréctor, de quien le recibirá al tiem fiíerzós cóitsidcrábles- el general Géisniar.y no tardará eti llevar po de dar principio á sU lectura, que durará cuando menos inedia la guerra á la Servia, pues está pronta una reserva imponente para -hora , sin contar el exordio, y concluida aquella le objetarán sus iccnaplazarle en las posiciones que o…</t>
  </si>
  <si>
    <t>Geistnar</t>
  </si>
  <si>
    <t>…re los apode parte de los turcos. Diez mil hombres de estas : tropas se handesti- rados de los gobiernos de la Alemania central, para concluir l un nado i reforzar el ejército del general Geistnar, y 89 se han diri convenio de aduanas y comercio , nO han correspondido de modo gido:» Giurgewo. Efe-las tropas polacas ha habido: movimiento, y alguno á las esperanzas que desde un principio se concd&gt;iéton: por en Brody corre la voz de que el cuerpo 'del gen…</t>
  </si>
  <si>
    <t>Gekmar</t>
  </si>
  <si>
    <t>…nado últimamente por el bajá de nos que la cuestión católica no se decida de un modo ó de otro, IVIddim ha aumentado la perplejidad y confusión del noble Duque. Aun Se dice que el general Gekmar ha hecho xtadhas tentativas pa que sir Jorge Murray es un empleado útil y de una integridad ra abrirse, paso ai través de las. fitas turcas., pero que sus esfuerzos sin límites, carece del don de la palabra; y á mas de esta, desgracia habían sido infructuosos…</t>
  </si>
  <si>
    <t>Gel, Josef</t>
  </si>
  <si>
    <t>Josef Gel</t>
  </si>
  <si>
    <t>…sucede á las de Mararó al brigadier D;; Jbséf María Bonicéli-, coronel del i.6 de Frauendorf. Se ha experimentado que es malo lavarlas en agua cor ídem-: para él de Vich alcorónel D. Josef Gel les, comandante de riente ; el mejor método es el que se acaba de indicar.__Los corde Batallondel a.° regimiehtó dé dicha Guardia. Real: para'él de ros deben esquilarse lo'mas pronto que sea posible^ para que des Manresa al coroné! Di Antonio Carió Orbaneja,…</t>
  </si>
  <si>
    <t>Genie, Juan</t>
  </si>
  <si>
    <t>Juan Genie</t>
  </si>
  <si>
    <t>…ificado. _ de la villa de Tordera. El síndico general de los Valles de An : D. Francisco Coáta, ídem, por licores; dorra. El ayuntamiento, cura párroco y clero de la villa de Tár- D. Juan Genie, Tamajon, por carbón de piedra. rega. El cura párroco de la villa de Artesa de Segte. 21 cura pár D. Josef Muñiz , Oviedo , por bulé negro. roco y ayuntamiento de San Martin de Provensais. El obispo,, ca D. Francisco Tolrá, Madrid, por hules. bildo y clero de…</t>
  </si>
  <si>
    <t>Georgia, Segismundo Ma- de</t>
  </si>
  <si>
    <t>Segismundo Ma- de Georgia</t>
  </si>
  <si>
    <t>…scou.' para visitar todas las paradas, según ya lo habia verificado en el ------ S. E. Mgr. arzobispo Joñas, individuo del sínodo y exarca año de 1825, con un despacho firmado por D. Segismundo Ma- de Georgia, ha sido elevado á la dignidad de metropolitano de lats; y que dudando si dicha comisión es compatible con las atri Cartalinia y de Cakhetia, y S. Erna. Mgr. Onissiforo, obispo de buciones del Consejo, y de serlo si era también extensiva á las ju Catherinosla…</t>
  </si>
  <si>
    <t>Germán, Antonio S.</t>
  </si>
  <si>
    <t>Antonio S. Germán</t>
  </si>
  <si>
    <t>184</t>
  </si>
  <si>
    <t>…rno á las circunstancias en que se halla la gía, compuesto&gt;para la ensefianzan de los discípulos, por el doc nación después de los últimos sucesos del estado de Puebla ,.he re tor D. Antonio S. Germán, decano de la escuela especial de la suelto : que se proceda sin pérdida de tiempo á recoger las licen ciencia de curar de Barcelona: dos romos en cuarto. Se vende en la cias de armas que tengan los españoles y capitulados, é igualmente librería de Razóla, ca…</t>
  </si>
  <si>
    <t>Gerónimo</t>
  </si>
  <si>
    <t>…Beatriz de Angulo, y esta, por el bajo que falle 6.a D. Alonso Tostado. Luis Vives. D. Diego Hurtado de ció,al referido hospital, para que en el término de 30dias se pre Mendoza. D. Gerónimo de' Ziirita. D. Diego Saavedra Fajardo. senten 4 deducirlo en el referido tribunal; prevenidos de que pasa D- Alvaro Navia Osorio. do dicho término sin hacerlo les parará todo perjuicio. 7.0 D. Luis de Requesens. D. Bartolomé Leonardo de Argénsola. D. Juan de…</t>
  </si>
  <si>
    <t>Getsmar</t>
  </si>
  <si>
    <t>…se infiere de lo prevenido en los próxima I legada á Bochares! dd íeid-marísca! conde Witfgenstein. arriados 22U, y 246 de ks Reales Ordenanzas de Ártüfería También se dice quet d general Getsmar te tomado posición en pxra Im definios de Ultramar. De Real orden &amp;c. Madrid 19 de Caiafat, después de haber rechazado al tejé de Wrdditi hasta el Norfesdire de iBiB^rZambrano. '■ 7 *: - otro lado dei Danubio. Se espera por instantes h capitulación &lt;k Silería…</t>
  </si>
  <si>
    <t>Gfeig</t>
  </si>
  <si>
    <t>…95.' Empréstito Real de España 77. fue- posible, y disimuló Us miras' ulteriores:' Los tusos pasan ej El 19 á. las tres de su tarde llegó el 'Rey á esta.'.capital, dé Danubio , el almirante Gfeig sürca'el mar Negro, la, Turquía es viielt»de su' viáge á 'Lüneville , y después de haber mudado de ’co^ atacada porté Rusiiypórla Pers¡aáVni¡enipo, navios rusos se che.se fue á Saint-Cloud, acompañado del! príncipe de . Soiré, su adelantan en el Mediterráneo,…</t>
  </si>
  <si>
    <t>Ghika</t>
  </si>
  <si>
    <t>…io V ALAQUIA. turco cuando se aproximen los rusos muchas familias de Moldavia, de Valaquia y de Turquía. Ha llegado á Cronstadt con una nume Bucharest 1% de Mayo. rosa comitiva el príncipe Ghika, á quien se habia creído hecho En fin, hemos pasado provisoriamente la primen crisis. El 10 prisionero por los rusos. Su hijo mayor, que se hallaba en Conssalieron de aquí el hospodar y «1 cónsul austríaco: al mismo tiem tantinopla, ha logrado salirse de alli…</t>
  </si>
  <si>
    <t>Gic</t>
  </si>
  <si>
    <t>…rior de gramática latina. mon ElejiWe* Primer premio. D. Eugenio Ahumada. Segundo...........D. Antonio lacucva, D. Juan Campuzano. Accettit. D. Francisco Cabrera, D. Juan Bcuíhb , D. Gic» No hay artículo* ñus importantes: de publicarse en la Gaceta, gorio Bedoya. que los que versan sobre loa progresó* de la industria ó del comer cio español. Tenemos pues la mayor complacencia en anunciar al En ¡a cíate inferior de latinidad. úblíco la gnÚKfep…</t>
  </si>
  <si>
    <t>Gijon, Domingo Sánchez</t>
  </si>
  <si>
    <t>Domingo Sánchez Gijon</t>
  </si>
  <si>
    <t>…esados en la suerte y cio Tosantos, ministró supernumerario dél Tribunal de la Nun alivio de aquellos infelices! Estos se.presentaban á su vista enter ciatura, canónigo : y él Sr.'D. Domingo Sánchez Gijon, caba necidos , asombrados y llenos de gozo por la no esperada dicha de llero pensionado de la Real y distinguida orden de Carlos m , del ver tan cerca de sí y con señales ta'n positivas de ternura á las Per- consejo de S. Mi, su secretario de la Colecturía g…</t>
  </si>
  <si>
    <t>Gil</t>
  </si>
  <si>
    <t>…l reino. también el ig. El cuaderno 12 contiene las comedias del maestro Sabemos que en el estado del afio último se ha incluido en las Tirso de Molina-Zelós con irlos se curan, y D. Gil de las' Caluniversidades y estudios'agregados algún otro no comprendido en xas,verdes,; y el. ia las.de&lt;D. Antonio Solís, tituladas Un Bobo el anterior; cuya separación no puede hacerse para la mayor exac hace ciento, y el Amor al uso. Cóntinúa abierta , lá s…</t>
  </si>
  <si>
    <t>Gil, Antonio</t>
  </si>
  <si>
    <t>Antonio Gil</t>
  </si>
  <si>
    <t>…ores .Bathurst y.Áberdeen. Otras muchas reuniones curso-análogo al- objeto, leyendo en seguida la oración inaugural £4 habido ayer y.Jjpy, dr qua. nais^ipito sabemosá f ia hora de D. Antonio Gil , profesor de la clase de francés; y concluyén (4fr ésto á la prensa«Je. .'..i ■ dose el acto con las. mas vivas y reiteradas aclamaciones al escla-' ~ ,:-jV --ir-: j y.r OT rj ?,i ■ v r.:"i '■ ■- recido Monarca! que promueve con tanto interes el* fomento del…</t>
  </si>
  <si>
    <t>Gil, Josef Fermín</t>
  </si>
  <si>
    <t>Josef Fermín Gil</t>
  </si>
  <si>
    <t>…itó de la Habaáaha remít idoelesta- oraron por S. E. y sus acreedores Josef Matías ’ ileBJa! RIra do de ingresos de aqu¿Ua aduana en d primer 'Kinestréf corrido^ Robledo y el Lie. D. Josef Fermín Gil, procedieron desde aquedel cual resúlta haberte resudado 'gtá'ltitiOTllei%lii&amp; lla época á la liquidación de ¿réditc&gt;i'&gt; con arVeglo á lo acorrido tadq período dosmillon^ndyroiepíÓs üoyjtiiüi y tresrnilciento en dicha junta y lista presentada por S. E.; y no…</t>
  </si>
  <si>
    <t>Gil, Manuel Alcaide y</t>
  </si>
  <si>
    <t>Manuel Alcaide y Gil</t>
  </si>
  <si>
    <t>…o Se&amp;or ( Q. D. G.) de venir ¿1 mismo capellán de honor del banco de Castilla de la Real capilla de .5, proteger sus leales y pacíficos pueblos, contra los sangrientos es S. M., á D. Manuel Alcaide y Gil: para otra canongía de la ca tragos de úna sublevación, dirigida por la perversidad para satis tedral de Jaca, vacante por fallecimiento de D. Francisco Benifacer , so color de los más falaces pretextos, las mas criminales Sia y Casamayor, á D. Mariano Alastu…</t>
  </si>
  <si>
    <t>Gil, Mariano</t>
  </si>
  <si>
    <t>Mariano Gil</t>
  </si>
  <si>
    <t>…o Granja. suscriptores al periódico filarmónico titulado la lira de En la primera date de múde». Apolo (afio 3.*) pasarán á recoger el cuaderno nútn. 3.0 y últintfb Primer premio. D. Mariano Gil. del tercer trimestre: contiene el célebre dúo Sbben d te feritei, de Segundo........... Sr. Marques de Góngora; &gt; laSemíramis, de Rossini, para piano forte solo, y el tercetino Accettit........... Sr. Conde de Montes-claros, D. Josef Goicoe- Dopo due lustré…</t>
  </si>
  <si>
    <t>Gilabcrt, María Luisa</t>
  </si>
  <si>
    <t>María Luisa Gilabcrt</t>
  </si>
  <si>
    <t>…yuntamiento de San Juan de Sascíosas. El de la villa de Cada- D. Mariano Lúeas Abella, idem, por objeto curioso. gués. El cura párroco y ayuntamiento de la villa de Arefis de mar. Doña María Luisa Gilabcrt, idem, por cuadro tallado. El ayuntamiento deBagur. El ayuntamiento y cura párroco de Vi* D. Josef Picado, Corufia, por objetos curiosos. lajuiga. Los gefes de lientas Reales de la ciudad y partido deBae- Doña Loreto Oliver, Madrid, po.r idem. za, provincia d…</t>
  </si>
  <si>
    <t>Gimbernaí, Agustín de</t>
  </si>
  <si>
    <t>Agustín de Gimbernaí</t>
  </si>
  <si>
    <t>…llamado tráfico de negros, por Tomas Clarkson M. A., traducida del ingles ai fran Noticia de.Jas pueblos do?ide kan cabido los premios mayores de la cés, y de este ai C'pañol, por D. Agustín de Gimbernaí: un tomo Mea! lotería moderna m el sorteo del dia so. en 4.0__Diccionario del juego del ajedrez, 6 ya sea vocabulario de PRIMEA SORTEO GENERA!. las voces técnicas pertenecientes y mas en uso en este juego , con Números. Premios. Administración». sus definicio…</t>
  </si>
  <si>
    <t>Gírlisle</t>
  </si>
  <si>
    <t>…ste importante asun r¡ch', j\lr. Tierney y Mr. Huskisson. Se cree que desea: el Rey to, no he querido tardar en dar cuenta de él al Reis-etFendi; mas conservar en el Ministerio al lord Gírlisle, que también permane en la primera respuesta de este Ministro he visto con pesar que las cerán el lord Lyndhúrst y Mr. Herries; y solo es probable que resoluciones del último Divan no consienten admitir en las actua queden Mr. Wynn, Mr. Bourne y Mr. Grant: el…</t>
  </si>
  <si>
    <t>Giroud, Pedro</t>
  </si>
  <si>
    <t>Pedro Giroud</t>
  </si>
  <si>
    <t>…ncia, en tarnos de la introducción del extrangero. En las primeras salarse conformidad de lo determinado por la Dirección general de la hallan los pápela pintado» de la fábrica de D. Pedro Giroud de misma, continúe abierta la subasta, para que si alguna persona Villctte, digna de la protección que le han dispensado el Rkt quisiere'hacer proposiciona, lo verifique, presentándola en&lt;la es nuatro Señor y'sus augustos Padre y Abuelo; y en el suelo co crib…</t>
  </si>
  <si>
    <t>Gis, Francisco</t>
  </si>
  <si>
    <t>Francisco Gis</t>
  </si>
  <si>
    <t>…es, y el' pavimento embaídos ido con piezas dobla SS. MM. d fabrica*. das del mismo género colocadas con la mayor' simetría. Al entrar la fábrica de cardas é hilados de algodón de D. Francisco Gis? SS. MM. fueron recibido» con las aclamaciones de Vitan nuestro/ , pert y D. Antonio Peradejordi conrarvaráuna grata memoria deí amados Soberanos , y seguidamente se dirigieron á la cuidra de ág dé Marzo último, enque tuvo la honra dé ser visitada por los pin…</t>
  </si>
  <si>
    <t>Gispert, Francisco</t>
  </si>
  <si>
    <t>Francisco Gispert</t>
  </si>
  <si>
    <t>…uy débil, no tár- ñora admitir un hermoso ramo de flores tritúrales que le ofteció ídó en restablecerse. (pemeinxamedrmticks Zattckrift fwr Gekurtt- Doña Dominga Sala,'consorte de D. Francisco Gispert, uno de los Aamdr,toan.u,cuad. 1.1827.) ' ~ ;; duefios de la fabrica , y despues de haber .SS. MM. dado i besar cus Reales manos á todos los dependiente' de ella, se retiraron en ESPAÑA. tre las aclamaciones dél inmenso concurso que se había' agolpado en el p…</t>
  </si>
  <si>
    <t>Gistro</t>
  </si>
  <si>
    <t>…ción. El noble Duque, contestando á.una ob armados en aquella ciudad, y reunidos á la guarnición han der- servación que se hizo durante los debates, dice que no trata de puesto al gobernador Gistro,1 nombrando en su puesto á, un tal acusar al almirante Codrington: »E1 último Gobierno no ¡e he Salgado: á las cuatro de la tarde mandó este reunir el congreso, y hecho cargo alguno de su conducta, y yo no tengo ningún dere á las sets estaba ya expedida y san…</t>
  </si>
  <si>
    <t>Glemebcin'í, Diego</t>
  </si>
  <si>
    <t>Diego Glemebcin'í</t>
  </si>
  <si>
    <t>…Ha llovido, r sigue bien el campo.; - c?. 4 rs.__.Elogio de laL Reina Católica DofláT&amp;bel, con él retrato de Pamplona. Maízrobo’ 12: vino, cántaro6: aguardiente Í4: la Keifci, por D. Diego Glemebcin'í^ir rs. : : - ^ aceite $6. Los ctroi granos sin alteración, o. 1/ ; ci N Para comodidad de los que no tcngan_cqmpletasjlas memorias Los campos ofrecea;uoa cosecha abundante- por lanieve y llu- de la-‘Academiase-venden suritoé^m ^aínKM de’ la cóleccion, viaque…</t>
  </si>
  <si>
    <t>Gmlleto</t>
  </si>
  <si>
    <t>…de Ha salido de esta un correo extraordinario, despachado por el jando removerte, y que-no se obstruyan los recursos de que tan embajador de los Países-Bajos, can pliegos para el conde Gmlleto necesita el Fst-ido para cubrir sus atenciones, tuve á bien-otr mlnot, que se halla en Poros. sobreesté asunto ¿ m. Conejo de las Indias; y de conformidad __Escriben de Smimz que el Virey de Egipto se ocupa es orga eos lo que me profuso en consulta de 22 de O…</t>
  </si>
  <si>
    <t>Go</t>
  </si>
  <si>
    <t>…endo-que el Sultán le deje salir. Se AUSTRIA. gún las noticias oficiales nada tenemos que decir ahora. ' Viena 18 de Diciembre. En cuanto al Ministerio parece que ha consentido el lord Go El príncipe Ipsilantl, que se halla aqui de algunos dias á es derich en continuar en su destino por algún tiempo, á pesar de ta parte, saldrá muy en breve para el reino Lombardo-Véneto, que el Rey recibió su solicitud de dimisión. adonde S. M.T. le ha permitido…</t>
  </si>
  <si>
    <t>…mútua, que mantiene á sus expensas para la instrucción de ticia; mas podemos asegurar positivamente que en los pliegos re niños indigentes. La sesión fue autorizada por el Excmo. Sr. Go mitidos por Mr. Stratford Canning nada se dice de esto. (Globe bernador de la plaza, presidente de la Sociedad, y concurrida de las autoridades, diputados de las corporaciones y personas distinamd Trauller.) - T tx Duques de Clarcnce dieron el miércoles un gr…</t>
  </si>
  <si>
    <t>…ses. han ocurrido desde principios de Diciembre habla de la invita Una carta de la Habana, fecha en t.° 4? Enero, dice lo si ción hecha á lord Harrowby, del deseo de retirarse de. lord Go guiente: derich , de la necesidad que experimentó el Rey de formar inme «Ayer han empezado á llegar los infelices echados de Nueva* diatamente un Ministerio que reuniese la firmeza á la estabilidad. España: una fragata francesa ha traído sobre $0, y mas de 40…</t>
  </si>
  <si>
    <t>Go, Salvador</t>
  </si>
  <si>
    <t>Salvador Go</t>
  </si>
  <si>
    <t>…dada ipnitir* D. Juan Moator. D. Juan Bstuecas. D. Lucas Merino. J&gt;. Manuel pcrS/lt^lir^ dispuso ei: protector dd canal te leprMutsro Oporto. D. Misnuel Lopcz. D. Maniiel Cuervos. D. Salvador Go» . prorisíonalmemé, figurándola en perspectiva. c ■ ' ¿ ; V rmtiola. D. Juan Leal. Dr Pedro Diaz y D; Antonio Graso. Iasttopas de la guardia Real, la guarnición , /, lo* brillantes E$ mimo dio. Para el búa» puerto', en el bergantín emertVoluntarios Realistas…</t>
  </si>
  <si>
    <t>Go-</t>
  </si>
  <si>
    <t>…conde termina su discurso, pidiendo explicaciones al conde ingleses, franceses y rusos, sin dar á sus dueños nías qué simples Dudley sobre su posición en el nuevo Ministerio, y á lord Go- recibos en pago. Se creía que todos los cristianos saldrían dé Cons derich sobre la disolución del antiguo. tantinopla; porque un gran número de familias católicas habían El conde Dudley se opone á la mocion. Los papeles que se pi sido ya trasportadas al Asia…</t>
  </si>
  <si>
    <t>Goberna</t>
  </si>
  <si>
    <t>…cias, donde no ella de un modo extraordinario la materia sacarina que falta á las podrá estar hasta primeros del mes próximo. • otras. Dada noticia de este feliz descubrimiento al Sr. Goberna .. Memoria sobre los medios de mejorar el clima dé Madrid dor , fue comisionado el doctor en farmacia D. Rafael Briz, para restablecer su salubridad, fertilidad áre., por el licenciado Don que mediante sus acreditados conocimientos en la química, anali Blas L…</t>
  </si>
  <si>
    <t>Gobernador</t>
  </si>
  <si>
    <t>…da de Flora, coronadas la una de espigas parsas que iluminaban la carrera con hachas de cera, y el Exento,' y la otra de flores: seis parejas de pastores y pastoras: seis de labra Sr. Gobernador de la plaza, una comisión de ayuntamiento y junta dores: seis de jardineros, y otras seis de segadores, con los arreos de obsequios, la guiaron por las calles de Regomi y .Ancha ai fren propios desús respectivos ejercicios: Palas, llevando un torno en la te d…</t>
  </si>
  <si>
    <t>…traer los documen y demás gefes y personas de distinción que á la corte que con este tos referidos legalizados por él Ministro Ó Cónsul español del motivo tuvo en Cádiz el Excmo. Sr. Gobernador, concurrieron Estado de que fuere, natural g y si no lo. hubiese en el pueblo de sil ademas de las autoridades de la plaza, estado mayor y oficiales es nacimiento* lo hará el mas mmedntto. pañoles, el Excmo. Sr. general del ejército francés, vizconde Gtt- Sal…</t>
  </si>
  <si>
    <t>Gocferich</t>
  </si>
  <si>
    <t>…já de Smirna habia La negativa de lord Harrówby (porque nosotros no debemos recibido un retuerto de 10 hombres , y esperaba otros 59. Mr. de ocultar ni disminuir el hecho) pone' á lord Gocferich en una es Rigny se. habia reunido en este puerto con el Tridente y el Mágicot pecie de necesidad de continuar en un cargo (que está resuelto á que habian salido de Alejandría el 26. dejar) hasta que se le nombre sucesor. (Times.) ____ La Gaceta de ayer anunci…</t>
  </si>
  <si>
    <t>Gochrane</t>
  </si>
  <si>
    <t>…spodar, -repentino dé viento, por haberse acercado con demasía á las rocas. y se han ido la mayor, parte á la Galitzia. Parece-que la -Puerta -El'bergantín que manda el sobrino de lord Gochrane lia pasa tenia aviso de su permanencia en Jassy , por cuya razón ha hecho do el canal de Tchesmé; y se dice que la escuadra turca que había relaciones ^contra ellos al hospodar. Se han abierto aquí suscrip Hegado á 'Mitílene se volvió á los Dardánelos. El fue…</t>
  </si>
  <si>
    <t>Goderich</t>
  </si>
  <si>
    <t>6</t>
  </si>
  <si>
    <t>6 ____ Dice el Standard que es cierto que lord Goderich ha presen ciones del banco 2985. Empréstito Real de España 67$. tado «u dimisión, y que noespera mas que el hombramieotode su S. A. R» el 'Intente J&gt;, Miguel de Portugal ha llegado sin. sucesor para dejar su puesto definitivamente. Afiade el mismo pe novedad…</t>
  </si>
  <si>
    <t>Núm. a. . ( &lt;S cuarto ) 5 ARTICULO DE OFICIO. manecer á lord Goderich en el Ministerio, que no el de separarlo, de él. No sabemos cuáles son las dificultades pecuniarias .del país, Real orden circular sobre la conducta religiosa que debe observar porque si realmente cxisten.se nos han nqihain faUifir^hdo l« todo militar. cuenta…</t>
  </si>
  <si>
    <t>…tantes de esta y otras islas. Fondos púbicos. Tres por 100; consolidados. 84!. «Os invito i que reflexionéis sobre vuestros decretos, y veáis si La audiencia que el Rey ha dado al lord Goderich apenas ha contienen algo que pueda justificar ¿ vuestro secretario de la mari durado una Jigra: después que S.S. há vuelto se ha esparcido la no na Glaraki, que ha autorizado las patentes, sobre todo en el mo ticia deque todo Redaba arreglado amigablemente, y…</t>
  </si>
  <si>
    <t>…s. Tres por too consolidados de 84 i 85. han hecho los dos Embajadores á las demas legaciones en Constan- La subida que estos dias han tenido los fondos se atribuye á que tinopla. lord Goderich ha hecho nueva renuncia del Ministerio, según se El 29 de Noviembre dirigió el conde de Guilleminot la nota dice, y que el lord Wellington ha sido nombrado en su lugar. siguiente al barón de Ottenfels. El Morning—Herald ha publicado la lista siguiente del nue…</t>
  </si>
  <si>
    <t>…nte corren vientos con Escriben de Persia que el príncipe Abbas Mirza continúa en trarios. Tauris esperando le venga el permiso de Tcran para marchar á Pe* El Standard asegura que lord Goderich apoyará el nuevo tersburgo, adonde, según se dice, quiere ir á firmar él mismo la Ministerio, y que ocupará un lugar en el Gabinete entre los de paz con el Emperador Nicolás. (Gaceta de Augsburgoí) ■■ mas Ministros antes de un mes; y añade que ha dado palabra…</t>
  </si>
  <si>
    <t>…mas que un alivio temporal, y no un no siguió á algunos de sus amigos que se pasaron á la otra parte bien durable. La emancipación sola puede salvarnos; y hé aqui de la Cámara. El vizconde Goderich, el conde de Eldon y el que he llegado al punto mas difícil de mi objeto. marques de Londonderry se tientan en los bancos traveseros. «Se atribuye en gran parte la fatal ojeriza que tienen los in ( Monting Herald.) gleses contra los católicos á los discursos…</t>
  </si>
  <si>
    <t>…ón, siempre que en la travesía hubiesen teñid? gocios al tiempo de la muerte de Mr. Canning, y de la elevación muertos ó enfermos; ó en las isl|s Biyonas de Vigq si no los haft de lord Goderich al puesto de primer Ministro. tenido, en cuyo último caso pueden dirigirse ai primer punto, ¿ 6° Mr. Huskisson se extiende sobre los acontecimientos que los dueños calculasen convenir asi á sus intereses. han ocurrido desde principios de Diciembre habla de la…</t>
  </si>
  <si>
    <t>…rajas ó partir de aquella capital, porque nores de este tratado, defenderá la política á que ha dado origen. desde entonces ya no se reconocerá en ella el derecho de protección El vizconde Goderich dice que la declaración del conde Car extrangera. Se han dado estas providencias &amp; pesar de las reclama iantón le obliga á dar explicaciones sobre la disolución del ante ciones del cuerpo diplomático de Pera. rior Ministerio. » Milores, dice,el ¿ltimoGobierno…</t>
  </si>
  <si>
    <t>…alrededor del trono había una multitud de diputados que espera . Angora .por haber querido dulcificar las medidas de rigor, dió las ban sin duda algunas explicaciones de parte de lord Goderich; pero contestaciones mas evasiva» y mas insignificantes i Mr, de Huszar, S..S. no hizo mas que presentar una petición. y á los dragomanes de los Enviados sardo y holandés. Mr. de Ot- La Cámara de los Comunes se ha ocupado por espacio de dos lenfels renovó su…</t>
  </si>
  <si>
    <t>…éiüHicu’ciomo cícirada, retirada deb copie Dudley ■ .a'íS’.'A París i.° Jt Junio. y-dtf Mr;:Gmn»jc^r4a. iprobabilidad de’ que vuelvó-al Minísterio ■ ,, f i * ^ V* ^ f- J1 \ *.* el lord Goderich , añadiendo que.ya ha recibido.su nombrémiená El Embajador de España, én celebridad délos dias de su Soto4á» G.-Mui^iy-piira rcempUzartá Mr. Hu^cissoi», y Mr. Cal- berano, diótántes dé ayer ^un grañ convite/ al &lt;jue ésittieron el craf pira sustituir al lord ?…</t>
  </si>
  <si>
    <t>…sias operaciones un pequeño,destaca llington respondiese nada á las observaciones «leí marques de Lonmento de infantería y caballería, a las órdenes del Coronel Khi- dondérry y de lord Goderich. motchenlco, gefe del regimiento número 38' de cazadores, enviar __Diceel Glube que hatomado mucha consistencia la noticia do directamente á Gulatz, se apoderó casi sin resistencia de aque de haber salido Mr. S. Canning para Corfú, y el lord Heytersbulla ciud…</t>
  </si>
  <si>
    <t>…ar esfos clamores; por fortuné im-- cisco Burdett. Entre los oradores que han hablado á favor dé elb potente», nuestra declaración bastará para poner en su verdadero se ha oido al lord Goderich,y en contra á los Arzobispos de Canpunto de vista la moderacion-dcl Emperador. S. M. quiere que los terbery y de TuanÜ.^ El priinerO ha tratado de probar que el espí tratados entre la Rusia .y b Puerta se renueven de modo que sean ritu y las disposiciones de…</t>
  </si>
  <si>
    <t>Goderich-defendieron</t>
  </si>
  <si>
    <t>…el la Puerta se haga cargo por último de las proposiciones que le han combate de Navarino. dirigido para bien de la humanidad y seguridad del comercio de El marques de Lansdown y lord Goderich-defendieron ál al todas las naciones. Aunque quizá habrá necesidad de operaciones mirante Codrington, y de.,pues de un discurso de lord Grey, se di militares por mar y por tierra (dice el protocolo) para la conse firió la Cámara para el-jueves próximo. cución de este obj…</t>
  </si>
  <si>
    <t>Golovtne</t>
  </si>
  <si>
    <t>…del calor: cuando tocamos un nas de batir? colocadas por una parte delante de. la posición del cuerpo frio, el calórico que tira i equilibrarse en todos Jos cuer ayudante de campo general Golovtne , y por otra en el extremo pos pase de núésMl mano a! -cuerpo que tocamos y experimenta derecho de n.iiestras.obras, batea sin cesar la parte tAeridional de la mos la sensación de frió; lo'contrario sucede cuando tocamos un ciudad, que hasta ahora apenas - ha…</t>
  </si>
  <si>
    <t>Gómez, Blas Chacón y</t>
  </si>
  <si>
    <t>Blas Chacón y Gómez</t>
  </si>
  <si>
    <t>…parientes y demás personas que se crean con derecho á los bienes quedados por fallecimiento abintestato del En virtud de Real orden se ha mandado subastar el suministro presbítero D. Blas Chacón y Gómez, vecino que fue de esta corde pan, cebada y paja á las tropas del Ejército de la capitanía- gas te, ocurrido en 2 de Junio de 1816; y también á los que puedanneral de Aragón por último remate; y en su consecuencia se ha tener acción á suceder en la posesión d…</t>
  </si>
  <si>
    <t>Gómez, Bruno</t>
  </si>
  <si>
    <t>Bruno Gómez</t>
  </si>
  <si>
    <t>…esté tal vez á punto de es neral D. Pedro Sarsfiéld, y para el corregimiento político de la capárseles de las manos, y no saben cómo aprovecharse de sus ven ciudad de Valencia al intendente D. Bruno Gómez. tajas. Es la serpiente de muchas cabezas que se halla enredada en Igualmente ha tenido á bien nombrar S. M., á consulta de la un matorral. __ Cámara, para una canongía de la santa iglesia metropolitana de ESPAÑA. Zaragoza, vacante por fallecimiento de D. Ild…</t>
  </si>
  <si>
    <t>Gómez, Francisco</t>
  </si>
  <si>
    <t>Francisco Gómez</t>
  </si>
  <si>
    <t>…bos j ektraccion dd aceiD. Ramón Alvarez. D. Jacinto Linues. D. Nicolás Sonchez Cba» N,yphmt» que lo daadabueoa calidadypudicranier Otiles en yes. D. Rifaét Perez, con su; esposa. D. Francisco Gómez.. afios ascasos o en paises fr¡a*; £xplkasc el cfecto inecánicp da los Dial*. Frá Sa" Tomas en la fragata dinfriurquesa Manom injertos, y snadio que llegarirá hacerlos excusabUs en todoigénena$m Eluckfr. p- Rafael Cuefo. D. Juan Francisco Alvanr p ro de árboh…</t>
  </si>
  <si>
    <t>Gómez, Gabriel</t>
  </si>
  <si>
    <t>Gabriel Gómez</t>
  </si>
  <si>
    <t>…ar ocupaba paseos,-calks y plazas; Lascases estaban tínez del Campo. D. Juan Gómez.: D. Félix Brasquet. D. Juw colgaduras y otros adornos. . , y A v Gutiérrez. D. Josef Gutiérrez. D. Gabriel Gómez aiis. Dton Gbn «le aparató, y entre lás íclatnaciones del inmOMo puMMO, Pablo VÍdal. D. bGriano Barrera. D. Francitco Garrido D. Pe* eonfut&gt;d»4M cn,n el eco sonoro de lzscampaatsT &lt;1 tstreendode la dro Sulnés. D. Josef Antonio Echaverria; D. Nicolás Trivilla.…</t>
  </si>
  <si>
    <t>Gómez, Joacf Antonio</t>
  </si>
  <si>
    <t>Joacf Antonio Gómez</t>
  </si>
  <si>
    <t>…precio 12 reales. rústica 10. ____ Se cita,y convoca é los acreedores que se consideren con de Exhneni. Institutiones philosophicae et matbematicae , a tomos recho á los bienes de D. Joacf Antonio Gómez, para que,acudan 8.° inarquilla, popel &gt;8 rs., pasta 38. 4 formalizarlo ante el tribunal del consulado deCádiz con loa do tv studiis pnilosophicis et mathematicis, un tomo 8.° marqui- cumentos que les comprueben, prevenidos que de no - verificarlo Ua, papel 9…</t>
  </si>
  <si>
    <t>Gómez, Joáquin</t>
  </si>
  <si>
    <t>Joáquin Gómez</t>
  </si>
  <si>
    <t>…noticia .el general. Estas^ circunstancias manifiestan que dina, y los señores conde de Santovenia, conde de la Reunión, la Rusia habia' tomadó mucho tiempo antes un*partido' deci D. Joáquin Gómez y D. Josef de la Carrera, cada uno con 500: sivo relativo á siir querellas con la Puerta, y que nitigiin paso que1' los señores D. josef Pizarro y Gardin, D. Ignacio Calvo, alcal diera él Gran Señor era capaz de dáenerU en sú proyecto de m- de segundo, D. Justo Velez, p…</t>
  </si>
  <si>
    <t>Gómez, Josef</t>
  </si>
  <si>
    <t>Josef Gómez</t>
  </si>
  <si>
    <t>…ventajas que la de encontrar una jar de recomendar la actividad y zelo con que el primer profesor muerte gloriosa; y en honor de la verdad debo decir que murió de la Rcjil Armada D. Josef Gómez de la Torre guió y asistió i cobo un valiente. Nuestras averías han sido, todas las velas da»-</t>
  </si>
  <si>
    <t>Gómez, Juan</t>
  </si>
  <si>
    <t>Juan Gómez</t>
  </si>
  <si>
    <t>…^ nanza .tetSdiéñdbseen la carrerá, donde en inmenso te. Dofta Antonia Goóiez. D. 'FraQcitco García. D. Jotcf Mar ocupaba paseos,-calks y plazas; Lascases estaban tínez del Campo. D. Juan Gómez.: D. Félix Brasquet. D. Juw colgaduras y otros adornos. . , y A v Gutiérrez. D. Josef Gutiérrez. D. Gabriel Gómez aiis. Dton Gbn «le aparató, y entre lás íclatnaciones del inmOMo puMMO, Pablo VÍdal. D. bGriano Barrera. D. Francitco Garrido D. Pe* eonfut&gt;d»4M…</t>
  </si>
  <si>
    <t>Gómez, Manuel</t>
  </si>
  <si>
    <t>Manuel Gómez</t>
  </si>
  <si>
    <t>…Real, la guarnición , /, lo* brillantes E$ mimo dio. Para el búa» puerto', en el bergantín emertVoluntarios Realistas detodasarmts, formaron; conforme « Orde emo íterngdmt Chaves. D. Manuel Gómez. D. Lorenzo Esadan^ nanza .tetSdiéñdbseen la carrerá, donde en inmenso te. Dofta Antonia Goóiez. D. 'FraQcitco García. D. Jotcf Mar ocupaba paseos,-calks y plazas; Lascases estaban tínez del Campo. D. Juan Gómez.: D. Félix Brasquet. D. Juw colgaduras y otros…</t>
  </si>
  <si>
    <t>Gómez, Nicolás</t>
  </si>
  <si>
    <t>Nicolás Gómez</t>
  </si>
  <si>
    <t>…el señor juez protector, por caballeros, vicepatrdnós j cofrades de dicho establecimiento con su ahora, y hasta que haya teniente de capellán mayor; y finalmente * éz protector el Sr. D. Nicolás Gómez dé Viüaboa, oidor en esta cbn-la’de enseñar á ioéair-el-órgano, á dos acólitos de los que ten S éalchancilleríaydemás dependientes: SS. MM; entraron en la ca-' gan mas disposición y talento para ello; se convoca á todos loa pilla donde hicieron oración, y des…</t>
  </si>
  <si>
    <t>GómezMoreno, Manuel</t>
  </si>
  <si>
    <t>Manuel GómezMoreno</t>
  </si>
  <si>
    <t>…la de D. Ramón Calvete", de celente educación que procuran dar á sus hijos fos habitantes de la ídem; en Jaén en la de D. Santiago Piqueras, de idem; en Grana Habana.: da en la de D. Manuel GómezMoreno,de ídem; en Sevilla en la Muchos refugiados delaspersecucionea.'i.,.'¡ib bárbaras del continen de la viuda de Vázquez y compañía; en Cádiz .en la de los. Seño te concurrieron á las funcione»,; y pudieron comparar ; la diversa res Hortal y compañía,-de ídem.;…</t>
  </si>
  <si>
    <t>Góngoia, Marques de</t>
  </si>
  <si>
    <t>Marques de Góngoia</t>
  </si>
  <si>
    <t>…, D. Fernando Meras, Sefior que viene de Italia. Los que deseen convencerse de esta verdad pue den acudir á ver las primeras muestras que se les presentarán de Marques del-Surco , Sr. Marques de Góngoia. jarrones, floreros, relojeras, relojes grandes de sobremesa de: va En lengua griega. ria clases, tableros pulimentado*, lápidas sepulcrales blanca y ne gra con sus correspondientes inscripciones, templetes, tabernácuPrimer prendo. D* Juan Bessiere*. los, ram…</t>
  </si>
  <si>
    <t>Góngora, Fran y</t>
  </si>
  <si>
    <t>Fran y Góngora</t>
  </si>
  <si>
    <t>…la de S. Pedor á D. Bartolomé Bosch y Borras: para la de Cape- cibo la protección del Obispo de Córdoba D. Antonio Caballero Hades á D. Josef María Carrogio; y para.la de Sitjcs á D. Fran y Góngora, que le llevó ásu palacio para agregarle á la academia cisco Domingo Annés. que ¿1 mismo habia establecido. Allí estuvo como dos años, al Asimismo se ha servido S. M. hacer las traslaciones siguientes: cabo de los cuales, y tocando á los *6 de su edad, vino á…</t>
  </si>
  <si>
    <t>Góngora, Josef Vicente de</t>
  </si>
  <si>
    <t>Josef Vicente de Góngora</t>
  </si>
  <si>
    <t>…la fidelidad de los que propiamente Garlón, á D. Estiban Cecilio y Aguilar: para una canongía de la ertenecian á su comunión, pero no de los armenios que no csta- misma, por la de D. Josef Vicente de Góngora, á D. Sebastian E. an en ella y le eran desconocidos. Entonces es cuando se expide Jacinto García-, y para una ración de la de Santander, por muer— ía orden para que en el término de 12 dias salgan de Constantmo- ae de D. Diego de la Pedrosa, á D. Francisco J…</t>
  </si>
  <si>
    <t>Góngora, Marques de</t>
  </si>
  <si>
    <t>Marques de Góngora</t>
  </si>
  <si>
    <t>…afio 3.*) pasarán á recoger el cuaderno nútn. 3.0 y últintfb Primer premio. D. Mariano Gil. del tercer trimestre: contiene el célebre dúo Sbben d te feritei, de Segundo........... Sr. Marques de Góngora; &gt; laSemíramis, de Rossini, para piano forte solo, y el tercetino Accettit........... Sr. Conde de Montes-claros, D. Josef Goicoe- Dopo due lustré alti misero, de la Carites de Mercadante, para can chea , D. Juan Conway. to y piano. Continúa abierta la suscri…</t>
  </si>
  <si>
    <t>Gonpaía</t>
  </si>
  <si>
    <t>…t á; tiangeto.&lt;A»*i». 5/, ¡-..-.-/«.i-í-'í.Jü; nolinsir. 50: aceite ai í 23. Otra sobre los oheios cnagenadoa de U jCorona. 52.) ^ "XpAo coino e» Cabra. 1, .t K......... Fuente de.D. Gonpaía: .Vino, arroba ta i i6..1a(. denve l':' / precios como-en:I.ucena.,' ti' ¡ ti: ¡1 r.? c.. Qjuici^-JCohuta, , ¿Trigp, fanega 44: aceite, arroba .36. &lt;Los &gt;»*pen&lt;Ó|b&lt;ÚWid»»WaónaaÓ¿niaa6 364 papel. I donas precios como en Marzo. i„ i r, -. . Farisw•anee—óai»áa««…</t>
  </si>
  <si>
    <t>Gonzá, Julián</t>
  </si>
  <si>
    <t>Julián Gonzá</t>
  </si>
  <si>
    <t>…a, por muerte de Don' tna hasta1 rj.de DiéJembré’del corríenté año.. Diego Prados, á D. Francisco Justo Manzano; y para otra dé la - ' ' tita á los Kreedores á la testamentaría de D. Julián Gonzá colegial de Belmonte. obispado de Cuenca, por promoción de lez Saez y Doña Geróninia Femandez Sardino á junta que' ha de D. Meliton Rodrigo,! D.Josef González. celebrarse añtc el Sr. Gal indo, teniente corregidor de esta villa, el Asimismo se ha saividoS. M.…</t>
  </si>
  <si>
    <t>González, Agustín</t>
  </si>
  <si>
    <t>Agustín González</t>
  </si>
  <si>
    <t>…dé vosotros, sin embargo, han conocido por expe Mícr. D. Francisco Aguilar. D. Antonio Morales. D. JosefRe— riencia propia, que cuantas veces confiaron.en promesas extrangequena. D. Agustín González. D. Justo Balioa. D. Manuel López. ras, otras tantas han sido arrastrados ¿ su ruina: que cuando se han t&gt;. Damían C. Andreu. Carmelitas, Fr. Josef del Carmen, Fray extraviado del camino de la fidelidad debida á nuestro legítimo Juan de la Virgen, Fr. Andrés…</t>
  </si>
  <si>
    <t>González, Bernabé Stmón</t>
  </si>
  <si>
    <t>Bernabé Stmón González</t>
  </si>
  <si>
    <t>…n él canal intestinal; á briel Uriutia, y para la caáoiróa que obtenía el misino en la pro- que se siguen las diarreas tan frecuentes eh esta* estación: de aqui pia Sta.; iglesiaa D. Bernabé Stmón González. también u corrupción dé los humores, nopoir estado alguno de ellos producido inmediatamente por lis causas ó'poderes corruptivos ó AVÍteoe, ' ? putrefactivos. El excesivo calor que se experimenta en los saram tfabiéndóse dignado S.M.cónoeder á los Padrea de…</t>
  </si>
  <si>
    <t>González, Bernardo</t>
  </si>
  <si>
    <t>Bernardo González</t>
  </si>
  <si>
    <t>…hbrco. D. Manuel Lebrel. D. Vioente Pezuela. D. Josef Serrano. D.Antonio Pé rez. D. Domingo Negrin. D. Juan Tejida D. Juan Carril. Don ANUNCIOS. Antonio Gándara. D. Cesáreo Andmi. D. Bernardo González. D. Antonio Ramírez. D. Ramón Pérez. D. Francisco' Nudez. D. Joaquín Saratcs- D. Juan Portas. D. Bartolomé Medina. Don , Catabro dt lat obras dt S. M- gve Jt hallan de venta.etf el dts■ pacho y almacén de la Imprenta Seal.Pedro Oliver. D. Josef Gacett. D. Man…</t>
  </si>
  <si>
    <t>González, J. García</t>
  </si>
  <si>
    <t>J. García González</t>
  </si>
  <si>
    <t>…los tribunales diferen Día 18. En la fragata Virginia, piara Nueva Yorclc. D. Pedro tes , eran ventajas de que en todo tiempo han hecho gozar los re Grisalva. D. J. M. Gutiérrez. D. J. García González, y criado. glamentos de la monarquía 4 los habitantes de la Morca y de las D. Alonso Javin Marín. D. Josef Aleare. D. Ignacio Hidalgo. islas, no menos que de una multitud de otros favores y privilegias D. Josef González. D. Antonio López. D. Nicolás Lázaro. D…</t>
  </si>
  <si>
    <t>González, Josef</t>
  </si>
  <si>
    <t>Josef González</t>
  </si>
  <si>
    <t>…por idem. de Julio del presentc aJSo, á solos 6 n. por cabeza, y 6 mrs. 'por D. Bartolomé Marco, idem, por ídem. libra de:piso; dando cn ello S. M. una nueva prueba de la proteo* D. Josef González, idem , por idem. cionióue dispcnsa al interesante ramo de la ganadería, no menor D. Josef Margarit y Lleonart, Martorell ,por blondas de seda. que al vecindario de esta muy beróica villa. Lo que se hace saber D. Josef Peira, Barcelona, por punto imperial. al…</t>
  </si>
  <si>
    <t>…e la monarquía 4 los habitantes de la Morca y de las D. Alonso Javin Marín. D. Josef Aleare. D. Ignacio Hidalgo. islas, no menos que de una multitud de otros favores y privilegias D. Josef González. D. Antonio López. D. Nicolás Lázaro. Don mas extensos. Pedro Martínez. D. Josef Labórela. D.Antonio Orria. D. León «Considerando pues el estado incniible de miseria en que geCrespo. D. Josef M. Qucsadau D. Mariano García. Dr. Leonar mis, la muerte de tan cre…</t>
  </si>
  <si>
    <t>González, Jotef</t>
  </si>
  <si>
    <t>Jotef González</t>
  </si>
  <si>
    <t>…Mateo llanos* 1 a Total ingresado.....,..^.....„..■.... 2*0,169-40. D. Joacf Fernandez Pórtela. D.TomaS Fuentes. D. Manuel Gu-. ^****^^ ^7&gt;^P?“*Í . :y; fierres. D. Francisco Mari» D. Jotef González. D. Joeef Pi IP;‘tyes-)■■■■«***“**,1.1.1 E* rafipk—iaÉs 4 lo* trabajadores...... 8,/o9~i.s ., neda. tfr emthmará.} ' E» ItmntitinpBreU asistencia espiritual. .. §66¡.,j* ... &gt;. ' - ;r-H " • •• • '-'¿evaent -* ''I Ea alquUmea y obrasde cauu.....~......... 6,47…</t>
  </si>
  <si>
    <t>González, Manuel</t>
  </si>
  <si>
    <t>Manuel González</t>
  </si>
  <si>
    <t>…s¡twuu , poc un labrador ': diálogo* entra ' Josef Alvares. Ds Joaquín Pase. D. Ramón Belmontcs. D. Joa fialido y Coridoá, sabre todo lo iw digno desaberie con refalé quín Moscos. D. Manuel González. D. Josef María Feqninel, cioo aheiima y ticrv» propia pan lo* olivoa, *u plantación, D. Josef García. D. Miguel Castillo. D. Miguel García. D. Jo- traaplaniea, labora*, abonoa¿ podas dcc.: Menfermedad» y eusef María López. D. Francisco Monfarrin. D. Fernando…</t>
  </si>
  <si>
    <t>González, Mariano</t>
  </si>
  <si>
    <t>Mariano González</t>
  </si>
  <si>
    <t>…ri oro emblemática y títulod»aocip de mérito,: roto el sello que en buir los premios en ¡unta pública, lo verificó en este año en los cerraba el nombre de. SU autor, yt leyó serlo D. Mariano González dias 7 y 8 de Diciembre en un salón de las casas consistoriales, que se y Valls, vecino de esta ciudad. ha servido franquearle el Excmo. Ayuntamiento, y se hallaba pri , Deliberó también la Sociedad ser digno de un accessit el otro morosamente adornado, y aut…</t>
  </si>
  <si>
    <t>González, Mariano Josef</t>
  </si>
  <si>
    <t>Mariano Josef González</t>
  </si>
  <si>
    <t>…stumbrado, ha dicho muy. El Rey nuestro Sefiór se ha servido admitir el donativo de acertadamente Bentham; cuyo testimonio no desecharán por servil '4S« rs. y 29 mrs. que ha hecho D. Mariano Josef González ni absolutista los independientes, Crespo, procedente dé un crédito que tiene á su favor, y mandar Nuestro gobierno está esencialmente nial constituido, dice Bo se publique en la Gacéta«; lívar: Verdad amarga, que no era necesario haber comprado cotí 18 años…</t>
  </si>
  <si>
    <t>González, Pedro</t>
  </si>
  <si>
    <t>Pedro González</t>
  </si>
  <si>
    <t>…vestido de'blonda. Sres. Olier, hermanos y compañía, Tarrasa, por ¡daré. Sres. Ferrer, Monfort y compañía, ídem, por loza. D. Zacarías de la Torre, Talavera, por sedas en rama. ‘ D. Pedro González, idem, por jabón pare agua de mar. . D. Francisco Javier Lozano, Gandía, por idem. D. Francisco Cros y compañía, idem, por productos químicos. ; D. Joaquín Sánchez Marin, Madrid, por ídem. D. Francisco Torras y Romea, idem, por ídem. . D. Ju?n Monclus y D. Ju…</t>
  </si>
  <si>
    <t>González, Sinforosa</t>
  </si>
  <si>
    <t>Sinforosa González</t>
  </si>
  <si>
    <t>…es, géfésde hacienda militar., encargados de las atribu- ___Sc emplaza á .quien ten^:',4ffí^&gt;'|,ib''!hezéú&lt;^*’1jf' bíénes de; Ciones de los intetutórtes del niismo. (Afom./or.) .. Doña Sinforosa González, viuda que fue cn primera' iíiüpclas de Otra declarando que puedan exigirse en totalidady hacerse I?. Manuel Mufioa, y en segundas de' I&gt;. Juan Mufióay que falle condenación de cotfas en los procesos que se sustancien militar ció intestada en está eorte en ip…</t>
  </si>
  <si>
    <t>González, Tomas</t>
  </si>
  <si>
    <t>Tomas González</t>
  </si>
  <si>
    <t>…tigos de la pu cía y Justicia , por el Capitán general é Intendente de la provin rera de sus virtudes, de su adhesión al trono de nuestros Reyes, y cia, y por el comisionado regio D. Tomas González, el secre de su sumisión á las leyes de nuestro país. Nos es muy satisfacto tario, oficiales, portero, y arquitecto del establecimiento, quienes rio darles este testimonio, sobre todo en el momento en que uno tuvieron la honra de besar sus Reales manos. Recor…</t>
  </si>
  <si>
    <t>Gonzalo</t>
  </si>
  <si>
    <t>…ente: NOTICIAS EXTRANGERAS. ' «Excmo. Sr.; Habiendo dado cuenta á S. M. de las exposicio nes que han hecho los corregidores de Coin y Cuenca, y el alcalde ÍOLOKIA. mayor de Puente Don Gonzalo, en solicitud de que S. M. te dig Orillas del Vístula *7 de Diciembre. ne mandar que por las administraciones y estafetas de cornos se El ejército polaco, compuesto de 40D hombres, pertenecientes Ies entregue sin demora la correspondencia oficial para evitar…</t>
  </si>
  <si>
    <t>…Tino,arroba ia: acei la misma intendencia de Santander, donde se han de celebrar los te 10. '&gt;*. . ... remates, el primero en el dia 23-dei corriente, el segundo el 14 Pítente dt D. Gonzalo. Trigo, fanega-18: cebada 14: vino, de Mayo, y el filtimo el 4,de Junio,, y que después del prjmer arroba 40; .aceite 17. lemate se admitirán las pujas de medio diezmo, diezmo jr cuarto. F.stusVaduxa__ Alcántara. Trigo, fanega 26: centeno, ig: cebada id: garb…</t>
  </si>
  <si>
    <t>…1 vino;ar bronce, que por su vaciado en arena y dorado ¿molido, mere roba 14. Continúan los otros precios. cieron un premio, está disponiendo otras nuevas en que se nota Puente de D. Gonzalo. Trigo, fanega 31: cebada 141 habas rán los adelantamientos que ha hecho. 20: vino, arroba 20: aguardiente 44: vino 18. No se ha contentado su director con ceñirse á la fabricación Extremadura.__ Alcántara. Trigo, fanega 17: centeno 10: de las piezas de'plata…</t>
  </si>
  <si>
    <t>Gonzalo, Toribio</t>
  </si>
  <si>
    <t>Toribio Gonzalo</t>
  </si>
  <si>
    <t>…por idem. Cinco gremios mayores, Madrid, por paños de Ezcaray. D. Vicente Juvafii, ídem, por mediería de seda y punto im D. Pablo Miralda y compañía , Mantesa , por paños. perial. D. Toribio Gonzalo, Ezcaray, por idem. Doña Antonia Casal* y Lluvet, Ídem, por vestido de'blonda. Sres. Olier, hermanos y compañía, Tarrasa, por ¡daré. Sres. Ferrer, Monfort y compañía, ídem, por loza. D. Zacarías de la Torre, Talavera, por sedas en rama. ‘ D. Pedro González, i…</t>
  </si>
  <si>
    <t>Gore, Juqn</t>
  </si>
  <si>
    <t>Juqn Gore</t>
  </si>
  <si>
    <t>…ás ahora quiere empeñarse en glesá aquel puerto. (Gazcttí Je Francr.) -. , una guírrá general con motivo de un negoció 'ahlado. Nosotros lo ____E1 28'de Diciembré pasó por León cí caballero Juqn Gore, Sentimos mucho, lé tenemos lástima; pero te.jptifcisó conformarse. vicealmirante de S. M: Británica, viniendo de Malta con pliego» A la Verdad nuestros Embajadores han pérmanpéido en ^Córiítanti- para su Gobierno y el riuéstró.' ' rtópla mas tiempo del que l…</t>
  </si>
  <si>
    <t>Gore, Sir Juan</t>
  </si>
  <si>
    <t>Sir Juan Gore</t>
  </si>
  <si>
    <t>17/01/1828</t>
  </si>
  <si>
    <t>Gaceta de Madrid n.º 8</t>
  </si>
  <si>
    <t>…iones, han sido enteramente inútiles. El gociado con los billetes del Echiquier. marques de Ribeaupierre, que se fue á bordo de su bajel antes qué Hoy ha llegado á esta capital el almirante Sir Juan Gore de los demas Ministros, habia enviado al cónsul -general ruso en Bu-‘ vuelta de- su comisión al Levante cerca de Sir E. Codrington: in charest instrucciones anunciándole su salida de Constantinopla, y mediatamente ha [pasado al almirantazgo, donde ha tenido u…</t>
  </si>
  <si>
    <t>Gováintes, Juan de Dios</t>
  </si>
  <si>
    <t>Juan de Dios Gováintes</t>
  </si>
  <si>
    <t>…al general barón de Borstell, enviado del Rey dcPrusia para cumplimentar ¿nues ■ Por Real orden de 5 de Julio último se hi servido el Rev tro Soberano, J nuestro Señor conceder á D. Juan de Dios Gováintes privilegio A lasdiez y media salió S. M. ¿caballo, acompañado del Del exclusivo por ciúco años para lá introducción de un horno de fin y del Príncipe Guillermo de Badén, y se dirigió al parage des fundición y máquina para fabricar tubos de conducción ó en tin…</t>
  </si>
  <si>
    <t>Gp''fm</t>
  </si>
  <si>
    <t>…guarden fiende del modo mas bizarro Ibrahim-bajá. Giourgevó está cercada entre sus manos ni distraigán del feddb dé contribúciones cantidád pqr cuatro regimientos á las órdepa de! general Gp''fm:rs *m emalguna, aunque sea bajo pretexto de urgencia del Reár servicio; ' bargo'el comanda éte turco Koutcbouck-Ágá hace, frecuenta sali pues dé haceTlo paéartal manconiunadzmentela multa 'de roo á da. contra los sitjMprés. . 7.'"' '.^,,1 *• 500 dudadosy serí…</t>
  </si>
  <si>
    <t>Grande, Ildefonso</t>
  </si>
  <si>
    <t>Ildefonso Grande</t>
  </si>
  <si>
    <t>…cífico y sin interrupción de vuestras Antonio Pcrez. D. Rafael García. D. Francisco Román. D, Rai fortunas, de que teníais igual seguridad que todos los súbditos mu mundo Sánchez. D. Ildefonso Grande. D. Cayetano Vergara. Don sulmanes, no puede haberse borrado de los hombres de buena in Justo Ramos. D. Josef .Olis. D. Josef María Marín. D. Josef tención y sentido entre vosotros. La garantía de vuestras propieda Mas. D. Josef'Rique jibe. D. Juan Moscoso. D…</t>
  </si>
  <si>
    <t>Granja, Norberto</t>
  </si>
  <si>
    <t>Norberto Granja</t>
  </si>
  <si>
    <t>…....................................i... $ pérdida.Primer premio. Sr. Marques «1 Surco. Sevilla........ ....................................... .......... 1 á i¿.Segundo...^...... D. Norberto Granja, D. Josef Casaní. Málaga.............................................................. q á F beneficio.Accettit........... D. Femando Mcrás, D. Antonio Calderón. Valencia...............................................i........... par. En lengua ingleta. Murci…</t>
  </si>
  <si>
    <t>Granville</t>
  </si>
  <si>
    <t>…diá 20, cuyos resortes conoee. . r'.,; ■„ y que se verificará el paso del&gt; Danubio del ao al 24. (Gacette.) _ Npsotros dmsamqsyer uq pequeñoensayo, y nuestro* adversa ..Creese que lord Granville, embajador británico en estaAcor rios parccémestar dópae^p* á concedérnosle; y si el pueblo ve ea te, ha renunciado su destino; y se deligná para que le reemplacé al las medidas que adopten los nuevos Ministros una gran tendencia lord Cowley (sir Henrique Wcl…</t>
  </si>
  <si>
    <t>Granvilte</t>
  </si>
  <si>
    <t>…esidad de sus servicios. - !.’••' • .?*. ; &gt;■; t-S-ilt-&gt;D ..V!-. h ,v. ,. " . -n-.: Fondos púhlkot. Cinco por 100 consolidados 8óf. . .. ... .1 ,, nnwaiA. , ;.s .. • - asegura que lord Granvilte 'dejará la embajada de París, —q’&gt;n ('..-i : Beriiñjo de Mofa. ■" ■ - »::’- «n laifié le sustimirá lord¡Cowleys hermano dél duque de WeSe nota de algunor dias á esta peneque nuestra Gaceta de es- -llington. y qué iord Stuard irá é Vicna coa el tnúmo carácter,…</t>
  </si>
  <si>
    <t>Grasi</t>
  </si>
  <si>
    <t>…ada del So(O El abate Achiles Svlvestri, natura! de Candía, en su obra (1) Mignot, histoire de i'emper ottoman, pág. gój. en francés Précis historhjue sur i’empire o{toman. (3) El coronel Grasi. Charle turjue tom. I , pág. 256.</t>
  </si>
  <si>
    <t>Gre</t>
  </si>
  <si>
    <t>…de Igualmente se ha d'gnado S. M. nombrar pura una canongta 15 vendimiaro, año -x, (6 de Octubre de 1802) sobre una multi* de la santa iglesia metropolitana de Valencia que obtuvo D. Gre tud crecida de opositores. Por el acta de aquella sesión consta, gorio Piquer, y se halla vacante por haber quedado sin efecto la que era entonces discípulo de Mr. Dejoux. Strovision que por su fallecimiento se hizo en favor de D. Va- Estas vislumbres de su f…</t>
  </si>
  <si>
    <t>Grecia, Rafael</t>
  </si>
  <si>
    <t>Rafael Grecia</t>
  </si>
  <si>
    <t>…observaciones expuestas por V. I. es 30 de Octubre de este cos europeos, con el epígrafe Memoria sobre la pacificación de la año qm le lia trasmitido el Ministro del Consejo Real D. Rafael Grecia, presentada por el Gabinete ruso á las Potencias que com Paz j Fuertes con motivo de cierto expediente, de las cuales re- ponían la sama Alianza en el invierno de .1823 y 1824, por cuyo sultán los ¿scosvemeiafés que se háá presentado hasta ahora para medio pu…</t>
  </si>
  <si>
    <t>Gregoria</t>
  </si>
  <si>
    <t>…de Iñigo , y Doña Ma Valencia................................................................................................................ nuela de las Reigadas, Doña Juliana, Doña Gregoria, Don» Murcia.......................................................................................................................... María Cruz , D. Víctor, D. Gaspar y D. Blas de la Peña, hi Barcelona á pesos fuertes........................................…</t>
  </si>
  <si>
    <t>Greí'gh</t>
  </si>
  <si>
    <t>…que estaba al OSO, de ella ya casi des Hirsowa y Tulcza. Se aguarda de un momcntpá otro la escuadra hecha, pues en la superficie del agua flotaban pequeños pedazos de te manda el almirante Greí'gh , y la brigada dé! ayudante general hielo. Poco después se avistó ótra por la serviola de babor pasan ? ríncipe Metí?/kow ,quc estuvo empleada ep al sitio de Anapa. do al anochecer por barlovento á corta distancia de ella, la cual Hussein-bajá, comandante en…</t>
  </si>
  <si>
    <t>Greigh</t>
  </si>
  <si>
    <t>…eíeridos Colegios, cor randaid* ahora i cuadra ha llegado ya á Sebastopol, en donde aguardaba á su co&lt;«ngrgo,de klnspcocioo, ««¡liada por Dj SantosSanchez; y¡ que pues mandante el almirante Greigh para seguirá su destino. (&lt;Gaceta dt o*1 s*i Tesorería deben; ingresar, conarreglo ¿ lo prevenidoen la Augstw¡o.') ■ • •• • • • referidau- Realt»„i ordenJ de*- » je Junio, los caudales que se rayan re- !al; ; itWClATBXaA. , . laudando, intervenga turCónContad…</t>
  </si>
  <si>
    <t>…os ministros de Mili. -S.' M. para que ilustren ó disipen algunas dudas ó sospechas relati Odessa 94 de Julio. vamente á las causas de su dimisión. Se ha dicho.ye* creíble, que El almirante Greigh con su escuadra se ha dado á la vela para ota ha sido apontánea, y de ningún modo forzada pon paite de Varna, con el fin de apoyar los movimientos de nuestro ejército. Jos ministros. También se ha dicho que el noble duque que¿ diri-je Las guardias han salido…</t>
  </si>
  <si>
    <t>…con fuerzas superiores al ejército que sitia á Varna ; pero que fue de Cataluña, á - D. Serafín.Chavier, oidor cesante que era de la rechazado con gran pérdida. Según el parte del almirante Greigh misma , con todo su sueldo: para la plaza de fiscal del crimen de. llegó cop su escuadra á la altura de Munkalia; tiene ásu bordo la misma Real -audiencia á D. Anselmo León cic U rizar élbarrola. esta escuadra la 3.* brigada de la 7.* división de infantería,…</t>
  </si>
  <si>
    <t>…, y el coronel Nosotros deseamos saber con precisión sus intenciona, y nuestro LepramÍn»'de Dzinma.-1 enviado riada debe omitir para suministrarnos noticia que nos La escuadra del almirante Greigh ha llegado á Kawarna, y se ilustren Sábré ate punto. Nopodemos prever Sun cuál será el ha situado al otro lado de Varna para auxiliar el sitio de ata pla resultado de/todos los sucesos; pero sí podemos asegurar que nunca za. El bloqueó de Silittria cóntinúa,…</t>
  </si>
  <si>
    <t>…resulta? lian sidó funestas^mucnos ... -.Jf. ..ISUSS, JÓNICAS. ................] buques han zozobrado cerca de Mangalia, y se teme que"!» «scuk- '■ Corfú 9 de Noviembre. ■ dra del almirante Greigh haya sufrido algún descalabro. (Gaceta • ’J\ - Aqái se habla 'públicamente ídel' descontento de lotg riegos resuniversal.') .a... • becto-ah 'Presidente-j de quien se quejan porque no convoca la • ^«vúfOIOtíIA. asamblea de los ^Estados ,^dejándolos por tanto…</t>
  </si>
  <si>
    <t>…ñde cle Bulgari, consejero de estado y gentilhom S. M. se ha dignado conceder la orden de S. 'Jorge de segunde bre de cámara de S.^M.; que el conde había entregado al presidase ti almirante Greigh. ; .‘..-.jv:.-?' - dente -una carta en qué el vicecanciller conde de Nesselrode I¿ Según las ñoticiás que tehtmoa del teúro de la guerra patee» rccoméndalM en nombre de S. M. I., cerca del Gobierno griego, e él conde Langeron sigue estrechando vigorosamente e…</t>
  </si>
  <si>
    <t>Grelgh</t>
  </si>
  <si>
    <t>…o y ejemplar cas importancia que se han perfeccionado estos últimos años en la tigo que se copsiguió de nuichos ladrones y malhechores) hicieron nueva Rusia bajo los auspicios del almirante Grelgh, y una ciu conveniente, psta medida.; mas sjh embargo el Rey nuestro Señor,, dad cuya prosperidad é interes se acrecientan ,por dias. Acompa qpe jnfatigable en su paternal solicitud ha restituido la paz y tran ñado de S. M. la Emperatriz, se embarcó d 14 4 la…</t>
  </si>
  <si>
    <t>Grenvilie</t>
  </si>
  <si>
    <t>…dición alguna á sus propios habitantes,- nia entonces 31 años) ministro de Negocios extrangeros para porque mío seria darles mas territorio del que siempre han.poseí reemplazar al lord Grenvilie; en 1804 ministro del Interior, y do desde que los Tarcos se introdujeron en la Europa , ó del que por muerte de Mr. Perceval, después de haber estado -separado de podrías, adquirir allí por sí mismos: las tropas francesas están en los negocios ua corto tiemp…</t>
  </si>
  <si>
    <t>Grey</t>
  </si>
  <si>
    <t>…cio hablan capitulado el 28 de Octubre con el coronel para la plaza de primer Ministro al marques de Lansdown, al Fábvier y el almirante Cochrane. La presencia de estos dos filhe- conde Grey y al marqués de Wellesley. En la bolsa no se ven mas lenos y la formidable fuerza que hicieron desembarcar en la costa que grupos de gentes que pasan él tiempo en ventilar las pretensio de la isla, llenaron de terror á toda la guarnición, y copio, la for nes…</t>
  </si>
  <si>
    <t>…ha publicado la lista siguiente del nuevo »Señor barón: No ignora V. E. las circunstancias que me po Ministerio dispuesta á su antojo. nen en el caso de dejar á Constantinopla. El conde Grey para primer lord de la tesorería: canciller del «En ausencia de la embajada francesa, se recomienda á la pro Echiquier Mr. Peel: secretario de Estado para lo Interior Mr. tección del representante de S. M. I. Apostólica los intereses reli Frankland Lewris: se…</t>
  </si>
  <si>
    <t>…mercio de El marques de Lansdown y lord Goderich-defendieron ál al todas las naciones. Aunque quizá habrá necesidad de operaciones mirante Codrington, y de.,pues de un discurso de lord Grey, se di militares por mar y por tierra (dice el protocolo) para la conse firió la Cámara para el-jueves próximo. cución de este objeto, no se procederá sin embargo sino en el sen En la Cámara de los Comunes Mr. Jenkinson (hermano de tido del tratado de 6 de Ju…</t>
  </si>
  <si>
    <t>…a baja de contribuciones, la nisterial de la Cámara alta, se colocaron el primer día á la parre abertura de canales, y Dios sabe cuantos otros expedientes. Coa de la oposición. El conde Grey ocupaba su lugar acostumbrado, y todo esto no se conseguirá mas que un alivio temporal, y no un no siguió á algunos de sus amigos que se pasaron á la otra parte bien durable. La emancipación sola puede salvarnos; y hé aqui de la Cámara. El vizconde Goderich,…</t>
  </si>
  <si>
    <t>…o diplorrútica, el mini»tro de:Ntgocos extrangerós7 el'prín* mLs¿&amp; Gifc^'itüée que el Duqtte hu ofrecido tibí miniberio al cipe de Xaillcrand y ofras varias-personas disringuidas. conde Grey,¡este último-Uo quiéte ádoajtiéld por-xaus* siitmu.') '■ . 'b’yup-.oi’i &gt;. sido* .a- y u:i;¡ &gt;•!:. • de sús opiníoj»#.fen favor de los católico*. ■ Ü.virjq 'ion;:h -.i ■. ■ t O. Últimos -periódicos iñglaes que han Hégádo á Paris , in■- Timbietj dito att jperi…</t>
  </si>
  <si>
    <t>Grimaud-, Santiago</t>
  </si>
  <si>
    <t>Santiago Grimaud-</t>
  </si>
  <si>
    <t>…dela' Peña y D.'Jóscf Martínez Alarcon, a D. Faustino 0. PedroGiroud de Villette , Madrid , por papeles pintadoa.* Ortiz.y'D. 3¿íén Manuel Sevilla; y para una ración de la iglesia D. Santiago Grimaud-, Madrid , por pápries^dérarias clases. '; catedral de Guitas por ascenso &lt;k Í3. Manuel Navarro , á D. Ra- - Excmo. Sr. Duque dé Hijéfr, Madrid,por loia yporcelanade monGoitfalcz. ! .................... lafábricade Alcor a. --¿A.. .ívj v.-rv • . . r , . Sres.…</t>
  </si>
  <si>
    <t>Grivel</t>
  </si>
  <si>
    <t>…e ha trastornado á Mr. de V¡que á este oficial se le espera en Tolon, adonde vuelve para res- llele, una oposición puramente anti-ministeríal, no siendo sino tablecer su salud. El almirante Grivel esta nombrado para reem una oposición anti-religiosa y antí-monárquica!! (Gaceta de plazar á Mr. Collít. (Quotidienne.) Francia.) 4___Todos los periódicos', con relación al Precursor di Idem, . ESPAÑA. repiten la noticia de un tratado de alianza ofensiva y de…</t>
  </si>
  <si>
    <t>Gruirhuigen</t>
  </si>
  <si>
    <t>…ión es es todas partes se complace es hacer mal. se esfuerza es esparcir que se halla. ( Diario dei Havret) rumores poco favorables á nuestra expedición; pero cada es creí ____ El profesor Gruirhuigen publicó en la Gaceta de Momeo e! ble , por cuanto cualquier acontecimiento de esta clase lo sabría y «nuncio de dos cometas que no ofrecen menor ínteres del que publicarla el Gobierno si fuese cierto* aparecerá en 1832 peí de Eueke, que ya se ha dejado ver de…</t>
  </si>
  <si>
    <t>Gtemar</t>
  </si>
  <si>
    <t>…tos buques ym bajo ia escolta tel tote otee te víveres y te armas. {IdenC} navio te guem Ercipbm , mandado por Mr. Bdugainvllk, á cuyo ------- Aleas»-caitas te&amp;cteresi áten que el general Gtemar se nombre debe nuestra marina una parte te xa cef«bridad, y que en te apeterado te aaictes islas que tey frente de Widdia, deste este sitólo te k veía para reunir 4 convoy. A bordo de este te contra aquella ptea. Se cree que el movínten- savíoTSSi' algunos mé…</t>
  </si>
  <si>
    <t>Gtubowiki</t>
  </si>
  <si>
    <t>…i inteligencia y electos correspondientes á su cumplimiento. Madrid funta. 10 de Noviembre de i8a8.=Lu¡* Lopes Ballesteros. .■■■ .Ha llegadoá esta el Ministro Secretario de Estado conde Gtubowiki, procedente tjcl ejército, y pasa i S. Pctcrsburgo. Otra tomm'cada á la. Dirección general de Mentar para que lar .propuestas dt Interventor y de Gvar/laalmacen de los : «EBCIA. , puertos de depósito, te eleven &amp;c. por los Intendentes de Pro-, - Mgma g de Oct…</t>
  </si>
  <si>
    <t>Gu, Manuel</t>
  </si>
  <si>
    <t>Manuel Gu</t>
  </si>
  <si>
    <t>…que se consideren con Real decreto de indulto general. (Jtfúm. dd.) derecho, ya sea en concepto de herederos ó de acreedora, i los hiena quedados por fallecimiento abintestato de D. Manuel Gu castaña »u su, a. tiérrez, vecino qué fue de «ta corte, ocurrido en it de Abril próximo, púa que dentro del preciso y perentorio término de 30 Lóodros.&gt;eeseeeeeoeeeeeeeeeeeeeeeM»eooeeaeeee«éeeeee»eeaeeeeeeeoea* gdf. día, contados desde hoy, comparezcan a dedu…</t>
  </si>
  <si>
    <t>Gu-, Manuel</t>
  </si>
  <si>
    <t>Manuel Gu-</t>
  </si>
  <si>
    <t>…J¡tl»icfe» s¡'a.,‘£iV&gt; standes Baez. D. Manuel GoMaler Herrera. D. Mateo llanos* 1 a Total ingresado.....,..^.....„..■.... 2*0,169-40. D. Joacf Fernandez Pórtela. D.TomaS Fuentes. D. Manuel Gu-. ^****^^ ^7&gt;^P?“*Í . :y; fierres. D. Francisco Mari» D. Jotef González. D. Joeef Pi IP;‘tyes-)■■■■«***“**,1.1.1 E* rafipk—iaÉs 4 lo* trabajadores...... 8,/o9~i.s ., neda. tfr emthmará.} ' E» ItmntitinpBreU asistencia espiritual. .. §66¡.,j* ... &gt;. ' - ;r-H "…</t>
  </si>
  <si>
    <t>Gudin</t>
  </si>
  <si>
    <t>…ión. pasaron por delante de los voluntar iris'Realistas, haciéndose recí. Puente ¡a Peina. Trigo 14: maíz 11: cebada 9: avena df: -procamenrc los honorés de ordettanrt, y lüego el general Gudin «¡no 44.- aceite .48. dispuso desfilase su columna por delante de los referidos Excelen Tudela. Trigo 14: maiz y.cebada 7: vino 5: aceite 42. tísimos Sie*., dirigiéndose en-seguida por la calle de Alcalá, la La siembra se ha hecho bien en esta provincia por h…</t>
  </si>
  <si>
    <t>Guedes, Pedro Miguel</t>
  </si>
  <si>
    <t>Pedro Miguel Guedes</t>
  </si>
  <si>
    <t>…I í { pérdida, por ascenso de D. Isidoro Ribero al aicedianato titular de ella, y Sevilla................................................................ ii ídem. fallecimiento de D. Pedro Miguel Guedes antes de tomar pose Málaga................................................................ i beneficio. sión de ella, á D. Domingo Morales .- para dos raciones dé la mis Valencia.................................................... i pérdida. ma, por promoción…</t>
  </si>
  <si>
    <t>Guer</t>
  </si>
  <si>
    <t>…Henal y Gómez Pedraza, y que á consecuencia de habar querido promo compañía; en Sevilk en la de Hidalgo; es Valencia en la de Her ver ns alborno «I general Santa Ana ai favor del general Guer rera; en Barcelona en la dé Oliva; en Zaragoza en la de Polo; en rero, para, que la decdo» recayese en e&amp;e, fue preso.=Bolívar Valkioiid ea k de Rodríguez, y en Santiago en k de Rey y ha restablecido ks leyes españolas en un todo conforme se halla Romero, con…</t>
  </si>
  <si>
    <t>Guerra, Andrés Alyarez</t>
  </si>
  <si>
    <t>Andrés Alyarez Guerra</t>
  </si>
  <si>
    <t>…e los caminos y 13,938».. 8000........................ .... Ecija. carreteras reales sean mas cortos, mas llanos y vistosos: por 872.... 3000........................ .... Sevilla. D. Andrés Alyarez Guerra. Se vende en Badajoz, fonda de las 8,721.... 1000............................. Puerto de Sta. María. tres Naciones, á 4 rs., y 4 6 unido con el primero. ' «tfrr. • •: 29,030.... 1000............................. Sevilla. Se halla vacante la plaza de médico ti…</t>
  </si>
  <si>
    <t>Guerra, Francisco de Bustamante</t>
  </si>
  <si>
    <t>Francisco de Bustamante Guerra</t>
  </si>
  <si>
    <t>…Junta de Fomento de la riqueza del reino &amp;c. Octubre los exámenes de las escuelas, de uno y otro sexo, funda Nació en Raería, diócesis de Córdoba, el 27 de Julio de 1758, das por D. Francisco de Bustamante Guerra,bajo la Real protec «fe una familia distinguida procedente de las montañas de Burgos, ción de. S. M. Presidido el acto por los individuos de la junta de donde recibió su primera educación. Habiendo cursado en Vallaescuelas, y concurrido de los sugetos condeco…</t>
  </si>
  <si>
    <t>Guerra, Francisco de Busumantc y</t>
  </si>
  <si>
    <t>Francisco de Busumantc y Guerra</t>
  </si>
  <si>
    <t>…o su comercio, y encontrando del vslle de Toranro; fundadas en el teñir.dé, Ontancda, provin- Ocupación muchos brazos que sin tan feliz hallazgo hubieran con cia de Séntander, por D. Francisco de Busumantc y Guerra. A tinuado entregados á la ociosidad y i fe miseria; yen fin, asi es Kesencia de la Sra. Doña María Fondevila de Bustamante, viuda como té han descubierto donde acaso'no se pensaba, no solo las 1 fundador, y patrona del instituto, dé los venerables oim f miña…</t>
  </si>
  <si>
    <t>Guerrero</t>
  </si>
  <si>
    <t>…ilicos; de S. M., sobre sí convenía publicar ocupada en la contienda de elección de presidente; es muy proba boletines auténticos para calmar la inquietud, del público. ble que el general Guerrero sea nombrado presidente, y vicepresi dente D. Ignacio Esteva, que es enemigo personal de Poner, y TRASOIA. opuesto á la marina. París ÍJ de bimembre. ,,Ls escuadra mejicana que se hallaba es Veraeraz estaba en Mdm -de- hm. Cinco por 100 consolidados Jod fr. g…</t>
  </si>
  <si>
    <t>…antm ilenL"0 . de Verscrtiz. En usa de 15 yfe-Setiembre se dice lo siguiente: »Se Murek.............. .........................L....... Memri' ' los- alboroto feaFtóte- reino. El general Guerrero, 'Valencia............................................... ,fLñfem. " r:cF que ®eelt consentido ser presidente, -viesdo qué- los congresos- de Barcelona á pesos fuertes......................¿F;..b.. v"^'iñon.1 t : '7 los Eksdop daban sus sufragios i-favor de G…</t>
  </si>
  <si>
    <t>Gui-</t>
  </si>
  <si>
    <t>…ste correo salió inmediatamente después de'haber llegado i es-» : dinario ae panegirbtá;derdUqu¿ efip. Wellington: la carrera de es ta ciudad Mr. de Lostendé, ayudante de ampo del-general Gui-^ '• te noble Duqué,W ¿orno l|..dn.su familia¿-.siempre ha estado en lleminot, ha llamado tanto esta circunstancia la atención del reis- oposición con los intereses de ios católicos; el marques de YVeefrenó i, que pidió al ministro de los Países-Bajos noticias…</t>
  </si>
  <si>
    <t>Guiilemiaot</t>
  </si>
  <si>
    <t>…usticia el reintegro . fe Puerta ha recibido por conducto del Ministro de losceao era debido*, j sin embargo de so haberse puesto en duda su Países-Bajos fe respuesta negativa del general Guiilemiaot á laas raridad y facultades ,4 instancia del M. R. Arzobispo de To invitación que se le habla hecho para que volviese á Constantino-ledo 3 no solo se solicitó k remisión de'los autos á la Junta Apos pía. Aunque generalmente se preveía este resultado, parece s…</t>
  </si>
  <si>
    <t>Guildorf</t>
  </si>
  <si>
    <t>…cada una; 138,920 bueyes ó vacas; 1.483,008 , Corfú ap dt Ntftitmbre. ,»Al mismo tiempo que supimos la carneros; 1.7009 barricas de cerbeza fuerte. A este-cálculo de con muerte dé lord Guildorf, recibimos lunbieu la noticia de la glo-, sumo hay que añadir 219 terneras, 2o9 cerdos, n9 barriles de rjosa victoria conseguida por Jos abados contra la escuadra otoma manteca de vaca, 139 de queso, el valor de 6439 libras esterlinas na. Antes de la batalla…</t>
  </si>
  <si>
    <t>Guilhobmot</t>
  </si>
  <si>
    <t>…avitud dél Riv nuestro Señor ( me bajadores ni la Puerta, seles daba no obstante entero crédito-, pues reciendo por ello que se le hubiese declarado benemérito de la Pa to que, el conde Guilhobmot había escrito al almirante francés que tria; y enterado S. M. de la ocurrencia, se.ha servido resolver que desaprobaba Ja emprjesade Cochrane sobre Scio, de lo cual la Puer no sea nombrado ni propuesto para los oficios de justicia ningún . ta se había quejado…</t>
  </si>
  <si>
    <t>Guilkmíaot</t>
  </si>
  <si>
    <t>…las puertas de la fortaleza y em los. El ministro de ios Países-Bajos ha expedido á Poros un correo pezaron á asesinar cristianos sin hacer distinción. La carnicería duró para el conde Guilkmíaot. Tenemos noticias de Smírna que el vi- 24 horas ; quedaron en las calles de k ciudad mas de 750 cadáveres* rey de Egipto está organizando las tropos-que salieron de ja Mo sin contar los que fueron arrojados al mar, á las fuentes y á los res , y que trata de r…</t>
  </si>
  <si>
    <t>Guilkminot</t>
  </si>
  <si>
    <t>…ijos á sus escuelas ateas. &gt; efiéndi :éstá;inuy ocupado en .tareas sobre la respuesta, según se; Se distribuyen con profusión, ciertos libritos, en los cuales se cree, dada por.el general Guilkminot á la invitación de la Puer ha omitido con cuidado cuanto pudiera recordar los dogmasf y la ta , que se recibió hace algunos días. .. - ^ VT moral del cristianismo; pero que en su lugar presentan en medio: El Sultán , que no cesa de pasar revista y adiestnr é…</t>
  </si>
  <si>
    <t>Guillama, Francisco Saviñon y</t>
  </si>
  <si>
    <t>Francisco Saviñon y Guillama</t>
  </si>
  <si>
    <t>…dem á á ídem, Pedro Navarro, y renuncia de D. Ignacio Llarena, á D. Sebastian Bilbao................................................................. i á 4 ídem. Antonio Alvarez y D. Francisco Saviñon y Guillama; y para otra Cotuña................................................................ 1 i ídem, ipedia ración de la santa iglesia metropolitana de Sevilla, por as Vales consolidados............................................ 20i á 1 valor. censo de D. Diego Ig…</t>
  </si>
  <si>
    <t>Guilleminbt</t>
  </si>
  <si>
    <t>…establecida en. Ingla- detoda relación, sobré el.jKgocio.de la Grecia, tanto con el Go térra. Se habian concebido* dice, grandes esperanzas el ver coló-' bierno griego como con el general Guilleminbt , á'quien solo pa cados á la cabeza del ministerio ¿el duque. de Wellington; pero rece haberse .dado la direccson diplomática, como con-cualquiera» por idesexacia estas handesaparecido.porqué el noble.duquesdice de los tr» almirantes aliados. ■ ■ ■ gueilerúlt…</t>
  </si>
  <si>
    <t>Guilleminot</t>
  </si>
  <si>
    <t>…las demas hace creer que Mr.- de Ribeaupierre se pasará a Odessa al niismo lenguas puestas en parangón con la nuestra, pues mas de una vez tiempo que Mr*. Stratford-Canning y .el conde Guilleminot irán suspende la atención det lector cuando las pinta con expresiones i embarcarse en Vourla, y esperaran.cn lá escuadra instrucciones semejantes á3e&gt;fe5j vertidas en obsequio de la S y la J francesas.' de sus cortes. Estas cofisopáittcs, dice, hieren las É E…</t>
  </si>
  <si>
    <t>…ado lo que corresponde á los sueldos de lenguage categórico ha cortado de un golpe toda negociación; y actual servicio de los mismos, ya difuntos, por si llegase el caso aunque el conde Guilleminot y el internuncio austriaco tenían aun de retrotraer las pensiones de las viudas y pupilos. De Real or el 26 grandes esperanzas de conservar la paz, están ya convencidos den &amp;c. Madrid 22 de Diciembre de 1027.rcl.uis López Balles de que no debe pensarse en nin…</t>
  </si>
  <si>
    <t>24/01/1828</t>
  </si>
  <si>
    <t>Gaceta de Madrid n.º 11</t>
  </si>
  <si>
    <t>…. Varenne, agrega 300 caberas. do á la legación francesa, quien vió antes de salir de aquella capí*», Por medio de -tina buena elección y de un diestro y regalar tal embarcarse al general Guilleminot. acopio se piensa llevar las lanas rusas, que como se sabe en nada - ha tomado posesión de la prefectura de policía Mr. de Btfceden á la bondad de las mejores extrangeras, á un grado de per lleyme. inmediatamente ha reunido á todos los empleidos pertene-' fec…</t>
  </si>
  <si>
    <t>…el mal temporal de la fragata, se determinó el capitán á buscar un Aprobado, á 20 de Enero de i8i8.=CV«7aí.r abrigo contra el viento, y de consiguiente dirigió su rufa hácia la si general Guilleminot, que habia llegado áTolon el día 18, isla de Stampalia, y llego á la punta de la isla á las dos menos i bordo de la Junan, se ha encontrado con la orden de volverse cuarto de la madrugada; inmediatamente se arrojaron al mar dos inmediatamente á Corfú, para qu…</t>
  </si>
  <si>
    <t>Guílleminot</t>
  </si>
  <si>
    <t>…rcito de tier- de guerra ingles el¡A?^OMo , lleyaiíd.&lt;&gt; .á,sUubí)Bdp la Armidd i xá se$;dtóí«i}lo ifaí ^9^Jr1í =?nít&gt;v|do!j*tó»aoente. Se Mn Mr. de Lostende, ayudante de campo del general Guílleminot. Se .creado (^omniones .paa ie qdueaaon„yrpaEpal. crádito. p4blico.,5e asegura que van a N.ivar!nó para'' asis'tSr á Ja llegada de la expedi ha decKtado J|á,introduocaon dc Jai ensefiápaa m^ynia, ^a^cttaliáf ción de Alejandría, que'Je compone do.3 buques de g…</t>
  </si>
  <si>
    <t>…el capitán centellas, no tuvo ningún accidente. . de navio Mr. Le Blanc, para recibir en ella nuestro embajador el &gt; - En el camino se détuvo S. M. á visittr una fábrica de crista general Guilleminot, cuyo ehibáfcó para Egina debía verificar el les. Antes de llegar á Luneville encontró el Rey al vizconde de. aia siguiente 30. {Gacefa di Francla.y ' Meraiet con sú estado mayor y un éscuadron de lanceros, y i po ■ cos pasos á S. A. la Delfina, que habia lle…</t>
  </si>
  <si>
    <t>Guillermo</t>
  </si>
  <si>
    <t>…anera. Finalmen naria en Constantinopla, habia pasado por aquella ciudad. te, discurrir sobre la conducta de los.turcos, es lo mismo que Este oficial, que es ayudante de campo del príncipe Guillermo querer llenar un vaso sin suelo, un trabajo inútil. (The Sun.) de Prusia, que se halla actualmente en Petersburgo, llegó última ____Las cartas particulares de Viena del 17 del corriente anun mente de aquella capital á Berlín, donde ha permanecido ocho cian qu…</t>
  </si>
  <si>
    <t>…consecuenéía de'Us órdenes delGirah Sffior ’•"? Défliuúi’- * Vi* C 1 , estaban en marcha grandes refuerzos, y que el ejército iba ¿ tomar A las diez salió S. M. con el Delfin y el príncipe Guillermo con gran vigor la ofensiva. Al mismo tiempo ha hecho oujjli- , para el campo de los^ejersicios. en dqnde estaba preparado un mag car este Seraskier que había recibido dc~ Cónstantinópla boletines nificó altar, adornado con trofeos militares, y en frente una t…</t>
  </si>
  <si>
    <t>GuiUemuiot</t>
  </si>
  <si>
    <t>…uirán en la determinación que ha ionjdo el Empcrador Nicolás, que 4 lo que paréce no tiene Corfú *8 4t Fehim. ninguna coaeuon con la cuepion griega. (.Olote and Travellér.')- • El general GuiUemuiot permanece‘aun en esta, 7 ha slquiUdo - . Se.están haciendo actualmente grandes armamentos en- los úttáéasapor tres meses. Garre la voz, no. salo deque volverán puerto» de Inglaterra. aquí lbs otrps .dot. Embajadores riiso é ingles , *¡BQ. &lt;|ue también El Aimi…</t>
  </si>
  <si>
    <t>Gulpide, Timoteo</t>
  </si>
  <si>
    <t>Timoteo Gulpide</t>
  </si>
  <si>
    <t>…ciones? ¡Desconoceréis vuestro Puentes. D. Josef Quintero. D. Francisco Ampudia. D. Josef verdadero ínteres, y con endurecido corazón, ciegos y alucinados Romero. D. Rufo Casulla. D. Timoteo Gulpide. D. Tomas por las pérfidas sugestiones del astuto enemigo de vuestra dicha, os Cueto. D. Joaquín Moscoso. D. Francisco Valiente. D. Antonio obstinareis en el error, y mostrareis que vuestro deplorable esta Josef Rosado. D. Francisco Fernandez. D. Domingo Valv…</t>
  </si>
  <si>
    <t>Gutiérrez, Francisco</t>
  </si>
  <si>
    <t>Francisco Gutiérrez</t>
  </si>
  <si>
    <t>…mismó itinerario. Julián izquierdo: para la dignidad .dé capiscol,vacante también en La tercera columna 1 compuesta de 1430' hombre» y 180 caba la misma iglesia catedral por la de D. Francisco Gutiérrez, i Don llos, pernoctará el 23 en Jerez, y seguirá el mismo itinerario. . Eustaquio Antón; y para uña capellanía de señores Reyes Nuevos En 'fin la cuarta columna ,: compuesta de 2ó$ó hombres y 53 dé li ciudad de Toledo, por ascenso dé D. Josef Ortiz dé Pinedo…</t>
  </si>
  <si>
    <t>Gutiérrez, J. M.</t>
  </si>
  <si>
    <t>J. M. Gutiérrez</t>
  </si>
  <si>
    <t>…ación de justicia en los tribunales diferen Día 18. En la fragata Virginia, piara Nueva Yorclc. D. Pedro tes , eran ventajas de que en todo tiempo han hecho gozar los re Grisalva. D. J. M. Gutiérrez. D. J. García González, y criado. glamentos de la monarquía 4 los habitantes de la Morca y de las D. Alonso Javin Marín. D. Josef Aleare. D. Ignacio Hidalgo. islas, no menos que de una multitud de otros favores y privilegias D. Josef González. D. Antonio Lópe…</t>
  </si>
  <si>
    <t>Gutiérrez, Josef</t>
  </si>
  <si>
    <t>Josef Gutiérrez</t>
  </si>
  <si>
    <t>…o García. D. Jotcf Mar ocupaba paseos,-calks y plazas; Lascases estaban tínez del Campo. D. Juan Gómez.: D. Félix Brasquet. D. Juw colgaduras y otros adornos. . , y A v Gutiérrez. D. Josef Gutiérrez. D. Gabriel Gómez aiis. Dton Gbn «le aparató, y entre lás íclatnaciones del inmOMo puMMO, Pablo VÍdal. D. bGriano Barrera. D. Francitco Garrido D. Pe* eonfut&gt;d»4M cn,n el eco sonoro de lzscampaatsT &lt;1 tstreendode la dro Sulnés. D. Josef Antonio Echaverria; D.…</t>
  </si>
  <si>
    <t>Gutiérrez, Josef Roldan y</t>
  </si>
  <si>
    <t>Josef Roldan y Gutiérrez</t>
  </si>
  <si>
    <t>…, que supone encargado de la ejecu de D. Miguel Azpeitia al priorato de la misma colegial, á Don ción de soberanos decretos ¡ este hombre, que habia buscado un Joaquín Ándreu, y á D. Josef Roldan y Gutiérrez. asilo sobre el territorio'dé Francia, acosado por las tropas de $. M. hasta el pie de los Pirineos, y obtenido pasaporte para pa VARIEDADES. sar á Italia, burlando la vigilancia de las autoridades francesas, Artículo del Diario Mercantil de Cádiz*Volvió á ap…</t>
  </si>
  <si>
    <t>Gutiérrez, Luis Esteban</t>
  </si>
  <si>
    <t>Luis Esteban Gutiérrez</t>
  </si>
  <si>
    <t>…tcá S. Felipe el Real; de Miyar calle del clases, y que consistían en 31 medallas de plata, fueron obteni Príncipe, y de Hurtado Calle de las Carretas, á 68 rs. caída ejem dos por D. Luis Esteban Gutiérrez, D. Joaquín Comotó, D. Isac plar. Lo que se avisa al público por. haberse notado,, que algunos Nuñez de Arenas, D. Martin Zazo, D. Juan Tro, .Mariano de los compradores nq,han acudicio 4 recoger el último tomo, que Batanero, D. Cecilio del Lago, D. Josef Code…</t>
  </si>
  <si>
    <t>Gutiérrez, Vicenta Maturana de</t>
  </si>
  <si>
    <t>Vicenta Maturana de Gutiérrez</t>
  </si>
  <si>
    <t>44</t>
  </si>
  <si>
    <t>…uímicos, uniéndose su hidrógeno al cloro, TmAnrn, ó el Huérfano agradecido: novela original escrita de donde resulta el ácido hidroclórico, y combinándose su oxige en espafiol por Doña Vicenta Maturana de Gutiérrez. La favora no con el metal, poT cuyo medio pasan al estado de hidroclorato ble acogida con que el público ha honrado esta obrita , que se pu decaí y sosa. Mas ya que descendemos a tantos pormenores, mani blicó ha dos años, hace repetir el anuncio de la venta…</t>
  </si>
  <si>
    <t>Guzman, Félix de</t>
  </si>
  <si>
    <t>Félix de Guzman</t>
  </si>
  <si>
    <t>…es de la de 35: bleza de su origen han añadido una solida santidad. Uno de-estos que bu talla no debe balar dí dos arschines y tres wersohock; que fue Doña Juana de Aza , muger de D. Félix de Guzman, á la respecto de los coréelos corporales se sigan los reglamentos que cual dieron sus fervientes oraciones, un hijo digno de elk, el gran se observaron en el anterior alistamiento dcc. patriarca Domingo. padre y fundador dei insigne orden de Predi ~Ei ¿m 22…</t>
  </si>
  <si>
    <t>Guzman, Pedro</t>
  </si>
  <si>
    <t>Pedro Guzman</t>
  </si>
  <si>
    <t>…rnando Meras, D. Pedro Campuzano. Idem no consolidados....................................... 7 á f. Accettit........... D. Josef Zamora, D. Agustín Búrgos, D. Fran cisco Cabrera, D. Pedro Guzman. ANUNCIOS. En la tegunda cíate de dibujo. Prendo............ D. Gregorio Bedoya, Exento. Sr. Marques de La Guia de Forasteros y el Estado militar y político para este Casasola. afio se hallará en tafilete, pasta y rústica en el despacho de la Im Accettit.....…</t>
  </si>
  <si>
    <t>GVéy</t>
  </si>
  <si>
    <t>…páseó desde suulida hasta el régroo ¿¡¡el mismo modo sqúé^se hiío én la :$cki dél' MimstéHO al Real palacio le hicieron'á pie las Personas augustas, por.cs.m»“s áseguraba qiií: él lord GVéy iéha nombrádOpriñi^ r -dio de un'inmenso pueblo que cubríala» callcs y las plazas ^lpMa __ __Iñnirántazgb.; Él ¡ n&lt;á)le conde éí Whigt por eitá taibií, yor igtialá, si a que nó-excede-,- en superficie á la de .-Madrid). yiesuitj|iS-déclaractones'qü'e[tiené he…</t>
  </si>
  <si>
    <t>Gyrow</t>
  </si>
  <si>
    <t>…armados , det|e ser "de éqa!í.%i'&amp; dad , dp'Teruel : para este gobierno al teniente coronel D. Angel hombres. j*’’ Pons gobernador que era de Monzon; y para el de la plaza de «El general Gyrow de las tropas,del Don, que« 25 habla CasteÍRLeon y Valle do Azor al teniente coronel D. Poiicarpo sido destacado á Bakhrad , ha dado parte también que haUó^úniM- Vázquez de Aldana, gobernador que era de Ibiza. f50 turcos en esté-pueblo, de donde los desalojój…</t>
  </si>
  <si>
    <t>Gzstañaga, Pedro de</t>
  </si>
  <si>
    <t>Pedro de Gzstañaga</t>
  </si>
  <si>
    <t>…or medio dé procurador-, á usar de su 4erechó ch lo* «tutos. que sigue Donuna son vista» de varias mezquitas, fuertes y planos, con inclusión Luis de Sota con el citado D, Angel y D. Pedro de Gzstañaga,de. una carta geográfica, en medio pliego de marca mayor, que rtH presenta el viage que hizo la escuadra española ert 1784 y 8$ des sobre pago de 3871 rs.j prevenido-que en otro caso le parará el de Cartagena á Constantinopla, con los’ derroteros; yla* trece…</t>
  </si>
  <si>
    <t>Ha, Gustavo Gustauson</t>
  </si>
  <si>
    <t>Gustavo Gustauson Ha</t>
  </si>
  <si>
    <t>14* Odesa 12 de Febrero. - De Aquisgran escriben que el coronel Gustavo Gustauson Ha mucho tiempo que nos hallamos privados noticias di- • (ex-Rey de Suecia) había salido de aquella ciudad para la Holan rectas de la Persia. Corren voces de'que Abbas-Mirza está en ca da con la diligencia. mino de Petersburgo, no como negociador, sino como fugi…</t>
  </si>
  <si>
    <t>Ha, Paskewítch</t>
  </si>
  <si>
    <t>Paskewítch Ha</t>
  </si>
  <si>
    <t>…nes el" general Roth hace grandes Yárná , nos hable dicha Gaceta de la capitulación de BraVlow que elogios. fe-verificó es Junio ultimo. Según ella los turcos no se atreverían ”E! general Paskewítch Ha sido condecorado con la orden de 2 salir de Schumía, aunque los rusos abandonasen el sitio* (JLa 3. Andrés por la toma de Akhaizike.* Cotidiana^. 4 2 Oigase lo que dice dicha Gaceta del 12 del corriente que con ESPAÑA. tiene algunos boletines.rusos de las ope…</t>
  </si>
  <si>
    <t>Hacemos, Jesucristo</t>
  </si>
  <si>
    <t>Jesucristo Hacemos</t>
  </si>
  <si>
    <t>…s, y dando noticia al Prelado, pueda lo que en adelante se dirá , y á cada uno dc cUos msólidutk, Párroco ó Superior de la precisión del reconocimiento, para 'que salud en nuestro Señor Jesucristo Hacemos saber que por: nuestros advertido de aquella, no extrañase ni impidiese su ejecución; Pero predecesores los Emos. Señores Cardenales D. Hcnriqué Herir r- aunque para'que esta fuese con las precauciones correspondientes han quez en ao de Junio ¿¿1748, «limo. S…</t>
  </si>
  <si>
    <t>Hacienda</t>
  </si>
  <si>
    <t>…Bretaña, y últimamente la distancia mútua de las capita »Este es el estado desastroso y aflígeme en que se hallaba la les de España y la de las cortes'de Europa. Por el presbítero Don Hacienda pública, cuando me encargué de dicho Ministerio, y de Joaquín Andrés y Alcalde: un tomo en 8.° de 17 pliegos: su pre que no pude imponerme hasta muchos dias después de haberme cio 1 a rs. y 13 en las provincias. Se hallará en Madrid en las li posesionado del…</t>
  </si>
  <si>
    <t>Hacienda, Secretario del Despacho de</t>
  </si>
  <si>
    <t>Secretario del Despacho de Hacienda</t>
  </si>
  <si>
    <t>…a-fortaleza de Chptzim , en cuyas posiciones espera viembre último. Dios &amp;c. Barcelona 29 de Diciembre de 1827.” rán ulteriores órdenes para ponáne en movimiento, según el plan Al Sr. Secretario del Despacho de Hacienda. de operaciones aprobado pata’ la próxima, campaña. (, Mercvre de Excmo. Sr.: En Real orden de z8 de Agosto último dije á Souabe.') V. E. para su inteligencia y demas efectos consiguientes lo que «AVISTA. sigue: Munich 26 de Diciembre. «Excmo. Sr.: Habiendo s…</t>
  </si>
  <si>
    <t>Hades, Antonio Caballero</t>
  </si>
  <si>
    <t>Antonio Caballero Hades</t>
  </si>
  <si>
    <t>…s: para fuente de la villa, dió á conocer el talento del escultor, y le con la de S. Pedor á D. Bartolomé Bosch y Borras: para la de Cape- cibo la protección del Obispo de Córdoba D. Antonio Caballero Hades á D. Josef María Carrogio; y para.la de Sitjcs á D. Fran y Góngora, que le llevó ásu palacio para agregarle á la academia cisco Domingo Annés. que ¿1 mismo habia establecido. Allí estuvo como dos años, al Asimismo se ha servido S. M. hacer las traslaciones si…</t>
  </si>
  <si>
    <t>Hansteen</t>
  </si>
  <si>
    <t>…-comunidades, y las pensionistas de las rclí- ■ — A últimos de Abril debía partir para su viage á la Sibem d . i osas de'-’Kcscra. Apenas cabía, en la iglesia la tercera parte dé profesor Hansteen; iría también en,su compañía el teniente de ma Ioscoocnreer*e*rsi«nd©preciso que «quedasen fuera todos los rina Due, y se habían de reunir en Petersburgo con el Dr. Hermán demás, qué no^por eso'dejaron de permanecer con el mas religioso de Berlín, el cual har…</t>
  </si>
  <si>
    <t>HarriSfon</t>
  </si>
  <si>
    <t>…i , lloo-;Wan-Kay-rai-Kai- como.jio ignoraba-los obstáculos que tenia que vencer, tampoco cyec que al presrate's* halla todo remediado ; y aunque es verdad: tjtuid detpersonas qil general HarriSfon, a quien habu visto cai la. que lo» mendigos, contenidos por un temor saludable, no se ex—: hatalla de Tippecanoe en que ¿I c^mbatló. Colocados estos indio»; ponea úno en corio número á sufrir lo. sevtro de las disposicio en ún lugar; perfectamente seguro-, s…</t>
  </si>
  <si>
    <t>Harrówby</t>
  </si>
  <si>
    <t>…edad de entrar en los ne UMadtilla griega á alejarse, arribaron 150 turcos de Techcmia en gocios. héteos, y se introdujeron en el castillo. El bajá de Smirna habia La negativa de lord Harrówby (porque nosotros no debemos recibido un retuerto de 10 hombres , y esperaba otros 59. Mr. de ocultar ni disminuir el hecho) pone' á lord Gocferich en una es Rigny se. habia reunido en este puerto con el Tridente y el Mágicot pecie de necesidad de continuar en…</t>
  </si>
  <si>
    <t>Harrowby</t>
  </si>
  <si>
    <t>…ueños calculasen convenir asi á sus intereses. han ocurrido desde principios de Diciembre habla de la invita Una carta de la Habana, fecha en t.° 4? Enero, dice lo si ción hecha á lord Harrowby, del deseo de retirarse de. lord Go guiente: derich , de la necesidad que experimentó el Rey de formar inme «Ayer han empezado á llegar los infelices echados de Nueva* diatamente un Ministerio que reuniese la firmeza á la estabilidad. España: una fragata fran…</t>
  </si>
  <si>
    <t>Hastings</t>
  </si>
  <si>
    <t>…Ministerio, Des . lo ' esta había sido vencida (Véase Islas-Jónicas)._Lord Cochrane pués de haber elogiado á Mr. Canning, siente que la muerte tenia ánimo de bloquear á Patrás: ei capitán Hastings se ocupa del luya arrebatado tan pronto i la nación y á sus amigos. Hablando bloqueo de Missolonghi. Según todas las noticias de la Morca pa después del duque de Wcllington, dice que tiene formado el mas rece que los turcos no tienen alli ningún recurso marít…</t>
  </si>
  <si>
    <t>Havansky</t>
  </si>
  <si>
    <t>…en el Con orden que observó en todos,estos'tstabl «cimientos; yen seguida sejo, y ño sé «má embarazada su marcha. ^ Entramos en una tn recibió al Arzobispo, al general gobernador príncipe Havansky, Fecunda en .peligro» y amenazas por lo exxsrior. r nada puede sos Alas demás autoridades, y al cuerpo de comerciantes. tenemos en el punto de prosperidad y de gloria a que hemos lioS. M, I. volvió á ponene en camino para Gitomir á las nuera gado mas que la u…</t>
  </si>
  <si>
    <t>Hawarden</t>
  </si>
  <si>
    <t>…costas á los inculcados en la causa del atentado contra los pri tólicos á 11098 , y los protestantes á solos 2669- de modo que el vilegios de los Lores, con motivo del arresto del lord Hawarden. número de los católicos comparado con el de los protestantes es En la de los Comunes Mr. Hume llamó la atención sobre los taba en la razón de 41 mas j- á 1. Después preguntó con mucha fondos economizados, los cuales, añadió, no eran de grande ínte natural id…</t>
  </si>
  <si>
    <t>Hawkins</t>
  </si>
  <si>
    <t>…mas, no denas * y otras dos atadas ai cantillo, y otros varios buques en igual deseaos* mas que en la fe de algunas cartas de comercio, fechas en estado: e! bergantín Hennume , su capitán Hawkins , estaba aun Varsoría en 30 de Octubre, cruzando sin órdenes ningunas , y habla hecho varias presas^ qj*e El savlo ruso Pzslaídmen se ka vhto expuesto á les nuyore» so habían sido enviadas a \ e rae rus.</t>
  </si>
  <si>
    <t>Hayden</t>
  </si>
  <si>
    <t>…inmediatamente en ejecución. Da rante ha comunicado al Gobierno por conducto del almirantazgo do &amp;c. s Firmado 2 Mariano Beltanena, presidente. una correspondencia voluminosa del conde Hayden, la cual da Corxia la voz en Omoa que las tropas modadas por el pre ciertamente una idea mas favorable de la política rusa que la que sidente del gobierno de Goatemala habían tenido que retirarse hemos tenido hasta aquí. de S. Salvador, y que parte de ellas h…</t>
  </si>
  <si>
    <t>Hayes</t>
  </si>
  <si>
    <t>…Mores, ni Aun no se sabe si Mr. Stratford-Canning saldrá de esta isla. Se aún llevando comisiones del gobierno; sin verse á cada paso ex dice que aguarda pliegos de Lóndres , y el capitán Hayes, coman puestos á ser despojádós por lasgavillasde ladrones que se encuen dante del Woljf , aséen ra que habían llegado á Andona á fines del tran. Dice también que la Grecia está dividida en cuatro partidos mes pasado, y que el cónsul ingles los había dirigido…</t>
  </si>
  <si>
    <t>Hcitédáiiiry</t>
  </si>
  <si>
    <t>…os que aun vivían dos hombres que lia— abrirán negociaciones para polier fin ¿ la guerra;'y^és probable que bian quedado en ella; mas uno de 'ellos trabó con los naturales un . el lord Hcitédáiiiry vaya'á Petérsburgo, luego qtié el Emperador combate, en el cual fue vencido con su partidó; y el otro murió déje él ejército!' J' ’ - «a Maúicolo tres años hace, Se han recibido noticias de Bogotá bastá fih dé Junio, y de _ . ■ Cartagena ha,tafin de julio. Lá…</t>
  </si>
  <si>
    <t>Hcvtcsbury</t>
  </si>
  <si>
    <t>438</t>
  </si>
  <si>
    <t>…tiguieete otria &amp; «¡a ú iu-íaitda. Se trat»rá hacer retirar á nuestro embaja(k.r .en l‘,'fá3tíel-ír^ddPArafó/-'-J':; - r,¡vr,t*i ..nf-i-.r,' Rúsia t esto, no puede atr , potque el lord Hcvtcsbury jsé (talla en óEstábamas mu^ ragilhídos acerca de lasifuerzas que la» pgrtes «1 cuartel: general dtl Emperador Nkolps., j A qué Jrá pues cste beligéranres han puestó Vm' rampafia : «1 Sultán tiene i n&gt;a», ¿«opas . eavío al’Norte» Querei nuestro gobierno .empe…</t>
  </si>
  <si>
    <t>Hecker</t>
  </si>
  <si>
    <t>…s. Fraseé) l';:' ■■■ i**—Combustión espontánea local. En los anales de la literatura _F.I Observador austríaco de 14 de Mayo qué acabamos de re médica, publicados en Berlín por el catedrático Hecker, se lee la cibir por extraordinario, contiene la siguiente carta: ‘ ‘ Jasst y de Mayo. ,,'Ayer tardé se reéibió por varios conduc tos lanotíéia de que este mismo dia se habían echado repentina 1 (1) Ejdiscursó.pronunciado en la Cenará de los Diputados mente f…</t>
  </si>
  <si>
    <t>Hei-</t>
  </si>
  <si>
    <t>…Se tiene por cierto que el Emperador ha desechado las pro Creta. El Sultán ha sacado de su tesoro particular 409 bolsas para posiciones conciliadoras que estaba encargado hacer el lord Hei- ocurrir i los gastos de la guerra que trata de spstener en Grecia y tesbury. En cuanto á la salida deS. M. para el ejército se dice aho en el Archipiélago. ya que primero irá á Sebastopol á inspeccionar los establecimien Hasta ahora no comprendíamos cómo se t…</t>
  </si>
  <si>
    <t>Heial</t>
  </si>
  <si>
    <t>…pasaban de gre como agua, y prodigará él oro como ai fuera arena. (Cñrirr.) cien año*. Los muertos pueden calcularseÁ razón de , Lasaeartps m Berlín „de* 7 de Setiembre dicen que lord Heial mes, y 4,2 al áb.pooh&amp;méK&amp;Ú l ry hftudo d¿¿nicfado en tu misión cerca del Emperador Ni Se celebraron 32,286 matrimonios; 5074 menos que en el ano colás, quien no ha querido dar una respuesta categórica á las cuesconfeM manifestar antecedente. •. ■■ •• J*.-.-.…</t>
  </si>
  <si>
    <t>Heidcn</t>
  </si>
  <si>
    <t>…madre de Rusia, Princesa de Wurtem- Los rusos están en Malta, y no dudo que tendrán mucho senti bcrg, que nació en 25 de Octubre de 1759. miento en no hallarse en esta acción. El almirante Heidcn hace</t>
  </si>
  <si>
    <t>Heidegger</t>
  </si>
  <si>
    <t>…llegaron saber: Mr. Bezzo, toscano,y Mr. Betand,.suizo;. Los sugetos 'que á los Estados-Unidos,estos géneros, se pusieron en venta á todos parece gozan de toda su confianza son el coronel Heidegger ySpi- ireciós ■ dé-'modó que los me|ores paños americanos no hay quien ridíon Tricupi. (Gateta de Augiburgo.") ... i Ios quiera en el dia á fiingun precio, ni con una rebaja de Un 80 por tóo;‘de:cuyás resultas se han cerrado muchas fábricas. - - ^/moiüiTnkkÁ.…</t>
  </si>
  <si>
    <t>Heiden</t>
  </si>
  <si>
    <t>…60o griegos, que manifestándola que no se hallaban autorizados pan coadyuvar ¿ los fueron conducidos ¿ Egina. .caprichos dé la ruerta ; que lo único que podían: hacer era acon El almirante Heiden, que obra de concierto cbn los de las sejarla para que corrapoádiese prontamente á las miras del tratado otras dos Potencias fofa la pacificación de la Grecia, debe de ha del 6 de Julio, y aceptase la mediación de lásPotencias^que ber recibido de su Gobierno…</t>
  </si>
  <si>
    <t>Heideñ</t>
  </si>
  <si>
    <t>…y de misión enviada á Grecia para proponer á los griegos la arfimstü Inglaterra. El Archiduque Francisco Carlos no ha podido salir y un armisticio, porque acaba de saberse que el almirante Heideñ para Luxcmburgo, á causa de hallarse con el sarampión. El Ar ha enviado al presidente (el conde-de Capo dTstria), armas y chiduque' Antonio se vuelve á sus dominios en Silesia, y el Ar municiones de guerra para sostener la insurrección, y que los al chiduque…</t>
  </si>
  <si>
    <t>…úministrps que, tengan los Pueblos liquidados de la Un-bergantín ruso que ha llegado á este puerto con pliegossegunda época hasta i.°, de Setiembre de, 1827, desde cuyo día en del almirante Heiden, ha dado la noticia de que el conde de Capo adelante han debido ser recogidos por jos contratistas Je provisio d’Istria, después de haber visitado el cuartel general del general nes, serán admitidos también por iá octava parte del valor de los .Church, establ…</t>
  </si>
  <si>
    <t>Héidén</t>
  </si>
  <si>
    <t>…. Hoy hemos tenido noticia de que los almirantes habían .dersiu restricción á estas estipulaciones y enviar un ensbajador' á llegado antes dé ayer á Zanté", adonde se .hallaban el almirante Héidén y él conde dé Capo d’Istria. ' - ■ CKBCIA. ■ . xpn las ,qtra$ dos potencias ) Las opinibnes.fueron muy .diversas so Respuesta dél cimdeCapo cPIstria al Patriarca griego de Coasbré latd1 cuestión, en términos que quedó sin resolverse, y respec- tqntinopla. 40…</t>
  </si>
  <si>
    <t>Heiíesbury</t>
  </si>
  <si>
    <t>…es de Frailía y Rusia . ha despachado un correo de ga y están hoy á 86. binete con dirección, al parecer, al lord Heytcsbury. (Túz Sundl) Ya dijimos ayer, que según los pliegos de lord Heiíesbury, la ....._Jwr Carlos Chambers, uno de los jueces de k presidencia de plaza de Varna no se había rendido el 21 de Setiembre. Esto jus Bombay y Ha consultado á los notables de las distintas castas de tifica la opinión que hemos manifestado el sábado fundados en…</t>
  </si>
  <si>
    <t>Heitcsbury</t>
  </si>
  <si>
    <t>…de los medios peratriz para asistir á losdivinot oficio». En seguida recibió el Em con qu se pudiese contar para llevar á cabo todo el proyecto. perador en audiencia particular al lord Heitcsbury, Embajador ex Felizmente he hallado la mejor voluntad en los pueblos de Casti traordinario y Ministro plenipotenciario d? la Gran-Bretaña, al lla, que á porfia.acudieron á mi Real Persona, suplicándome inctpe Felipe de Hesse-Homburgd y á los demás diplomático…</t>
  </si>
  <si>
    <t>Heitesbury</t>
  </si>
  <si>
    <t>…ue ha ,.,r ■, FsctibffP de,Viena con fecha del 30 del pasado que .ep^quel -hecho saber;á los almifant^^iropeóí quehabia recibido-óftknés Imisnio d|a había jlqgqfló .de^ Lóndrq&gt; el lord Heitesbury, y que de su Padre y de la Pqerta prohibiéndole quájaliesorde la Penín dentro.de pocos dias .partiría para;el &gt;qua^tel general -del ejército sula ; pero estos le han contestado que también ellos tenian órde , TUSO.. - . , y r,,' . ; .nni.j';*. nes que debían…</t>
  </si>
  <si>
    <t>…usar del ____Escriben de Viena con fecha.del 7 del corriente loque sigue: rigor , cuyas consecuencias únicamente podrá apreciarlas el mérito «Ayer recibió el Emperador en Badén al lord Heitesbury ó la temeridad. En efecto ha disuelto la asamblea nacional de Tre- (William A’Court). S. E. pasó los dos, dias anteriores en la her sena, y ha desarmado á todos los griegos que no pertenecen al mosa posesión de Walderndorf, perteneciente al príncipe de Métejé…</t>
  </si>
  <si>
    <t>…Leuchteñberg,¿tales * «Se dice en algunas tertulias que acababa de llegar de Varna, crin las ilustres personas que estaban reunidas. — ■ de donde' había salido el' 14, el hijo del lord Heitesbury, el cual La comitiva que acompañó á loa. augustos esposos' á la capilla refería que los rusos habían perdido un ataque general dado en el fue tan numerosa, como brillante; y por la noche hubo un gran, mismo uta contra áquellvplaza. En vano hemos buscado el or…</t>
  </si>
  <si>
    <t>Hemanz, Miguel</t>
  </si>
  <si>
    <t>Miguel Hemanz</t>
  </si>
  <si>
    <t>…dos del felanado remo para Real despacho $ob?e pago de lanzas y moflas anatas «i los do el día 15 de Enero próximo viniente. minios de Indias. (Núm. igól) * __ Por providencia del Sr. Miguel Hemanz , alcalek ordinario Real orden fijando ia ¿poca en que debió cesar el abono de 30^ de Torremocha de Uceda, se cita y emplaza á los interesados en real» anuales a los Corceles de infantería ligera. (Núm. igyl) los bienes, derechos y acciones quedados por muert…</t>
  </si>
  <si>
    <t>Henrique</t>
  </si>
  <si>
    <t>…Marzo de 1818 para los usos forenses: na 212, cuarto entresuelo. tres tomos en 4.0 marquilla.__Demostración histórica del valor de las monedas que corrían en Castilla en tiempo de D. Henrique ív, La Real Junta superior gubernativa de medicina ha concedi y su correspondencia con las del Sr. D. Carlos ív: un tomo en 4.0 do permiso á D. Francisco Villegas, profesor de farmacia en es marquilla.__En.r4y0 sobre los alfabetos de las letras desconocidas,…</t>
  </si>
  <si>
    <t>Herir, Hcnriqué</t>
  </si>
  <si>
    <t>Hcnriqué Herir</t>
  </si>
  <si>
    <t>…'que salud en nuestro Señor Jesucristo Hacemos saber que por: nuestros advertido de aquella, no extrañase ni impidiese su ejecución; Pero predecesores los Emos. Señores Cardenales D. Hcnriqué Herir r- aunque para'que esta fuese con las precauciones correspondientes han quez en ao de Junio ¿¿1748, «limo. Sr. D. Lázaro Opicio Pa- concurrido hasta aquí nuestros antecesores. librando ios correspon llavicinifeU ai de Agosto desy6i ,y el Emo. Sr. D. Nicólas C…</t>
  </si>
  <si>
    <t>Hermann</t>
  </si>
  <si>
    <t>…por la Puerta;- x sebe ye que 'har* tiempo que se están haciendo los preparativos, para atacar í Giut- -■ biéndoM frastrado las tentativas del general Church contra Anatógevo. El general Hermann marcha alli con dos regimientos de ca -lioo | Mñsolonghiaé'-habk re^lepdo sobre Dragomcstre' para zadores y un parque de-artillería de 14 piezas. El .bajá que manda auxiliar las-opéncibnes dé los griegóseoatra lo* tureosque sehaesta plaza se halla decidido^ s…</t>
  </si>
  <si>
    <t>Hermenegildo</t>
  </si>
  <si>
    <t>…ez' les dirigieron tres de 'aquellas: una tiene solos cin medio de sus individuos, comisionados al efecto, D. Manuel Orgaz, co años? : . D. Domingo Falzetó, Marques de Hermosilla, D. Hermenegildo ' En fin, al zelo y caridad de SS. MM.' no les permitió el dejar Zarate, y D. Lorenzo Ortiz de Zarate. cosa alguna sin exámen. Reconocieron los alimentos, las provisio nes, las ropas, el aseo de las piezasdeteniéndose en particular AVISOS. con- uña enferma tu…</t>
  </si>
  <si>
    <t>Hernández, Josef</t>
  </si>
  <si>
    <t>Josef Hernández</t>
  </si>
  <si>
    <t>…velado en vuestro am Apolonio Ramírez, con una niña. D. Guillermo Vicente. Don paro. Semejante al buen pastor del Evangelio, ha querido buscar Pedro Cano. D. Matías de la Fuente. D. Josef Hernández. Don la oveja perdida para atraerla á su gremio y á la comunidad pú Francisco Toricgoza. D. Juan García. D. Ramón Solóxzano. blica de que se apartara: ha querido restituiros á vuestra felicidad D. Francisco Ruiz. D. Antonio Peinada D. M. Josef Aragón. anterio…</t>
  </si>
  <si>
    <t>Hernández, Manuel</t>
  </si>
  <si>
    <t>Manuel Hernández</t>
  </si>
  <si>
    <t>…aeaaeeeveeeeasoVveoeaeeaet* tveeeaeeeaeaeeeeetevteeavave 4 beneficio, antídoto ,7 en las qua perjudica tu indiscreto usa Dala á luz el Sevilla...!««•••••• •euoeaeeeci f dafio. Dr, D. Manuel Hernández dé Gregorio « boticario en esta corte, Valencia...MMMtHSMtHSSMMSSNISMSSHSSSSntSStHlilHtl par i i beneficio, aumentada «A un prólogo histórico, de. Ja, quina primitiva y su Barcelona i pesos fuertes........ i dalia . comercio; el rstnto del autor; varias notas…</t>
  </si>
  <si>
    <t>Hernando, Luis Estéban y</t>
  </si>
  <si>
    <t>Luis Estéban y Hernando</t>
  </si>
  <si>
    <t>…y grabados de medallas. . D. Jaime Carranca, idem, por tejidos de seda. . D. Angel Malilla, idem, por productos químicos. Sres. yerno ¿ hija de Travcría, idem, por cintas de seda. D. Luis Estéban y Hernando, ídem, por péndola real. - D. Mateo Frates, Real Moncloa, por Minio. D. Eusebio Domínguez, idem, por el catre de hierro. - D. Juan Hossechrueders , Madrid, por pianos. D. Eudaldo Pous, idem, por escribanía de acero. D. Francisco Bcmareggi, Barcelona, por inst…</t>
  </si>
  <si>
    <t>Heros, Ja</t>
  </si>
  <si>
    <t>Ja Heros</t>
  </si>
  <si>
    <t>…neficio del Estado ha hecho el capitán de Milicias provin manzana 267; se cita y emplaza á Doña María Patrocinio de los ciales , y regidor perpetuo honorario de la ciudad de Vich, D. Ja Heros, para que en el término de 15 dias comparezca á usar de su cinto Brú de Sala, de un crédito liquidado procedente de présta derecho; con apercibimiento de que pasado sin haberlo verificado, mos , importante 4/,$37 rs. y 19 maravedís; mandando al mismo ce dará…</t>
  </si>
  <si>
    <t>Herranz, Joaquín</t>
  </si>
  <si>
    <t>Joaquín Herranz</t>
  </si>
  <si>
    <t>…, ó á los qiie lo procurador^en Barcelona, que; las defienda en los autós pendientes , usan, les parezcan. Asi la han redactado varios periódicos. en aquel trlbupal militar,contra D. Joaquín Herranz, sargento »Mr. fioisseau, en noftibre de una comisión, leyó un informe mayor que fue del regimiento de coraceros, y otros, pues el que sobre la memoria de Mr. Noble, médico del hospital de Versát tenían elegido ha fallecido ; pues pasado dicho término sin hab…</t>
  </si>
  <si>
    <t>Herrera, Manuel GoMaler</t>
  </si>
  <si>
    <t>Manuel GoMaler Herrera</t>
  </si>
  <si>
    <t>…a. Tria», Fr.AguMin d* S.JO P» i» w»i di'w&gt;iifi(iiiw ; ■ .: i sef, todos carmelitas. D. Nafrá» Antearlo. D. Gerónimo Fer " ... •,%(*£$*/ v j»ÜJJ¡tl»icfe» s¡'a.,‘£iV&gt; standes Baez. D. Manuel GoMaler Herrera. D. Mateo llanos* 1 a Total ingresado.....,..^.....„..■.... 2*0,169-40. D. Joacf Fernandez Pórtela. D.TomaS Fuentes. D. Manuel Gu-. ^****^^ ^7&gt;^P?“*Í . :y; fierres. D. Francisco Mari» D. Jotef González. D. Joeef Pi IP;‘tyes-)■■■■«***“**,1.1.1 E* rafipk—iaÉs 4…</t>
  </si>
  <si>
    <t>Herreros, Anselmo García</t>
  </si>
  <si>
    <t>Anselmo García Herreros</t>
  </si>
  <si>
    <t>…corregidor da Segovia, su fecha a del presente mes, refrendado ; - :■ - :• ANUNCIOS. , y del escribano de k minna Fernandez Cuesta, se cita y emplaza á Dofia Marta Ruiz , víuda de D. Anselmo García Herreros, ésenContinúa ti Catálogo de leu obras de forticularet que te hallan de beno'que fue del núméro de'la misma ciudad; y á su hija Dofic venta tneldtspatho yalmaeendt la Imprenta Real. ■ Ramom,para queén el-término de tres meses, si existen en k Prttat, Memoria…</t>
  </si>
  <si>
    <t>Hesse-Honabourg, Felipe de</t>
  </si>
  <si>
    <t>Felipe de Hesse-Honabourg</t>
  </si>
  <si>
    <t>…u indulto, si estuviese en el caso de recibirle. El feld-mzriscal, teniente de Strettcrheim, ha recibido la or Dios guarde Scc, Madrid 1.* de Julio de 1818. den para reemplazar al príncipe Felipe de Hesse-Honabourg, de nme su permanencia en el cuartel general del ejército ruso. NOTICIAS EXTRANGERAS. IXCUTIUA. TURQUIA. Constantinopla 4 Je Junio. LSndrts 2 y Je Junio. El Seraskier ha recibido la orden de marchar 4 Axdrinópo- Fondos pnilicos. Tres por too consolidados fpf-</t>
  </si>
  <si>
    <t>Heurteloup, Barón</t>
  </si>
  <si>
    <t>Barón Heurteloup</t>
  </si>
  <si>
    <t>…celona. de Enero. 3,8 66.... 400................ ........... Idem. «Trituración be la piedra en la vejig a.__Método 8,956.... 4°°................ ........... Cádiz. operatorio del Sr. Barón Heurteloup__ Cuando se publicó ia nue- 7,156.... 400............................ Madrid. vaoperacion , por cuyo midió se extrae por la uretra la piedra 468.... 400................ :......... Barcelona. de la vejiga, era fácil prever que no dejaría de tener opositores 17…</t>
  </si>
  <si>
    <t>Hey-</t>
  </si>
  <si>
    <t>…a Península. Se esperaba en Ancona al Embajador ruso: ahora. * haya ocupado el puesto de primer Ministro; loparece que estaría dicen que pasa á Malta,donde encontrará al almirante conde Hey- mejor en el ejército. Mr. Liddell cree que el noble Duque es un den. (Gaceta de Augsburgo.) hombre extraordinario, y al parecer cipaz de sostener el mundo sobre sus hombros. El ho&amp;.Muble caballero hace el elogio de Mr. Trieste a» de Eturo. Peel; pero siente q…</t>
  </si>
  <si>
    <t>Heydcck, Juan Josef</t>
  </si>
  <si>
    <t>Juan Josef Heydcck</t>
  </si>
  <si>
    <t>…se ha señalado el dia 30 del presente; para de la ciudad de Toledo, que con el título de Ilustración publicó el segundo á los veinte dias primeros siguientes, y á los veinte dias D. Juan Josef Heydcck: 10 rs. (_Se continuará.') después para el último. ____Los suscriptores á la Colección litografíete de cuadros del Rey nuestro Señor acudirán á recoger el cuaderno 12 y adelantar el Nota de los valores últimamente dados á las Rentas decimales importe del 13 e…</t>
  </si>
  <si>
    <t>Heyden</t>
  </si>
  <si>
    <t>…icealmirante Heyden. Que el Presidente habia te . TUXQUIA, nido. en Navarino una larga conferencia com Ibrahim-baji, á la Constantmopla ja de Julio. cual también había asistido el conde Heyden, de cuyas resultas *a . Poda que la Puerta supo la toma de BraYkñr so activan los había obligado el comandante egipcio á evacuar la Morca i úlii-</t>
  </si>
  <si>
    <t>…tosos horrores. Pudiera comodov’o ClmpbeH, por ausencia del almirante Codrington sepa*habér sido de otra maoer», si el martirio del Patriarca Gregorio rado dél mando, el almirante conde Heyden y el almirante de no hubiese mostrado al santo sínodo, á los magnates de la na ción , á toda la Grecia'finalmente, lo que debe hacer pera salvarse *•‘8Jf*,-rLósiféí gefes de lá escuadra asttecharpn de concierto al genedel exterminio, que finnea ha cesado de a…</t>
  </si>
  <si>
    <t>…Rey nuestro Sefiór de hallarse afligida cón el Por lo demas hace poco tiempo que ha corrido la noticia dé Contagioso' mal de la fiebre amarilla la plaza dé Gibraltar, según qué el almirante Heyden tiene orden de su Soberano paré blo ha manifestado al Ministerio de Estado el Presidente dé la /unta quear, los Dardanelos, lo cual ha hecho aquí una grande impresión. suprema de Sanidad del Reino, y se comunicó de Real Orden La Puerta se lisonjea no obstante…</t>
  </si>
  <si>
    <t>Heytcsbury</t>
  </si>
  <si>
    <t>…a alguna importante; los fondos consolidados han subido poco, Embajadores de Frailía y Rusia . ha despachado un correo de ga y están hoy á 86. binete con dirección, al parecer, al lord Heytcsbury. (Túz Sundl) Ya dijimos ayer, que según los pliegos de lord Heiíesbury, la ....._Jwr Carlos Chambers, uno de los jueces de k presidencia de plaza de Varna no se había rendido el 21 de Setiembre. Esto jus Bombay y Ha consultado á los notables de las distintas…</t>
  </si>
  <si>
    <t>Heyterbury</t>
  </si>
  <si>
    <t>…Madrid 19 de Agosto de 1828.=Zambrano. continuar la guerra, no podrá imputar las consecuencias de ella sino á sí mismo. NOTICIAS EXTRANGERAS. Idem 11. Ayer llegó á esta ciudad el lord Heyterbury. Se dice que está encargado por su corte de hacer comunicaciones im TURQUIA. portantes. Ignoramos cuánto tiempo permanecerá S. M. en esta Constantinopla 6 de Agosto. ciudad. Sin embargo, se asegura generalmente que volverá a I ejér Al fin se ha resuelto en un…</t>
  </si>
  <si>
    <t>Heytersbulla</t>
  </si>
  <si>
    <t>…enviar __Diceel Glube que hatomado mucha consistencia la noticia do directamente á Gulatz, se apoderó casi sin resistencia de aque de haber salido Mr. S. Canning para Corfú, y el lord Heytersbulla ciudad, pqes únicamente 40 turcos armados hicieron algunas ri paira el cuartel general del ejército ruso, afiadiendo que ambos descargas para defenderla; pero solo tuvimos un cosaco ligeramen sugetos deben ir encargados de negocios importantes. te herido. . 1…</t>
  </si>
  <si>
    <t>Heytesbury</t>
  </si>
  <si>
    <t>…a , y a! ca peligros por la incapacidad de su espitan. Se dice que el cuerpo bo de este ríempo habiéndose disipado ei humo, su vio entrar diplomático que en él iba, exceptuando al lord Heytesbury, cre en el golfo ios bagues griegos. Aun no se han recibido de yó que no le era posible salvarse sino á nado; y quizá hubieran talles sobre las operaciones de las tropas de tierra del general todos perecido en la noche dei 17 al 18 de Octubre á no haber Cnurc…</t>
  </si>
  <si>
    <t>Heytesbúry</t>
  </si>
  <si>
    <t>…icolaus 1 totms Ruiiaé Imperator\ por el r, secretaría de Negocios extrangeroé ha recibido ayer tarde otro lina guirnalda de laurel, alrededor de la cual se leen estas pliegos del lord Heytesbúry, fechos én Odesa, i 24 de Octubre. Se palabras: rdrtut a Russorumfortissimo exercitu capta dii xzOc- habian confiado al lord Bingham, agregadó á la embajada j pero tobrii MDcccxx vzu. (Gaceta de Prusia.) su'señoría'cayó enfermo en Ratisbona,yMr. Cavane les di…</t>
  </si>
  <si>
    <t>…or cías están, convencidas, de esto,-esperamos' fundadamente que'dentro tierra tenían que hacer Ocho dias de marcha bastante penosa, por de pocoveremosabrirselas negociaciones. El lord Heytesbury ha ló cüal fue necesario hacer increíbles esfuerzos para asegurarles los llegado ya £ Petersburgo’, f Habiendo la' Habilidad y destreza de víveres durante este tiempo; pero al fin ayer llegaran £ su destinó su hermano el capitan A’Cóurt salvadbálos embajadore…</t>
  </si>
  <si>
    <t>Heyteshury</t>
  </si>
  <si>
    <t>…eres de u tercera parte Ce sus yrociw- cuanto a lo primer©, los partes que esta mañana ha recibido el las; habiéndose privad© al Erario por estos ¿erectos de las aran- Gobierno de lord Heyteshury , fechos en Odesa á 26 del pasteo, llosas somas* con que costaba pira atender a^us graves ^oonggc to dicen que te 21 aun na-se hsbic rendido Varna , ni imentado ata ses, y tejado en descubierto al Real servicio en este imponente caría nuevamente. t¿mo te h ad…</t>
  </si>
  <si>
    <t>Hidalgo, Ignacio</t>
  </si>
  <si>
    <t>Ignacio Hidalgo</t>
  </si>
  <si>
    <t>…gozar los re Grisalva. D. J. M. Gutiérrez. D. J. García González, y criado. glamentos de la monarquía 4 los habitantes de la Morca y de las D. Alonso Javin Marín. D. Josef Aleare. D. Ignacio Hidalgo. islas, no menos que de una multitud de otros favores y privilegias D. Josef González. D. Antonio López. D. Nicolás Lázaro. Don mas extensos. Pedro Martínez. D. Josef Labórela. D.Antonio Orria. D. León «Considerando pues el estado incniible de miseria en que…</t>
  </si>
  <si>
    <t>Higoaet</t>
  </si>
  <si>
    <t>…ro nos quiere reducir á la teo jindas*. ,E1 marques. Malsoa se -halla delante de Nacarino con la cracia ; y en efecto, los sacerdotes tienen sin duda una influencia ffcrügadfr&lt;if4 general Higoaet; Sebastian! observa a Corea con la prodigiosa en el estado actual de la sociedad; evidentemente son Sdmeider se dio á la vela el %. del corriente pira Pairas. ellos los que dirigen la opinión, los que dominan el ministerio, Aun. so ¿e ha dado ningún ataque á…</t>
  </si>
  <si>
    <t>Higonnet</t>
  </si>
  <si>
    <t>…er la situación del va E • .liente Cspoudan-bajá, quien abandonado de su subalterno y de li plaza. guarnición , Ia ata! por instigación de este se disolvió por sí misma, »El mismo general Higonnet se avistó con este comandante, según diceit ilos boletines ’rúso^i no tuvo otro recurso que reti el cual estaba enfermo: lo mismo hizo el almirante Mr. de Rigiéí: rarse i la ciudadela con los 300 que le quedaron leales, y ha que á la sazón se hallaba allí; ma…</t>
  </si>
  <si>
    <t>Hijar, Duque de</t>
  </si>
  <si>
    <t>Duque de Hijar</t>
  </si>
  <si>
    <t>…providencia del Sr. Herrero Prieto, alcalde de la Real Málaga.................................................................. f beneficio. Casa y Corte y á instancia del Excmo. Sr. Duque de Hijar, se ció Valencia................................................................. * á q pérdida. ta y emplaza a quien se creyese con derecho 4 cualquier gravamen Murcia.................;................................................ i* idem. hipotecario sob…</t>
  </si>
  <si>
    <t>Hilario</t>
  </si>
  <si>
    <t>…««ateta esperaban rez. D. Pedro Azua. D. Francisco Gallego. D. Juan de la Chi las autoridades de la Provincia y'el ayuntamiento. ca. D. Josef Figueroa. D. Constantino ViUafruela. D. Hilario El Rsv.dió la orden dequé las tropas desfilasen por la tarde Loredo. Fr. Lizwo de Sta. Teren, carmelita. Fr. . Antonio: La&gt; dela'ntedelo* balcones de patacio , adonde «asomaron SS. MM., ríos. Fr. Antonio Alamos. Fr. Juan tommi: Fr. Francisco San* rccibicDdocsi cstt octs…</t>
  </si>
  <si>
    <t>Hill</t>
  </si>
  <si>
    <t>IÓ2 ___Creemos poder anunciar con. confianza que ya está dado defi sultará ante todas cosas la felicidad del pueblo, la dignidad y ho nitivamente el mando del ejército al lord Hill, el cual aunque no nor de la corona y los intereses de la nación. &lt;Pueae creerse en scrá.cófhahdante en gefe como el duque de Wellington, mandará efecto gy^iáya podido decir, que los caballeros que me honran las Fuerzas, y dirigirá los pagos y demás como lo h…</t>
  </si>
  <si>
    <t>Hobenlohe</t>
  </si>
  <si>
    <t>…no de 14 meses, que empezarán á correr desde el Los sasenptores á la obra JrJeditademes cristianas, escritas dk 14 de Mayo de este año ; con apercibimiento de que pasado se por el príncipe Hobenlohe, tradúcete al castellano *es en tomo procederá sin mas aviso ¿ declararlas vacantes, y á aplicar su pro- ’ es 6df se servirás rendir á recogerla es Madrid en k libreara de dudo con arreglo á instrucción. P-erez , calle de te Carretas, y m te- provincias, er.…</t>
  </si>
  <si>
    <t>Hohen-</t>
  </si>
  <si>
    <t>…AA. el Delira y la Delfina y- demas comitiva ¿ al palacio de los antiguos . SS. MM. v AA. continúan sin novedad en su importante sa* duques de Lorena, en que reside actualmente el príncipe Hohen- lud en el R.eaí Sitio de S. Lorenzo, lohé, el cual tuvo el honor de recibir á S. M. Inmediatamente,después de .haberse. apeado, recibió S. M. á - Conformándose él RsT ’nuéstrq Señor con lo que ha propues* todas las autoridades civiles y militares, y á todos l…</t>
  </si>
  <si>
    <t>Hoiland</t>
  </si>
  <si>
    <t>…é las 'contribuciones de su- alió. ! - * ’;'rfl dos de.que hahablado.el noble lord.¿0;. r-'-¡iin/'i ■ - Si-esto séveriBcasé antes-dé cesar en;-sus:empleos, podri el - En tegüida , lord Hoiland , anunció que ct míércolc» hará-iu Ayuntamiento cobrarse" por sí/extrayendodé la Caja la cantidad moción, y pide que «e convoque la Cámata para aquel-dia ; lo&gt;cu*l que con presencia de las'cartas de pago sé-lfauideque le correspon -quedá adoptado.'2í-:~'R • r…</t>
  </si>
  <si>
    <t>Holandeses, Manuel Josef Gar</t>
  </si>
  <si>
    <t>Manuel Josef Gar Holandeses</t>
  </si>
  <si>
    <t>119</t>
  </si>
  <si>
    <t>…nza en la administración por el trata Suecos............................................. ........................................... 24. do fecho en Río-Janeiro el 24 de Mayo por D. Manuel Josef Gar Holandeses.................. i5. cía , comisionado del gobierno de Buenos-Aires, con los nombra Franceses de guerra...................... .................... ....................... 30. dos por el Brasil. García fue autorizado para concertar los preli Idem de guerra de…</t>
  </si>
  <si>
    <t>Holland</t>
  </si>
  <si>
    <t>…ilote and Tra- ceda lo que se llama poder dominante, y concediendo la emigra ttller.') ción que es el artículo secreto, pero vital, del tratado de unión. - El marques de Lansdown, lord Holland, lord King y otros En estos dos remedios se halla el talismán de la dicha de Irlanda; Pares, que después de las vacantes de Pascuas, y hasta la proroga- porque en vano se propondrá por zelo patriótico el sistema de cion del Parlamento, se habían sentado el af…</t>
  </si>
  <si>
    <t>…ías respecto á la comisión de ha CAMARA DB IOS 1OKES__JVSZ0» del día II. cienda, y sin embargo se está trabajando en ella: tampoco se han No hallándose aun restablecido de su gota lord Holland ha dado-para las leyes cereales, y este era el primer objeto de las de encargado al conde de Carnarvon proponga la mocion relativa á liberaciones del Gabinete, y lo mismo sucederá con otras varias los documentos oficiales que hacen referencia al combate de Na…</t>
  </si>
  <si>
    <t>…se dará á la vela para la Mórea: »£1 noble, lord (dijo.el lord Aberdeen concluyendo tu di*&lt; su objeto a expulsar de ata provincia á Ibrahim-bajá, en cumpli curso en contatacion ¿.lord Holland), ,el noble lord ha hablado miento del tratado del 6 de Julio, y de poner un término á los de la política dé Mr. Canning, y ha dado á entender que se habia furora que este gefe de la ¿raba, menos guerrero que asesino, abandonado. Ha habido también otra nobla…</t>
  </si>
  <si>
    <t>Homar, Josef</t>
  </si>
  <si>
    <t>Josef Homar</t>
  </si>
  <si>
    <t>…o siguiente: Bcrdonccs, al marques de Víilatorre, á D. Josef .Díaz Obegero, » Deseando mi» gloriosos Predecesores fomentar la agricultura al bailío Frey D. Josef Cabeza de Vaca, á D. Josef Homar, á eí comercio de las provincias de Castilla la Vieja » proyectaron D. Dicpo María Nieto y á D. Roque Delgado. Y queriendo dis L apertura de un canal de riego y navegación, que fertilizando pensar a esta útil empresa toda mi soberana y especial protección, su…</t>
  </si>
  <si>
    <t>Homburgo, Felipe de</t>
  </si>
  <si>
    <t>Felipe de Homburgo</t>
  </si>
  <si>
    <t>…encuentra en. el poder de fecha 4 de Octubre,dondeseanunciaque el duque dc Mortemar, háccr daño , es el premio dé sü icio por el desorden. * ' J embajador de'Francia en Rusia ,el príncipe Felipe de Homburgo, ■ •»El gobierno Real es paternal; el otro es tiránico. El prinieel general Doernberg, enviado hannoveriano, y él de Suecia’ ba^ ro ofrece á Jos francé&gt;es la protección del orden ; el otro les otor ron Paimstiern, se han embarcado para Varna, á bordo del navi…</t>
  </si>
  <si>
    <t>Honá, Francisco de</t>
  </si>
  <si>
    <t>Francisco de Honá</t>
  </si>
  <si>
    <t>…de legua. Los facultativos que gusten solicitar esta plaza dirigirán sus . (1) Se llaman asi ciertas oraciones que en Francia acoatumbran memoriales hasta el 17 de Marzo próximo á D. Francisco de Honá cantar después da los oficios con manifiesto. tafton, síndico procurador general de la misma villa. en lajimprenta real.</t>
  </si>
  <si>
    <t>Hossechrueders, Juan</t>
  </si>
  <si>
    <t>Juan Hossechrueders</t>
  </si>
  <si>
    <t>…ía, idem, por cintas de seda. D. Luis Estéban y Hernando, ídem, por péndola real. - D. Mateo Frates, Real Moncloa, por Minio. D. Eusebio Domínguez, idem, por el catre de hierro. - D. Juan Hossechrueders , Madrid, por pianos. D. Eudaldo Pous, idem, por escribanía de acero. D. Francisco Bcmareggi, Barcelona, por instrumento* de D. Juan Bautista Garrigues, idem, por obras de hojalatería y música. plaqué. D. Miguel Cabrero, Madrid, por obras de platería. Doña Fr…</t>
  </si>
  <si>
    <t>Hoy, Vizcon</t>
  </si>
  <si>
    <t>Vizcon Hoy</t>
  </si>
  <si>
    <t>…iélago. ALEMANIA. : TBANCIA. Francfort i-d de Abrü. París 37 de'Abril. ; Ya no se duda en el día -que los rusos han pasado «1 Pruth. Hoy á la una de la farde el Rey acompañado del Sr. Vizcon Hoy se ha asegurado de nuevo esta noticia! El Observador aus de Larochefoucault, encargado del departamento dé Bellas Artes, tríaco, opa se ha recibido en esta ciudad por extraordinario, coa- y dél conde Forbin. director general de los Museos Reales, ha time en a…</t>
  </si>
  <si>
    <t>HpÚand</t>
  </si>
  <si>
    <t>…obre lo cual habla del modo siguiente un esde■XiColombia.Cámara, . alta lord Kine anupcjóenla• sesión del 4que á la vista/pues han adoptado con la mayor perfección el sistema á &gt; •lord HpÚand está .padeciendo de la gojta . / pide que lá . moción critor natural de Constántinóplá. que el noble barón pepsabahaccr sobré Jos negocios de Oriente Dice pues este escritor, qqe son tan Comunes en esta capita.1 se suspendiese para otro-dia. ... , los robos c…</t>
  </si>
  <si>
    <t>Huarte, Venancio</t>
  </si>
  <si>
    <t>Venancio Huarte</t>
  </si>
  <si>
    <t>…sido en este curso los'médicos PLirrrrt de la imaginación, ó bellas letras, opúsculo tra respecto de todos ellos poco mas de $------- Pero esta relación, li ducido del francft por D. Venancio Huarte. Se vende en las li mitada á las universidades, no produce consecuencias seguras,res brerías de la viuda de Cruz, frente á Sán Felipe el Real, y de pecto del total de cursantes de medicina, puesto que gran número Escribano y calle de Carretas, á 4 rs. en rúst…</t>
  </si>
  <si>
    <t>Huerta, Eugenio</t>
  </si>
  <si>
    <t>Eugenio Huerta</t>
  </si>
  <si>
    <t>…............... par á j bensúcio. riel. ; ;• .-;fj j J, i . , \ í 1 dafio. . Dia i:° dt Febrero. Para Nueva Orleans en el bcrgintiií ame» f ¡don. ricano América. D. Miguel Seieil. D. Eugenio Huerta», D.Ra- Coru&amp;á................l............, i¿ á 4 ídem. , mon Casas. D. Ramón renaloa. D. Francisco Tabaco.' D. Manuel Vales consolidados...................,..!................;. 194 á j valor. Carrajal. D. Manuel Rodríguez. D. Fernando Mantillo. Don Idem n…</t>
  </si>
  <si>
    <t>Huerta, Geróniiño Gómez de</t>
  </si>
  <si>
    <t>Geróniiño Gómez de Huerta</t>
  </si>
  <si>
    <t>…considerarse la de Santa Victoria como 15. Nufio Nufiez Rasura. Lain Calvo. Pedro Navarro. Dan lo que llaman los mineros una cata, bien que con pocos ejempla Juan Bautista Perez. D. Geróniiño Gómez de Huerta. D. Gaspar res de rendimientos tan constantes y de tan buena calidad. Según de Guzman y Pimentel. (Se continuará.") esta teoría, fundada en lo que se observa por todas partes, la direc Los suscriptores i la historia crítico-geográfica de lat mar ción de los t…</t>
  </si>
  <si>
    <t>HUI</t>
  </si>
  <si>
    <t>…ce Rusand, que habita en dett, Mr. Hobhouse retiró su mocion. Paris, calle Palatina, está preparando una edición de estas obras iné «El Rey ha tenido á bien ordenar que el general lord HUI ditas, las cuales se imprimirán y publicarán separadamente de la* quede agregado al estado mayor del ejército, y que dirija todos los demás obras del mismo célebre autor que comprenden 60 volú negocios relativos al servicio militar de S. M. que hasta el prese…</t>
  </si>
  <si>
    <t>Hurtado, Diego</t>
  </si>
  <si>
    <t>Diego Hurtado</t>
  </si>
  <si>
    <t>…la imprenta Seal. . poseedor D. Josef Agustín de Angulo los dejó por testamento 4 su muger Doña Beatriz de Angulo, y esta, por el bajo que falle 6.a D. Alonso Tostado. Luis Vives. D. Diego Hurtado de ció,al referido hospital, para que en el término de 30dias se pre Mendoza. D. Gerónimo de' Ziirita. D. Diego Saavedra Fajardo. senten 4 deducirlo en el referido tribunal; prevenidos de que pasa D- Alvaro Navia Osorio. do dicho término sin hacerlo les parar…</t>
  </si>
  <si>
    <t>I, Julián Mañero</t>
  </si>
  <si>
    <t>Julián Mañero I</t>
  </si>
  <si>
    <t>…pañolas. i€?o-, f». Mattuél CiteSÜ' f para una cancmgfaW lá' ele Bribiésci/1 Desde que el actual intendente dé Sierra-Morena entró eñ la en el arzobispado de Burgos, por muerte de D. Julián Mañero I administración da aquellas nuevas poblaciones, convirtió, toda su D» fausto Manual .Secano j-y para una capellanía de la. Real cápi- atenqion y cuidados en fomentar el plantío y la ganadería, como Uu-daja .ciudqd. de Oranada, por promoción de IX Juan Baúl ist…</t>
  </si>
  <si>
    <t>Ibarque, Antonio</t>
  </si>
  <si>
    <t>Antonio Ibarque</t>
  </si>
  <si>
    <t>…nclusiones escogidas de lógica, metafísica y ética filosófica, di sertando primero sobre ellas , y desatando después las objeciones Premio............. Sr, Marques de Torre-Orgaz, D. Antonio Ibarque en forma ó sin ella les hicieron sus compañeros y Jos concuxr. rola. v _ ....... rentes. Los alumnos de las dos clases de matemáticas, que hasta aho En Calografía.ra hay establecidas, hicieron ver en arimética , geometría y toda e! álgebra, haber aprovechado…</t>
  </si>
  <si>
    <t>Ibarra, Silvestre</t>
  </si>
  <si>
    <t>Silvestre Ibarra</t>
  </si>
  <si>
    <t>…..... „......... ................ Mergelína. Asimismo se ha servido S. M. nombrar por Reales decretos para una canongía de la santa iglesia metropolitana de Sevilla, por muerte de D. Silvestre Ibarra, á D. Juan Hidalgo Chacón; y pa ANUNCIOS. ra una capellanía de Sres. Reyes Nuevos de la ciudad de Toledo, Poesías escogidas de Frey Lope Félix de Vega Carpió, en por muerte de D. Josef Zorrilla de la Rocha, á D. Bartolomé qiie se incluye la Gatomaquia, poema…</t>
  </si>
  <si>
    <t>Ibarrola, Miguel de</t>
  </si>
  <si>
    <t>Miguel de Ibarrola</t>
  </si>
  <si>
    <t>05/07/1828</t>
  </si>
  <si>
    <t>Gaceta de Madrid n.º 81</t>
  </si>
  <si>
    <t>…i soberana resolución. Tendreisld entendido, y dis pondréis su cumplimiento. = Rubricado de la Real mano. =2En ^ Art. 4.0 Pensiones de Jos invá Vitoria á 30 de Junio de 1828. =: A D. Miguel de Ibarrola. lidos é individuos de tropa, que de los cuerpos y compañías de inválidos NOTICIAS EXTRANGERAS.6 de las fijas que se reforman pasan á sus hogares,-------........i..»,......»....... 4.784,408 &gt; TURQUIA. capitulo 23. Constatitfnojpla 31 de Mayo. ' : , &gt; ___Pens…</t>
  </si>
  <si>
    <t>Ibarrondo, Melchor</t>
  </si>
  <si>
    <t>Melchor Ibarrondo</t>
  </si>
  <si>
    <t>…. Juan Amonio de la Llana, Astfirias,;por Doña Mercedes Sotelo de Cervato, ídem, por objetos curiosos. Sres. Espinosa y Casanova, idem, por abanico de filigrana. «MOteca de vacas. D. Melchor Ibarrondo, ídem, por dentadura terrometálkf. Viuda de Falcó ¿ hijos, Barcelona, por hules. Sr. Ituarte é hijo político, Santiago, por curtido*. D. Juan Lamben; idem, por pelucas y postizo*. D. Mariano Ayustante , Zaragoza, por baldoses. D. Antonio Sánchez, idem, por id…</t>
  </si>
  <si>
    <t>Ibarzabal, Gabriel de</t>
  </si>
  <si>
    <t>Gabriel de Ibarzabal</t>
  </si>
  <si>
    <t>…* la ri*íóraléza. ; . Por Reales órdenes de io de Abril próximo pasado se ha ser - El protector ofreció'álávista de S.M. muestras dé las diver vido el Rey nuestro Señor conceder á D. Gabriel de Ibarzabal, sas especies de tierras por donde debe pasar el canal; y el director vecino de Eibar, en Guipúzcoa, y D.Gaspar de Urieta, deZarafacultativo demostró como-sédÜuelvén en el agua la mayor parte g°za, privilegios exclusivos pono años para la propiedad de unas de…</t>
  </si>
  <si>
    <t>ÍCing-tesand</t>
  </si>
  <si>
    <t>…, .'y yo protesto y aseguro qué ma la, la batalla.} ó se han dedicado a la mu erte, yparticularmente.pori he fprmádp ni firmado. mé atrevo á supUcarle por medio el fin trágico del general ÍCing-tesand, que se ha sacrificado por: V. Eá^sirva mandar, que se desmienta públicamente semejante ' su patrio.-tía habido muchas promociones y mudanzas con mor impo^titra,,pQr medio de jos periódicos o del modo que cstimp tivo de las muertes, y dimisiones que Han resul…</t>
  </si>
  <si>
    <t>Idem</t>
  </si>
  <si>
    <t>…. D. Ramón renaloa. D. Francisco Tabaco.' D. Manuel Vales consolidados...................,..!................;. 194 á j valor. Carrajal. D. Manuel Rodríguez. D. Fernando Mantillo. Don Idem no 7 á 74 ídem. consolidados»!......... Josef Coll.D. Amonio Ruiz. D. Manuel Fihbrco. D. Manuel Lebrel. D. Vioente Pezuela. D. Josef Serrano. D.Antonio Pé rez. D. Domingo Negrin. D. Juan Tejida D. Juan Carril. Don ANUNCIOS. Antonio Gándara. D. Cesáreo Andmi.…</t>
  </si>
  <si>
    <t>Idem, Eugenio de</t>
  </si>
  <si>
    <t>Eugenio de Idem</t>
  </si>
  <si>
    <t>…ador de Qcafiá: se suscribe en ambas Corufia.. i i ídem. partes. -: ' ■■ : r- ■ ,'J ..; Vales consolidados.••••••••••« 17Í J18I valor. —_—Tratado de Jurisprudencia, mercantil, por D. Eugenio de Idem no consolidados.................... ..................... 6 i 6\ ídem. Tapia, abogado de los Reales consejos. El favor dispensado por el público á los dos Manuofes de Práctica forense y d&amp; Particiones de herencias que dió á luz.el autor del presente tratado,…</t>
  </si>
  <si>
    <t>Idem, Pedro Mártir</t>
  </si>
  <si>
    <t>Pedro Mártir Idem</t>
  </si>
  <si>
    <t>…n de la santa iglesia metropolitana de Sevilla, por as Vales consolidados............................................ 20i á 1 valor. censo de D. Diego Igualada á ración de ella, á D. Pedro Mártir Idem no consolidados.......... „......... ................ Mergelína. Asimismo se ha servido S. M. nombrar por Reales decretos para una canongía de la santa iglesia metropolitana de Sevilla, por muerte de D. Silvestre Ibarra, á D. Juan Hidalgo Chacón; y pa ANUNCIO…</t>
  </si>
  <si>
    <t>Ifaiteozq, Bruno Rodrigo</t>
  </si>
  <si>
    <t>Bruno Rodrigo Ifaiteozq</t>
  </si>
  <si>
    <t>…akzar: para la de Herrera del Du fy a ^urad a.... «,«......... f l;ií.,idei% Ál»^ar;r¿&gt;_____ ...... ______ _______ J daño. . : que á D. Migue! Navarreíe: pía ' la de Caí bájales á D. Bruno Rodrigo Ifaiteozq^a: para la de Mal verde del Camino á ^luru.2«»»«» 1 Idem. _ D: Anselmo Josefi de Robles: para k~de Gropesa 2 D. Meliton Valeiicía...^..^.^.t««v„.,.......................... t idenu, ’. Brienzáiegm: para, k de Locar, Almona, Sierro, y Sufil á Don Barcelona á p…</t>
  </si>
  <si>
    <t>Ifemo, Antosio</t>
  </si>
  <si>
    <t>Antosio Ifemo</t>
  </si>
  <si>
    <t>…fallecimiento de D. Víceme Jlmeno, á D* Joaquín de Ñoñez yCéspedes: para la dignidad de capiscol con canongk unida, vacante en k klesk catedral de . po? pro— ANlMGK^y; ^ modoit de D. Antosio Ifemo al areedknato de- glasee?., dig 3V abre suscripción al Dicdonmw histórico enciclopédica. Esta nidad de la santa iglesia, metropolitana. de Tarragona, á D. Juan obra contiene por un orden alfabético los acontecimientos de ak Cotex: para mm cssongk subdiaconii…</t>
  </si>
  <si>
    <t>Ig</t>
  </si>
  <si>
    <t>…fósilrojo j£u Se.’f 7*” Hgs.*1 la , calle de la Concepción. Una vez que destilé el fósil solo, ypuse en el recipiente espíri — La traducción de la terapéutica -de Begin hecha, por D. Ig tu de vino, observé en el fondo una gota de aceite apurillo que . nacio Mendi vil, médico titular de Bilbao, que sé ofreció, y cuya tiñó al alcohol con el tiempo de un hermoso amarillo, yechando. suscripción se anunció en la Gaceta de 26 de Abril, se halla ya…</t>
  </si>
  <si>
    <t>Iglesias, Jmaf</t>
  </si>
  <si>
    <t>Jmaf Iglesias</t>
  </si>
  <si>
    <t>…ecialmente la iiañeion de loa lectore* por sus re JUvottedo. D. Francisco Ramaa. D. Nicolás Fernandez. D. Josef cuerdos origínalas del mundo , por su mayor exfension, pobla Enriso D. Jmaf Iglesias. D, Aiejandro Carbitllo. D. Manuel ción y cultura, por su belleza y exquisita fecundidad^ AcómpaGeada. D. Siatoo Bcnedi. D. Antonio Pedí. D. Josef Martínez. fian un nupa ae esta mm del globó y otra del&gt; Africa. La ÓltiD. Antonio Robir. D. ^tnoe Fernandez. ma…</t>
  </si>
  <si>
    <t>Igna</t>
  </si>
  <si>
    <t>…es, según su opinión, como Bolivar se queja de quéto Kan hecho. «Todos los ciudadanos (es otro dogma de larevolución/ex-’ T1:- Tft» suscriptores í los Aforismos de Hipóerates, por D. Igna preso en la declaración mencionada, y repetido en las rebelionesj: cio Montes, acudirán á recoger el r*y último tomo álas libre »todos los ciudadanos tienen el derecho de comprobar la neccsi- rías de Razóla y Brun'cq Madrid , y «n las provincias donde ta «dad…</t>
  </si>
  <si>
    <t>Ignacio</t>
  </si>
  <si>
    <t>…s alguna persona tuviesenoticia de la existencia^ó fallecimiento ds tructivas, ninguna lo es mas qw la 24, en que expone el autor dicho nustamante, se servirá comunicarla al mismo D. Ignacio. coa tu acostumbrada claridad el sistema de Moura sobre las ma __JEu virtud de providencia del juzgado de la capitanía general, rcas: sistema muy digno de consideración, tamo por ser nuevo ¿ á consecuencia de Real orden, y á pedimento de los hijos y here inge…</t>
  </si>
  <si>
    <t>IgnatiefF</t>
  </si>
  <si>
    <t>…este como dro p Olga j:-María y de. 44--'Han pasado últimamente el Sund al Emperador de Rusia; y creemos que para ello sevaldrán efe upo para, el-mismo destino , á las órdenes del capitán IgnatiefF, ei de los argumentos mas poderosos, cual es el siguiente: ,7 " navio de itea el ArchiduqueEonstanthiOyúc 74 cañones; la fra «Habiendo el Emperador empeñado su fe ante toda la Europa gata Emmssat-Eozvkzr.áe-44t y los'bergantines The seo jTeléma- de que no ten…</t>
  </si>
  <si>
    <t>Igualada, Diego</t>
  </si>
  <si>
    <t>Diego Igualada</t>
  </si>
  <si>
    <t>…............... 1 i ídem, ipedia ración de la santa iglesia metropolitana de Sevilla, por as Vales consolidados............................................ 20i á 1 valor. censo de D. Diego Igualada á ración de ella, á D. Pedro Mártir Idem no consolidados.......... „......... ................ Mergelína. Asimismo se ha servido S. M. nombrar por Reales decretos para una canongía de la santa iglesia metropolitana de Sevilla, por muerte de D. Silvestre Ibarr…</t>
  </si>
  <si>
    <t>II, J.</t>
  </si>
  <si>
    <t>J. II</t>
  </si>
  <si>
    <t>…asta , y el compendio de Clínica médica, por Mr. L. MarftTotal».... 41. 2 7 41 296 : 4°5 net, gefe de clínica en el hospital general de París, traducido y aumentad© con notas, por D. J. II. Castroverde , doctor de la universidad de Mompelier, 8»° prolongado. El periódico titulado Anales de ciencias, agricultura y artes ~-r: El nuem €atm¿ para aprendí a leer y prosunckr la len epc se publica en la Habana contiene el siguiente artículo sobre gua…</t>
  </si>
  <si>
    <t>Ij, Geismac</t>
  </si>
  <si>
    <t>Geismac Ij</t>
  </si>
  <si>
    <t>…cación, con el ejército ruso, destinado á defenderla. S. M. ha re ña ,la&gt; necesidades qué deben resultar de la estación, del clima, de compensado esta gloriosa acción nombrando al general Geismac Ij, escasez ¿el país,.y.de la clase de guerra que se hace. (Courríer teniente general. {Gaceta de Prusiai) fráncaiti) r . ,., .. Operaciones delarde de Varna desde el 1° batía el 4 de Octubre. de. Bfrlin del 14 del corriente publica los si guientes boletines «ob…</t>
  </si>
  <si>
    <t>Ildefonso</t>
  </si>
  <si>
    <t>…Estepona, á D. Antonio BecerriL: para el de Olor, vacante por varez llevó el primer premio de primera cía e; y fue destinado traslación de D. Juan Carrera » la de Ciempozuelos, á D. Ildefonso por Real orden de ro de Julio de aquel afio' para viajar á París Ruiz de Lobera: para la de Igualada, vacante por traslación de y á Roma con un 1 pensión de 12$) r¿., á extender y perfeccionar D. Carlos París ¿ la de Villarejo de Fuentes, ¿ D. Benito Joaquín…</t>
  </si>
  <si>
    <t>Ildefonsod</t>
  </si>
  <si>
    <t>…imo. Sr. D. Jo psiaVan ^Uoó. JCitntro diez dias da arribada: 6a .bahía dc^Taljb sef Santiago Rodríguez Zorrilla, obispo de Santiago íJe Chile, en Conduce los pasagcros siguientes? D. Ildefonsod* Arogop «diie?* justa recompensa de sus distinguidos servicios, y de lis señalada* tor sub-inspector de ingenieros de Indias, con su esposa, una h¡- pruebas dé fidelidad jr adhesión én favor de lós legítimos derechos ja y un criado,'I&gt;. Juan Flores, capitán,.…</t>
  </si>
  <si>
    <t>Infáme</t>
  </si>
  <si>
    <t>…te salud. - tque esten los enfermos en lugares oscuros. Pues que el. frió, igual mente que el excesivo calor relajan, como se ve en Ja.curación de SS. AA. sigtkn bien, y el Sermo. Sr. Infáme D. Carlos Luis’ las viruelas, y de cualquiera otra enfermedad inflamatoria, entenr- sc halla ya muy restablecido de su indisposición. demos por esto,que la propiedad del frió para cotftkwMibnte*’ ria inanimada no se extiende á la materia viva. La disminúcion. . El capitán Se…</t>
  </si>
  <si>
    <t>Infan</t>
  </si>
  <si>
    <t>…la nave.mercante Fondos públicos. Tres por 100 consolidados 84. el Cometa. Añadía ademas, que caso que algún súbdito ingles qui Mnv ha llegado felizmente á esta capital el Sermo. Sr. Infan siese quedarse en Constantinopla, no debía considerarse la salida te D. Miguel de Portugal. de los'Embajadores como un. indicio de qué la guerra erainevita __La Gaceta oficial publica varios nombramientos diplomáticos. ble, y que no principiariah'las hostilid…</t>
  </si>
  <si>
    <t>Infante</t>
  </si>
  <si>
    <t>…ué por lo mismo obtienen los .prime habían merecido premio, iban llegando.uno-á uno á recibirle ros destinos y cátedras en la córte. El examen dio principio por la mano del Scrmo. Sr. Infante D. Carlos María; teniendo despu«$: religión, y los caballeros seminaristas dieron pruebas de estar bien la honra dé besar la mano á todas las Personas Realqs. Loor, eterr cimentados en la doctrina de Jesucristo y en los libros sagrados. no al’’gran Monarca que con tanto empe…</t>
  </si>
  <si>
    <t>…re murió en la aldea de Barrio- Enero la bandera del batallón de voluntarios Realistas, costeada «uso,:de esta: provi ocia, Alaría Centola Marcela de Vivando, viuda, por el Sermo. Sr. Infante D. Francisco de Paula. Celebróse esta de 98 años de edad, que se ejercitó en.los afanes-de la labranza religiosa ceremonia con la mayor solemnidad, y con asistencia dé) Justa tres, meses antes de su muerte. Una sopa y legumbres, con clero, comunidades regulares, ayuntamiento y num…</t>
  </si>
  <si>
    <t>…cubrir varias páginas inéditas y auténticas de Diodoro de Sicilia, en organizar las comisiones. Dionisio de Halicarnaso, Dion Casio ypoübto, las guales cofttie-^ ____ El Sertr.o. Sr. Infante D. Miguel salió de Plimouth para nen asimismo diferentes noticias d«;ía historia anírgüí,'didos^inLisboa el dia 6 del corriente á bordo de un navio portugués , al apreciables sobre la geografía, cronología y arte militar.Ha sacádó ue acompaña una fragata inglesa, donde…</t>
  </si>
  <si>
    <t>…e Lisboa aj de Febrero.habían detenido el genio de Catalina, la sabiduria.de Alejandro, la política de todo un siglo y la civilización europea» Ayer llegó á esta capital el Sermo. Sr. Infante D. Miguel, »&gt;Pacificar la Grecia sin derribar un edificio, cuya caida po á quien acompañaba una fragata y dos navios ingleses: la primera dia conmover ¿la Europa, tal era el problema que había que re conducía á Mr. Lamb, embajador de S. M. el Rey de Inglaterra solver.…</t>
  </si>
  <si>
    <t>…dominios de vuelta de su cautiverio en Francia, se ha vestido individuos que eran objeto de prevenciones sensibles y de descon la corte de sala con uniforme, y S. A. R. el Sermo. Sr. Infante tentos numerosos. Insistía en el inconveniente que podría resultar D. Cárlos na tenido besamanos general, al que han asistido los á la iniciativa Real de hallarse ejercida por unos hombres puestos Grandes de España, Títulos de Castilla, Diputaciones de los Re…</t>
  </si>
  <si>
    <t>…studios. Entre otros', que' sería. lírgóJ referir;,1 ré- 1 nés que produce asi en la tierra como én el mar: de la influencia cordaremos, el-del- Rey nuestro Sefior, el del 'Sérmo. Sr. Infante ' dé la'lúiia sobré nuestro globo, y de las causas y efectos.princiD. Francisco de Paula cuando estuvo enRoma ,ylos tVes presrti-1 foles de las marease sobre el barómetro y termómetro: dirección lados ai público en la pasada exposición de la'Real Academia dé…</t>
  </si>
  <si>
    <t>…les, sobre el rio Albaida, en la go ' . . ^ SS. 4A. continúan en esta corte gozando de la mejor salud, bernación de S. Felipe de Játiva, hecha por orden de S. M. sobre y el Sermo. Sr. Infante D. Cirios Luis prosigue también con me los planos aprobados por la Real Academia de S. Fernando. Este joría de su indisposición. antiguo puente de piedra, formado de seis arcos por el estilo gó Exposición pública de los productos de la industria española. tico, hábia padeci…</t>
  </si>
  <si>
    <t>…perioridad de fuerza», ni á la facilidad gremio de la Iglesia católicaapostólicafrpmana •’ dedicado al Sere de los suceso*. Una misión pernianente en Gonstantinoplá siguió, nísimo Sr. Infante de España P. Franpisco dePaula Antonio de luego i esta composición , de que tanto debía congratularse la' Borbon , por su autor D. LuijhFri» Dskos ,. ex-vicario general del Puerta; y muy pronto cl tratqdp de 6 dq Julio de 1827 consagró ejército auxiliador francés en España, canónig…</t>
  </si>
  <si>
    <t>…lentura bilioiMr remitente' innillt, jpo.^.;.......m;„«....;; Toro. ' ’ a teinoa 8.a marmulla¿ papel 30 rs., nada 43,. ' r . -. - /‘.‘.r'.iikowBo'áMiTto' Sahutio, traducido por al Sr. Infante D. Gabr¡el, a tomos de la* tres fecciones premiada* canso.petos fuertes cada numerar R* marauilla, papel 29 sk i pasta d4&gt; |rAstíca 32. ¿km en ptp¿ avitelado, pjtpel &amp; ii., róitica 42 . - Xa aeccíoa desdeel n.® 10,001 aln.ooo. &lt; Santo*. Noticia da las operacionea de…</t>
  </si>
  <si>
    <t>…l vicealmirante Heyden; los otros tres navios vol de verse -rcunida toda la Real Familia, excepto los Señores In verán á Crorstadt con el almirante Siniavin. fanteshijos delSefxno.Sr. Infante D. Francisco, que por su La segunda división, compuesta de los navios Emperatriz tierna edad se babiats quedado en esta corte. Alejandra de 84 cañones ; ¡del gran Dnqar Miguel de 74; de la - SS. AA. -volvieron al Sitio por Ja tarde, y el 31 á la madru fragata la Princesa…</t>
  </si>
  <si>
    <t>…de Oleno, y vicario general de las Floridas; 2300 fr. Esta mañana á ízs doce ha entrado en esta capital el Sere para Wkháeld, arzobispo de Baltimore; 9,300 fr. para Mr. De nísimo Sr. Infante D. Francisco de Paula con sos augustos Esposa béis . obispo de New-Ywck, y 11,500 fr. para los misioneros de ¿ hijos Las tropas de la guarnición j voluntarlos Realista* han las isiss ce Sandwich. Los gastos de la impresión de los Anales estado tendidos en la carrera, y k artillerí…</t>
  </si>
  <si>
    <t>…Renta Madrid 12 de {Diciembre. perpetua de §0 á 51. Ayer tarde á las cuatro se han trasladado SS. MM. y AA., ex sver se recibieron aquí pliegos del general marques cepto ei Serme. Sr. Infante ,D. Francisco y su aiku&gt;ta Esposa, y Fa Maísoft coa-fecha ée f de- este mes. Ha reconcentrado en Navart- milia que se quedan en esta corte, a! Real sitio del Pardo. no v Maéon una parte de las tropas que se ha!brío en el ataque La» írop-íS uc !á gusrmcion y v…</t>
  </si>
  <si>
    <t>Infanteestaban</t>
  </si>
  <si>
    <t>…SS. A A. el. 29 sin novedad en S. Ildefonso; y continúan sin149 individuos qué han pertenecido á los seminarios menores que ella en esta corte los Sres. Infantes, hijos del Sermo. Sr. Infanteestaban á cargo de loa jesuitas, en la que dirigiéndose al redactor se explican como sigue. D.’Ftaiicisco.</t>
  </si>
  <si>
    <t>Ingles</t>
  </si>
  <si>
    <t>…odos «La Sublime Puerta, á consecuencia de un consejo extraordina sus pormenores. rio reunido con el objeto de deliberar sobre los negocios del d¡3, « Asi es que ni el bajá, ni el cónsul Ingles no se hallaban en el ha recovado su negativa á aceptar la intervención de las Potencias Cairo ,como se dice en la carta de Corfú, cuándo se recibió la no que firmaron él tratado de, Londres. Los Embajadores habían ter ticia del combate de Nav.trino: el virey…</t>
  </si>
  <si>
    <t>Ingresos, Tomas Lan-</t>
  </si>
  <si>
    <t>Tomas Lan- Ingresos</t>
  </si>
  <si>
    <t>…el número'de salidos've incluyen muertos 4$ hom bres y 43 mugeres. lás de Sta. Teresa, Fr. Domingo de la Madre de Dios, Fr. Josef de los Angeles,' carmelitas. D. Mariano Munieza. D. Tomas Lan- Ingresos y gastos. diara. D. Josef -Llorha. D. Fernando Gargera. D. Manuel Garay. ■ Reales vellón. D. Juan Arguelles. D. Tomas Cordero, con su hijo D. Manuel. Existencia del año anterior........... 47,140..2/ D. Sebastian Santos. D. Ramón Bassos. D. Nicolás Peña. D. J…</t>
  </si>
  <si>
    <t>Iñigo, Eugenia de</t>
  </si>
  <si>
    <t>Eugenia de Iñigo</t>
  </si>
  <si>
    <t>…........................................................ D. Agustín y D. Marcos de la Huerta, que lo son de D. AnBilbao...,.............................................. t tolin y Doña Eugenia de Iñigo, hermana y sobrinos respectivo Cortina........................................... de D. Bernardo dé Iñigo, vecino y del comercio que fue de esta Vales consolidados.............................. Corte, que falleció en ella en el año pasado de 1813 , dejándolos…</t>
  </si>
  <si>
    <t>Iñigo, Plácido de</t>
  </si>
  <si>
    <t>Plácido de Iñigo</t>
  </si>
  <si>
    <t>…................................................ ..... r a tí 7/f#tn juicio que haya lugar. Málaga.................................................. 4C_üc cita , llama y emplaza á D. Plácido de Iñigo , y Doña Ma Valencia................................................................................................................ nuela de las Reigadas, Doña Juliana, Doña Gregoria, Don» Murcia...............................................................…</t>
  </si>
  <si>
    <t>Intendente</t>
  </si>
  <si>
    <t>…s verificados en la costa del Malabar con mugeres de ocho solares en la calle del Rosario. Quien quisiere hacer postura acuda y nueve afios que poco después fueron madres. ante el Sr. Intendente del ejército y reinos de Valencia y Murcia, Pero el ejemplo mas extraordinario de precocidad que podrá por la escribanía de la misma intendencia á cargo de Carbonell. citarse, no solo en la raza negra, sino en toda la especie humana, ____ En el mes de Octubre…</t>
  </si>
  <si>
    <t>…den el amor y las obligaciones de po En virtud de la Real orden de 24 de Juliodel afio último, y dre , mediten consigo después de todo: ¡qué pueden perder vacu por providencia del Sr. Intendente de la provincia de Madrid, se nando á sus hijos? «cuánto pueden ganar vacunándolos? «cuánto arriendan en pública subasta todas las Rentas decimales que per-' arriesgan si no los vacunan ? fenecen á S. M. en la comprensión de esta provincia y vicarías de ____O…</t>
  </si>
  <si>
    <t>…nas de distinción y carácter, y sobre todo de pundonor dé su benemérito director, al asiduo y constante zelo deL una brillante concurrencia del helio sexo, que parecía escogida al señor Intendente honorario D. Tomas Agustín Cervantes, inspec intento para (jar el mejor realcé y lucimiento: y si i esto se agre tor de la academia, al. patriótico ínteres que toma la Real socie ga la hermosura y comodidad del lo«il, asi'cómo la simetría y dad en sostener y…</t>
  </si>
  <si>
    <t>…arios. Mas hoy que la el cumplimiento de su deber. De Real orden «ce. Madrid 17 de declaración de una guerra justa ha roto todas nuestras relaciones Setiembre de 18 28. =Zambrano.=Señor Intendente general del de amistad con aquel imperio, no podemos menos por una parte ' Ejército. de evitar las violencias y vejaciones, acaso mayores, á que podría NOTICIAS EXTRANGERAS. exponerse la Rusia exportando sus granos por el canal de Cons VAIAQUIA. tantinopla, y…</t>
  </si>
  <si>
    <t>…previa la Extracto de una carta de Salónica fecha. jr de A oakmbre, presentación de cese de las dependencias por donde anteriormente eren pacidos; e Igualmente en el de que por e. Sr. Intendente ge vEi 26 de Octubre, á poco de luber-e sabido la toma de neral di Marisa están ya dadas las debidas disposición*» para que á Varna, llegó del campa mentó del gnn visir un tártaro con úna</t>
  </si>
  <si>
    <t>Intendente, El</t>
  </si>
  <si>
    <t>El Intendente</t>
  </si>
  <si>
    <t>…ntiene, y el buen estado en que se conservan. disposición. En seguida se dirigió S. M. á las galerías de escultura, donde tuvo el honor de besar la Real mano el escultor de Cámara Don El Intendente de ejército de la Habana con fecha 29 de Mayo Valeriano Salvatierra, encargado de la restauración de cuantos ob de este año, comunica al Exento. Sr. Secretario de Estado y del jetos de escultura hay en ellas: las muchas estatuas del antiguo que _ Despicho de…</t>
  </si>
  <si>
    <t>Inter-</t>
  </si>
  <si>
    <t>…a intendencia de, ejército y provincia de Zaragoza, donde se cekbrari k citada se . .Tomoajsueltoa,.tomo t.v, papel go n.. gunda subasta y remate,si lo hubiere, coo asistencia del Sr. Inter-1 '■Ísígónio'af0,papel.g4f.¡ \ ventor sk dicho ejército, iw favor del atas beneficioso postor; ad- ^jPñmTrk^Compendm déla Religión, atomos 8°, papel 11 rs., 1 ’ : .. . . .vjrticndo.que el referido pliego sk condiciones se haré manifiesto». pasta’t’ol an la esc…</t>
  </si>
  <si>
    <t>Invertido, Rosalía</t>
  </si>
  <si>
    <t>Rosalía Invertido</t>
  </si>
  <si>
    <t>…Canteros. D. Nicolás Cam pos , cotí su esposa. D. Manuel Arraiz y D. Joaquín Bellido, los Total entrado...........——683,12 a.. 18 seis últimos se hallaban detenidos en el ponton. Doña Rosalía Invertido enalimentos.....M...,..M...«... 3412 g.. j o Arana. Doña Rafaela Pacheco. Doña Vicenta Arana y Doña •- ■ ; mmmCQ' ÍOp4ISai*í*ao****¿*aa**a*******aao 7S»t*9..iS* Guadalupe María. ;de asistencia.— 90,854.-3gf Din 18. Para Nueva Yorck en la fragata Cae. Van Scho…</t>
  </si>
  <si>
    <t>ÍOLOKIA</t>
  </si>
  <si>
    <t>…del Despacho de Hacienda lo siguiente: NOTICIAS EXTRANGERAS. ' «Excmo. Sr.; Habiendo dado cuenta á S. M. de las exposicio nes que han hecho los corregidores de Coin y Cuenca, y el alcalde ÍOLOKIA. mayor de Puente Don Gonzalo, en solicitud de que S. M. te dig Orillas del Vístula *7 de Diciembre. ne mandar que por las administraciones y estafetas de cornos se El ejército polaco, compuesto de 40D hombres, pertenecientes Ies entregue sin demora la corresp…</t>
  </si>
  <si>
    <t>IP, Joeef Pi</t>
  </si>
  <si>
    <t>Joeef Pi IP</t>
  </si>
  <si>
    <t>…otal ingresado.....,..^.....„..■.... 2*0,169-40. D. Joacf Fernandez Pórtela. D.TomaS Fuentes. D. Manuel Gu-. ^****^^ ^7&gt;^P?“*Í . :y; fierres. D. Francisco Mari» D. Jotef González. D. Joeef Pi IP;‘tyes-)■■■■«***“**,1.1.1 E* rafipk—iaÉs 4 lo* trabajadores...... 8,/o9~i.s ., neda. tfr emthmará.} ' E» ItmntitinpBreU asistencia espiritual. .. §66¡.,j* ... &gt;. ' - ;r-H " • •• • '-'¿evaent -* ''I Ea alquUmea y obrasde cauu.....~......... 6,47o.. &amp; , - S. áco…</t>
  </si>
  <si>
    <t>Ipsilanti</t>
  </si>
  <si>
    <t>…: la conservación de la paz. El noble lord concluye su discurso elogiando la conducta Dresde 19 de Enero. de la expedición de Portugal, ■ ; . ■ "■ Tenemos á la vista una carta del príncipe Ipsilanti, fecha en Lord Strangford apoya la exposición: hace el' mayor encomio Viena, en la que dice que él Emperador Je ha concedido permiso de la fidelidad con que los turcos han mantenido sus relaciones para residir en aquella capital;, a fin de restablecer su queb…</t>
  </si>
  <si>
    <t>…ás tribunales y jueces; como ■ A las 11 de la mañana de este dia se ha trasladado á k capilla mas terminantemente está expreso en el artículo 32 de la citada griega el cadáver del príncipe Ipsilanti para hacerle los funerales ordenanza; y que para evitar los gravísimos daños que se siguen á correspondientes á su clase, en los que ofició el obispo de Farsalía, la grangería del disimulo que se advierte en permitir el uso de las asistido .de cuatro sacerdot…</t>
  </si>
  <si>
    <t>…cos en dinero; y la segunda pólvora .bizcocho ?y provisiones de todo «beso p«Tacl*«rv¡e¡o IlotasJos capitanea |l : deJaGÍecci** tu Lémifrea ulp hoy pqói Milo ,y \*.EwtnIacion eldé D. Ipsilanti ,quéha establecidcfíiraiartclr•geheral'én Miga Mldrá~¡nmediatannénfeparaEgina ,~adonite«mductrf'ó'Mr.;'de ra : el número de las tropas de su mando pasa de fi&amp; veteranos, St. Denis, el cual debe ir á fin di consignar al Presidente los entre los cuales se hallm…</t>
  </si>
  <si>
    <t>Ipsilanti, Alejandro</t>
  </si>
  <si>
    <t>Alejandro Ipsilanti</t>
  </si>
  <si>
    <t>…n de con aamassky. quista , la cual nos seria poco ventajosa, porque no lo sufriría el Idem jo. equilibrio de la Europa: ademas de que no concuerda con los dq^ Ayer 19 sucumbió el príncipe Alejandro Ipsilanti en los seos de los rusos, que recordarían los mismos escrúpulos á que dió brazos de su hermano Constantino. causa la creación del reino de Polonia; y porque en fin destrui El príncipe Rátoumqfsky, embajador que fue de Rusia y la rían nuestras relaciones de fa…</t>
  </si>
  <si>
    <t>Ipsilántj</t>
  </si>
  <si>
    <t>…n para no los culpables. No titubeó un instante Ja Rusia en sellar con su jus sufrirían patentes actos de hostilidad , y para evitar su repetición. ta "reprobación la' empresa del príncipe Ipsilántj. Como protectora' Si pudiese ún Estado abandonar sus mas amados intereses, sacrifi de los dos principados, autorizó las medidas de defensa y repre car su honor, y repudiar los pactos, que son á un tiempo los mo sión legítima adoptadas por el Divan; insistiend…</t>
  </si>
  <si>
    <t>Ipsilantl</t>
  </si>
  <si>
    <t>…Sultán le deje salir. Se AUSTRIA. gún las noticias oficiales nada tenemos que decir ahora. ' Viena 18 de Diciembre. En cuanto al Ministerio parece que ha consentido el lord Go El príncipe Ipsilantl, que se halla aqui de algunos dias á es derich en continuar en su destino por algún tiempo, á pesar de ta parte, saldrá muy en breve para el reino Lombardo-Véneto, que el Rey recibió su solicitud de dimisión. adonde S. M.T. le ha permitido ir á restablecer su…</t>
  </si>
  <si>
    <t>Ipsilanty, Alejandro</t>
  </si>
  <si>
    <t>Alejandro Ipsilanty</t>
  </si>
  <si>
    <t>…randecerse, es el que llama al ejérci-, to ruso al campo de batalla; porque asi lo exigen en este momen Vitna jy de Enero. _ to el honor de lar nación y -la humanidad Oprimida. El príncipe Alejandro Ipsilanty se halla gravemente enfermo; „Cuando la nación rusa, después de la memorable lucha dé’ le visitan continuamente y le prodigan las mayores atenciones el 1812, rivalizaba en hacer sacrificios con todas las otras potencias, príncipe y princesa Ratoumonsky. para…</t>
  </si>
  <si>
    <t>Iriarte, Tomas de</t>
  </si>
  <si>
    <t>Tomas de Iriarte</t>
  </si>
  <si>
    <t>…, asegura que el Austria, después de la mu instrucción y entretenimiento de los niños y jóvenes de ambos danza del Ministerio ingles, ha dado un paso en Constantinopla, sexos; por D. Tomas de Iriarte, quinta edición, adornada con 1 a del cual se esperan los mas felices resultados para la j&gt;az general: láminas finas que demuestran las principales aventuras de Robinson, todas las noticias de Constantinopla son anteriores a esta nueva y una carta ó mapa que…</t>
  </si>
  <si>
    <t>IS, Fermín</t>
  </si>
  <si>
    <t>Fermín IS</t>
  </si>
  <si>
    <t>…™, IODO...... ......— Bilbao. . : Map/x del teatro de la guerra presente mtre rusos y turcos, 17,-611.™ lOOO*..*..™....... Madrid para mejor inteligencia de la obra La Turquía, de D. Fermín IS»33*— JOCO™ .................. Badajoz. Caballero. Esta carta geográfica, delineada con presencia de las mas 1000..............---........ Carmona. exactas y modernas, y grabada con esmero, comprende la mayor 12,524™ IOOO»........«».»»» Puerto de Sta. María. p…</t>
  </si>
  <si>
    <t>Isac</t>
  </si>
  <si>
    <t>…es, y que consistían en 31 medallas de plata, fueron obteni Príncipe, y de Hurtado Calle de las Carretas, á 68 rs. caída ejem dos por D. Luis Esteban Gutiérrez, D. Joaquín Comotó, D. Isac plar. Lo que se avisa al público por. haberse notado,, que algunos Nuñez de Arenas, D. Martin Zazo, D. Juan Tro, .Mariano de los compradores nq,han acudicio 4 recoger el último tomo, que Batanero, D. Cecilio del Lago, D. Josef Codecido, D. Antonio e¿de'los‘ma…</t>
  </si>
  <si>
    <t>Isi, Francisco</t>
  </si>
  <si>
    <t>Francisco Isi</t>
  </si>
  <si>
    <t>…. —Por providencia dél Sr.Diez de Prado, teniente corregidor de ropa. Se vende en Madrid en las librerías de la viuda de Paz, fren esta villa, se cita y emplaza á los herederos de D. Francisco Isi te álas gradas* de S. Felipe , y Rodríguez, calle de Carretas ; en dro Noriega de Bada, para que en el término de 20 dias, con Cádiz en la librería de Hortal; en Valencia en la de Mompie; en tados desde la publicación de este aviso, acudan por sí, ó su apo Sa…</t>
  </si>
  <si>
    <t>Isidoro</t>
  </si>
  <si>
    <t>…...................................... María Cruz , D. Víctor, D. Gaspar y D. Blas de la Peña, hi Barcelona á pesos fuertes................................................. jos de D. Isidoro y Doña Rosalía de Iñigo; Doña Manuela, Zaragoza................................................................................................................. D. Agustín y D. Marcos de la Huerta, que lo son de D. AnBilbao...,.............................................. t tolin y…</t>
  </si>
  <si>
    <t>Italinsky</t>
  </si>
  <si>
    <t>…ida totel es de Pero este caso también está lejos de poderte 'verificar en ■ el a&amp;e 1750 muertos, y cérea de tfi heridos. Del número de losiprimeros son el general mayor Rosen, el coronel Italinsky, y, mi*, ___JLáb* de morir en el hospital de lelnr» en donde se fallid* «hm eódales/y dti de los óltimos el genéral mayor-Way41 alios hactaen estado dederoencia,la famosa MarptitaNidwb- mav«lrcoÜNM^OuwaiWM teniente3 ébreéifwíniapé Róíitison, la cual había ate…</t>
  </si>
  <si>
    <t>Ituarte</t>
  </si>
  <si>
    <t>…Sres. Espinosa y Casanova, idem, por abanico de filigrana. «MOteca de vacas. D. Melchor Ibarrondo, ídem, por dentadura terrometálkf. Viuda de Falcó ¿ hijos, Barcelona, por hules. Sr. Ituarte é hijo político, Santiago, por curtido*. D. Juan Lamben; idem, por pelucas y postizo*. D. Mariano Ayustante , Zaragoza, por baldoses. D. Antonio Sánchez, idem, por idem. - ... D. Domingo Francisco de Vich, Barcelona, por pieles y D. Bernardo Furcada, Barcelon…</t>
  </si>
  <si>
    <t>Ituirbicta, Francisco Roces del Ca</t>
  </si>
  <si>
    <t>Francisco Roces del Ca Ituirbicta</t>
  </si>
  <si>
    <t>…l mismo señor, una cañongía de la* santa iglesia metropolitana ’ de Santiago, por rita en la carrera dé S. Gerónimo, casa titulada del tnárques de muerte de D. Antonio Thalmann, é D. Francisco Roces del Ca Ituirbicta. ñal y Vigil. / ; ■ ; " .El Sr.Diez de Prado, teoiente de corregidor de esta villa, há ;í-' ' ; ; AVISOS. ' ; 'V; señalado el a 1 dcl prcscnte mes dé Diciembre á las 9 de tumañaDebiéndote subestar la rente de aguardientes v licores en to na, err su cata morad…</t>
  </si>
  <si>
    <t>Iulen-</t>
  </si>
  <si>
    <t>…pueblo; inteligencia y puntual cumplimiento. Dios guarde á V. S. mu que el Gobierno habia tomado sus precauciones para evitar cual chos años. Madrid 8 de Julio de i8a8.=Zambr.ino.=Sr. Iulen- quier acontecimiento, y que con este objeto habia hecho marchar datte general del Ejército. tropas desde Limerich á Clare. NOTICIAS EXTRANGERAS. TRANCIA. , «USIA. Petersburgo %i de Junio. Marsella 3/ de Junio. El 19 K cantó un solemne Te Deum en acción de gra…</t>
  </si>
  <si>
    <t>Izazí, Francisco</t>
  </si>
  <si>
    <t>Francisco Izazí</t>
  </si>
  <si>
    <t>…se admiten suscripciones por cada ' PU 6. Patis Nueva Orleaiis en la goleta americana Estados* ejemplar, completo con 8 map» iluminados , en papel común 4 Vmskos. D. Josef Redon. D. Francisco Izazí. D. Manuel Vega. 19a rs., y en vitela 4 x4o; fírade dicho dá ra venderán lo* pti-' D. Jpárlos Franco. D. Bernardo Cortes. D. .Pablo Delgado. Don meroa 4 s40 , y loa segimdos 4 s88. ■/;'*' Jpnf Muía Molina. D. Andrés Cunara. D. Roque Feraz. Don niimat , atrito…</t>
  </si>
  <si>
    <t>Izzet</t>
  </si>
  <si>
    <t>…l concepto de que está' bajá para Andritiópolis, adonde ya han marchado muchas tropas. tuviese por único objeto la independencra griega. vTambien ha-salido para dlos Dardanelos el almirante Izzet, y El Emperador Nicolás pensaba salir de S. Petersburgo para el allí se han reunido á la escuadra, de Tahir-bajá, que llegó de Mi- ejército el 20 de Abril. En dicha capital ha habido iluminación telena, dos buques que se han armado últimamente. Se duda si se…</t>
  </si>
  <si>
    <t>Jacksoa</t>
  </si>
  <si>
    <t>…i debe creerse al Correo de Smirna^ í declaran cada día mas contra la libertad de la Imprenta, y que ya quien se le supone órgano de este mismo Gobierno-, ea atencíois General, el general Jacksoa, ha llegado á la dignidad de Presidente. ¿ que ve imprime en su propio país, está dispuesto- á concluir la Estas mudanzas inquietan con r.izon al partido liberal, que no p*z. Ved aquí pues una gran dificultad vencida por la vía de las comprende lo que pasa es…</t>
  </si>
  <si>
    <t>Jackson</t>
  </si>
  <si>
    <t>…rimer tomo de frey Lope dades el dia 8 de este mes para celebrar el aniversario de la bata Félix de Vega Carpió, contiene las comedias tituladas el Premio lla de Nueva-Orleans del general Jackson, y para promover las del bien hablar y- el Mayor imposible. Continúa abierta la. suscrip miras y partido de este individuo como candidato vá la presiden ción en las librerías de la viuda de Cruz, frente á San Felipe el cia. Antiguamente no habia convite públi…</t>
  </si>
  <si>
    <t>Jacobo</t>
  </si>
  <si>
    <t>…sUcrte parará el .perjuicio qife haya lugar. del prinfcir extractó de la de este dia á Doña Manuela Agnear, i Nota. , En el anuncio de la obra IÁjktmaiionts erdnicas inser hija de D. Jacobo, teniente de Granaderos provinciales, muerto to en la Gaceta de 23 del pasado, se omitió añadir que acompa en acción de guerra. ,. • ña á dicha obra el retrato oe »u autor. ■ ' EN LA IMPRENTA REAL</t>
  </si>
  <si>
    <t>Jaime</t>
  </si>
  <si>
    <t>…Asimismo se ha servido nombrar, á consulta de la Cámara, vía bastante fodet pata salvarlo todo. Nosotros estamos también en para la vara de alcalde mayor de la ciudad de Tortosa á D. Jaime vísperas de coger los frutos de una reconciliación, que es de espe Eugenio Beltran: para la de la villa de Nules á D. Ramón Berrar que sea solida y durable. Tendremos también un Ministerio nus: para la de Tárrega á D. Claudio Merino Barrio Canal; y pa tory, y…</t>
  </si>
  <si>
    <t>…udan á su juzgado á usar del tras lado que Ies ANUNCIOS. está conferido en los autos que se siguen á instancia deD. Antonio la Tura nía, teatro de ¡a guerra presente, descrita por Don Jaime contra los bienes de D. Josef de Oiozaga, marido de Doña TerrrJn Casadero. La posición de los ejércitos beligerantes, b re Esperanza Duce , dentro del término de 15 días, contados desde unión de escupirás aliadas en el mar de levaste, y las conjeturas el 23 d…</t>
  </si>
  <si>
    <t>Jaquinet, Francisca</t>
  </si>
  <si>
    <t>Francisca Jaquinet</t>
  </si>
  <si>
    <t>…Francisco Bcmareggi, Barcelona, por instrumento* de D. Juan Bautista Garrigues, idem, por obras de hojalatería y música. plaqué. D. Miguel Cabrero, Madrid, por obras de platería. Doña Francisca Jaquinet, idem, por chimeneas económicas. D. Henríque Dollfus, ídem, por bomba para incendios. D. Josef Sanhauia, idem, por velas de sebo. . D. Vicente Pcleguer, ídem ,-por litografia. D. Josef Mas, Barcelona, por instrumentos de «rujia. . Director del Real establecim…</t>
  </si>
  <si>
    <t>Jar</t>
  </si>
  <si>
    <t>…e coartfp^T, ' ira las órdenes del príncipe Eugenio atacó al Campo enemigo la poco para concluirse las obras del sitio: casi están primera brigada de la iQ,a división al mando del general Jar no va, abiertas dos brechas, j por medio de faginas se continúan ganando ti cual fue víctima'de- su valor, mientras que. su brigada se arro las estradas de Ios-fososdc'Ia'fkza. i t:-- . - hí jaba sobre el parapeto de los atrincheramientos del enemigo; pero „P…</t>
  </si>
  <si>
    <t>Jatai, De</t>
  </si>
  <si>
    <t>De Jatai</t>
  </si>
  <si>
    <t>…ue maniobraría en grande «nías ¡Amediacibnesdtcsta ciu- sen , pero.no lo h» lógndo. dad todos loa tegumento* que n junau cú mi&gt; uiúíim. ‘ AfaKamoá dé sibet qtie Mri "RAkftMH'if el lord De Jatai eécribéá con lecha' del i de Áíe'i qu* Id» ruso» des Falmérston perustén en hacer 'tú dimistot; y"queMr.: Otant no pués de haberse apoderado de Gallitz (i), habían sido desalojados ha asistido.á ñitigóná'dé cuntas«tmfeteiKiat'.liantaíudó los Mi^ ketmana. • o.…</t>
  </si>
  <si>
    <t>Javier, Francisco</t>
  </si>
  <si>
    <t>Francisco Javier</t>
  </si>
  <si>
    <t>…o ‘ el capital que se ha efe amortizar de mandado que todo el .que tenga que reclamar o ntra sus bienes sen 4818,823 rs. y 18 mrs. m, del cual um mitad pertenece í la da á su hijo D. Francisco Javier deGova, ó á la citada escribanía Caja, y otra al público; se han dispuesto los Vales según sus cía en el término de efe meses; apercibidos que &lt;k no hacerlo, les pa les , cubriéndose fe picos que mullas á fe particulares con fe rará el perjuicio que hay3 luga…</t>
  </si>
  <si>
    <t>JBaibié, Juan</t>
  </si>
  <si>
    <t>Juan JBaibié</t>
  </si>
  <si>
    <t>…gradables ,;y¡ lu-démas alimentó'y liamil k fueron examinados en aritmética D. Gregorio Rodríguez* medicinas. Aprovechóle! tajido exteriór de muchos vegetales para D. JuanMatesi * D. Juan JBaibié, D. Clemente.Reguera,;D. Mas* vestirse;-la núdera pánt; cónstruir sus habitaciones y hacer utensi nuel Silva , Dt..Camilo García, D. Josef: Blanco, D. Rjmon lios ; los jugos peculiares ¡para remedios y para:ibejorar sus mánu-l Martínez y D.: Robustianó Agustí…</t>
  </si>
  <si>
    <t>JdsefXeon</t>
  </si>
  <si>
    <t>…ible, D. Nacéis» JUstidor. D. Narciso. Ftxidor- '■ ie hallará'venal al moderédb precio de id rte. cá Madrid en él TJ. EstdbmCkaonsasí. i D. Esteban fisisso. • almacén de música de D. JdsefXeon, callé de la Gorgüera, y en V. Josef AatcaieTtn y fir Di jssan Antatm Fors j £brlá libteríadé Vhna fcallé de lis Carretas.^ .•oiuals-'.y i !.»•» • fie henr publicado tés tres primeros números del trimestre SS. Tapy.Ccmsortcs* r.-. o 'SSe-íTap-yi Sodat¿ :&gt;¿ ..…</t>
  </si>
  <si>
    <t>Je, Arzobispo</t>
  </si>
  <si>
    <t>Arzobispo Je</t>
  </si>
  <si>
    <t>M» de la dehcm de la Albufera. El Excmo. Sr. Arzobispo Je auxilia coadyuvasen con su zelo: conocemos la necesidad de srránde* de«n&lt; con frecuentes limosnas r ademas de 69 rs. con que mensualmente bolsos , roe solo pueden obtenerse de la piedad pública, fin aco contribuye á su mantenimiento: el cabildo eclesiástico h…</t>
  </si>
  <si>
    <t>Je, Bolsa</t>
  </si>
  <si>
    <t>Bolsa Je</t>
  </si>
  <si>
    <t>…e se adopte esta medida á Ja mayor FRANCIA. brevedad. Parece incontestable, añadió el orador, que existe en Partí 18 de Mayo.Irlanda una numerosa corporación bien organizada; pero conde Bolsa Je hoy. Cinco por 100 consolidados 103 f. Accionada por la Cámara, y proscrita por la ley fundamental, la cual nes del banco 1912 f. 50 c. Empréstito Real de España 72,ejerce la autoridad fiscal, y dirige á su voluntad los movimiento* —...,Dicen de Berlin que aq…</t>
  </si>
  <si>
    <t>Jel</t>
  </si>
  <si>
    <t>…vó un pequeño fio Beieña y D. Francisco Saenz de Tejada: para otra de la de 6apero muy- expresivo d,iscursot,.en él qué por sr, y a nombre de suí licia á.p, Antonio Josef Godinez, alcalde Jel crimen de ella , y alumnos,'tributaba las gracias, tan justatíiente^debidas a lós Excmos. para está ‘resulta áD¿ Agustín dé Sojó;; - , , señores' capitán general ó intendente de ejéícito, y i la sociedad _ ,Asimi^mt&gt; s« ha seryido nombtar S. M; para la vara d…</t>
  </si>
  <si>
    <t>JELicanL</t>
  </si>
  <si>
    <t>…en la bolsa que se había, mandado , en To- mara la ley de imprenta, fue también llamado repentinamente el ion,inspeccionartodotJos .bajeles- que hay en el arsenalt hasta los mismo general JELicanL : de (res puentes: parece que se intenta desmantelar unos, carenar otros, y ¿rs/ruír los que por viejos no puedan servir Paris tj de Junio. Un paquebote ingles,que salió de Malta once días,, hace, nada • Sol** de hoy. Orneo por . 100 consolidados 104 fr. ij c…</t>
  </si>
  <si>
    <t>Jen</t>
  </si>
  <si>
    <t>…: D. Josef Gairá. D. rteminge Caul. D. Raivon Ros. D. Pedro tintas da la especie humana , « religión, gobierno j costumbre*,1 ifljn Dl C4rUa Cortado, con un nifio. lX Josef Lagos. D. Jen en animalé* raros, en proddccioMs riquísimas déda naturaleza; EL sef Fenundes, con su cenoia. D. Joeef Cseas, con su esposa y Asia, pais ctlaicO sobra loa dan», oriente del género1 humano, unn nüa. IX Josef Gutiérrez. D. Tifaurcio Campe. D. Pedro debe llámir…</t>
  </si>
  <si>
    <t>Jesucristo</t>
  </si>
  <si>
    <t>…reservado á la Cámara de diputados de hacer jueves y viernes Santo en piadosas meditaciones de la pasión de la elección de Presidente entre un corto número de candidatos, nuestro Señor Jesucristo: un tomo en n.° pasta á 8 rs. Se hallará 'cuando el pueblo no la hace por sí mismo. en la librería de la viuda de Cruz , frente a S. Felipe el Real. Fl alma al fie del calvario considerando los tormentos de Extracto de otra carta de Nueva-Yorck, su fecha i£ d…</t>
  </si>
  <si>
    <t>Jesucristo, Redentor</t>
  </si>
  <si>
    <t>Redentor Jesucristo</t>
  </si>
  <si>
    <t>…rnecido con siete diamantes pequeños ycuatro algo iBofi** lOOOfMMMMUtSMMHISMIM VlIÓlUla mas grandes, dentro del cual!; sé halla un pedazo . de una espir zu de la corona de nuestro Sr. Redentor Jesucristo, ¡pertenecien tes dichos bienes, al vínculo, que fundó en la propia villa D. Juan - ANUNCIO&amp;---— *- del Castillo y Toledo , arcipreste que fue de la nsisma; y por seundo edicto del expresado Sr. corregidor, como subdelegado de Tratado elemental ¿e aritmética,…</t>
  </si>
  <si>
    <t>JFama, Cáyutano</t>
  </si>
  <si>
    <t>Cáyutano JFama</t>
  </si>
  <si>
    <t>…ie henr publicado tés tres primeros números del trimestre SS. Tapy.Ccmsortcs* r.-. o 'SSe-íTap-yi Sodat¿ :&gt;¿ ..¡ i 8.® de las Oteadas dt medicina y cirugía pristieses, corra» pon- D. Cáyutano JFama/. ’ . ’ • D.Cayumne Forsst.r í 1N LA IMPRENTA RSAI^* ■ ' ■ ...-.i;;: ,» ^ -jv »!V.</t>
  </si>
  <si>
    <t>Ji, Rodrigo</t>
  </si>
  <si>
    <t>Rodrigo Ji</t>
  </si>
  <si>
    <t>…2.427.. .. aoo....................... Madrid. D. Josef Carrillo dé Albornóz. Hernando-AJarcon. 4.287.. .. 20o.»»»..»».»...»...,» Carmona. 11. Juan de Torquemada. Hernando de Soto. D. Rodrigo Ji 24,503».. 300»« Madrid. ménez. Sto. Tomas de Vil lanueva. Diego García de Paredes. Fran . 617. 200....................... Idem. , cisco Pizarro. (Secontinuará.") 9,455— Idem. 9.704.. .. 200.......................... Idem. Guia de caminos para ir de Madrid'á l…</t>
  </si>
  <si>
    <t>Jimé, Manuel</t>
  </si>
  <si>
    <t>Manuel Jimé</t>
  </si>
  <si>
    <t>…os de exentos per ¿el farmacéutico, ó compendio elemental de farma tenecientes al Rey nuestro Señor en todo el Reino é Islas adya cia , traducido del francés con notas, por el Dr. D. Manuel Jimé centes , cualquiera persona que quisiese entrar en dicho arriendo, nez. Esta obra, que se halla al nivel de los conocimientos actuales ya sea en general ó parcialmente, podrá enterarse del libro de de la ciencia, consta de dos tomos en 4.0 y seis láminas. Se…</t>
  </si>
  <si>
    <t>Jiménez, Alfonso García</t>
  </si>
  <si>
    <t>Alfonso García Jiménez</t>
  </si>
  <si>
    <t>…mes al ayuntamiento de dicha villa. es el marques de Santillana en su Serranilla de la Vaquera dt la Tos acreedores á los bienes hallados poé fallecimiento intes Finojosa. tado de D. Alfonso García Jiménez, deducirán la acción que les : En un verde prado Dans cette prairie asista, por sí ó por medio de personas que legal mente les represenDe rosas c flores Gardait ses troupeaux ten, en el juzgado del Sr.Galindo, teniente primero de corregidor Guardaba ganado As…</t>
  </si>
  <si>
    <t>Jiménez, Joscf</t>
  </si>
  <si>
    <t>Joscf Jiménez</t>
  </si>
  <si>
    <t>…ó*: su dotación 69 reales, pagados mcnsualr ppr muerta de D. Santiago Riera , y renuncia de D. Manuel Yí- mente por Ir justicia , y ademas lo que estipule con él cabildo’ llota, á D. Joscf Jiménez: pare una capellanía de número y coro eclesiástico. Las pretensiones se dirigirán al alcalde de dicha villa de la metropoliunadcGranada, por U deD. Narciso dé la Vega, basta fin del corriente mes. _ ; ’ - ’ á D. Antonio Zorrilla: para una canpngia.de la cated…</t>
  </si>
  <si>
    <t>Jiménez, Manuel</t>
  </si>
  <si>
    <t>Manuel Jiménez</t>
  </si>
  <si>
    <t>…ica. Madrid 21 de Marzo. E Nomenclatura farmacéutica y sinonimia general de farma '' Los partes de Barcelona recibidos últimamente anuncian que cia y de materia médica, por el Dr. D. Manuel Jiménez. Esta nS; MM. seguían en aquella ciudada sin novedad en su importante obra verdaderamente original, y la primera que se ha publicado Salud. cn Europa de su clase, consta de dos tomos en 4.0, que se hallan de venta cn esta corte cn la botica del autor, calle d…</t>
  </si>
  <si>
    <t>JJnurích, Je</t>
  </si>
  <si>
    <t>Je JJnurích</t>
  </si>
  <si>
    <t>…o. Sé creyó ál principio que lo que la había motisión especial para que informase á la Cámara sobre este asunto. vado,principalmente era la alteración de su salud;-nosotros mis El conde Je JJnurích se opuso á la mocion del honorable mos habíamos juzgado que reflexiones mas detenidas habían hecho preopinante. conocer al, prelado la necesidad del reposo, y de una vida mas " Él duque de Wrllingtón dijo que antes de entrar en la cues análoga á su carácter,…</t>
  </si>
  <si>
    <t>Jlmeno, Víceme</t>
  </si>
  <si>
    <t>Víceme Jlmeno</t>
  </si>
  <si>
    <t>…uel Gastejon y Torres: para el arcedianato »7°5mayor ce santa María, dignidad de la propja iglesia metropolitana Toral...,..,, ■■440*0 ob; de Zaragoza, víante por fallecimiento de D. Víceme Jlmeno, á D* Joaquín de Ñoñez yCéspedes: para la dignidad de capiscol con canongk unida, vacante en k klesk catedral de . po? pro— ANlMGK^y; ^ modoit de D. Antosio Ifemo al areedknato de- glasee?., dig 3V abre suscripción al Dicdonmw histórico enciclopédica. Esta ni…</t>
  </si>
  <si>
    <t>Jo</t>
  </si>
  <si>
    <t>…idencia del. Sr. Galindo, -teniente..de cor regidor de esta capital, refrendada del escribano Ordoñez., se ha ANUNCIOS. señalado para nueva junta de los acreedores á los bienes de D. Jo• Elementos de Elocuencia forense , por el Dr. D. Pedio Saína sef Enderica, vecino que fue dé esta corte, el día 24 dé! Corriente de Andino y Alvarez, abogado de los Reales Consejos y del co á las hueve de su mañana en la casa morada de S. S.; en inteligen leg…</t>
  </si>
  <si>
    <t>…onsolidados......................................... 7 á J. Ambia á D. Bernardo de la Ballina y Costales: para la de Alconchel á D. Agustín Josef Mendez: para la de Sotopalacios á D. Jo sef Alevcsque Casquete; y para la de Javalquinto á D. Pascual ANUNCIOS. Perez. Breves meditaciones sobre los novísimos, repartidas por los El dia 28 de Febrero se celebró en la iglesia catedral de Lugo días del mes, con la regla de vivir bien en todo tiempo,…</t>
  </si>
  <si>
    <t>…r........... 47,140..2/ D. Sebastian Santos. D. Ramón Bassos. D. Nicolás Peña. D. Joa Producto de limosnas , rifas semana- quín Ros. D. Mariano de la Luz Sandigas, con tres niños. D. Jo ; leis ^ bailes de máscafa y otrcs ar sef Romualdo Gutiérrez. D. Francisco Cortes. D. Joaquín Ma bitrios enesttaño».^..................... 600,933.. 4 ría Orna. D. Antonio Porrasos. D. Manuel de la Cuadra. Don Producto líquido de manufacturas.... 35,048.-21 L…</t>
  </si>
  <si>
    <t>…a* El Ret nuestro Señor se ha servido conceder. lagran cruz A fa&amp;m Vtttori*', capitán D. Joscf Ramírez, con azúcory frutos del b Rul Ordín Americana de babel 1¿" Católica ál limo. Sr. D. Jo psiaVan ^Uoó. JCitntro diez dias da arribada: 6a .bahía dc^Taljb sef Santiago Rodríguez Zorrilla, obispo de Santiago íJe Chile, en Conduce los pasagcros siguientes? D. Ildefonsod* Arogop «diie?* justa recompensa de sus distinguidos servicios, y de lis señalad…</t>
  </si>
  <si>
    <t>…élos dientes, gorio Romero, Ó., Pedro Espina , D. Juliap Ota!, D. Josef Tm? seguidos de una exposición de varias experiencias que comprueban vaneo, D. Juan Ramos, D. Cirilo Babia, D. Jo^f Martin de la la sficacia del clorúralo de 91I para, la desinfección del aliento, sea Calje, D, Manuel Travieso, D. Josef María- del Arroyo, D.Fran $ual fuere la causa de exhalación..fétida : opúsculo escrito en cisco García López, D- Manuel Martínez;, D. Fé…</t>
  </si>
  <si>
    <t>…bién que haUó^úniM- Vázquez de Aldana, gobernador que era de Ibiza. f50 turcos en esté-pueblo, de donde los desalojój'Éptmidples 7 Y en atención al mérito y servicios del teniente general D. Jo muerto 40 hombres.0 sef Aimerich, gobernador de la plaza de Cádiz, se ha dignado S. M. conferirle la capitanía general de las Islas Baleares con la Respuesta de S. E. elSr, conde de Guilleminot- al Reis-effendi, presidencia de aquella audiencia. fecha en Corf…</t>
  </si>
  <si>
    <t>Jo, Nicolás</t>
  </si>
  <si>
    <t>Nicolás Jo</t>
  </si>
  <si>
    <t>…nan en El RbY'nuestro Sefior se ha dignado admitir el donativo que su hombre. Todas se derivan necesariamente de esa libertad y seen benefició) del Real Erario ha hecho el cotonel D. Nicolás Jo*ñorío de sí mismo con qiie se le adula : todas son. aplicaciones inquin Miller dc 59,271 rs. y n mrs., procedentes los 48,016 y mediatas de la seJuctora é impracticable doctrina que se le predi33 mrs. de alcance que resulta á su favor por «neldos como capi ca…</t>
  </si>
  <si>
    <t>Jo-</t>
  </si>
  <si>
    <t>…refalé quín Moscos. D. Manuel González. D. Josef María Feqninel, cioo aheiima y ticrv» propia pan lo* olivoa, *u plantación, D. Josef García. D. Miguel Castillo. D. Miguel García. D. Jo- traaplaniea, labora*, abonoa¿ podas dcc.: Menfermedad» y eusef María López. D. Francisco Monfarrin. D. Fernando Noirirálí racioo: recolección de Us aoeitMfH*/adobos j ektraccion dd aceiD. Ramón Alvarez. D. Jacinto Linues. D. Nicolás Sonchez Cba» N,yphmt» que…</t>
  </si>
  <si>
    <t>Joa</t>
  </si>
  <si>
    <t>…Íyarez, oidor de la Real audiencia de Cuba, para, la pla no sino le que viene delJotro lado de los Pirineos, les pareciese za de regente de- la misma, vacante por fallecimiento de D. Joa ó pesado &amp; inoportuno, no faltarán otros que Complaciéndose quín Bernardo Campuzano. mas cón lo propio, que con lo ageoo» cuando esto no tiene por ué envidiar á aquello, ño tendrán por .perdido el tiempo que derEnterado el Rey nuestro Señor del expediente ins…</t>
  </si>
  <si>
    <t>…/;'*' Jpnf Muía Molina. D. Andrés Cunara. D. Roque Feraz. Don niimat , atritos y acs¡twuu , poc un labrador ': diálogo* entra ' Josef Alvares. Ds Joaquín Pase. D. Ramón Belmontcs. D. Joa fialido y Coridoá, sabre todo lo iw digno desaberie con refalé quín Moscos. D. Manuel González. D. Josef María Feqninel, cioo aheiima y ticrv» propia pan lo* olivoa, *u plantación, D. Josef García. D. Miguel Castillo. D. Miguel García. D. Jo- traaplaniea, lab…</t>
  </si>
  <si>
    <t>…del tiempo/D. Francisco Cámachó dijo una Ódaen alabanza Alvino Perez. F.l impreso que da esta nóticiá cqutjaye: Se ignora del Rey nuestro Señor, como protector de los estudios, y D. Joa cuáles sean los. puntos de su confinación-, parece 'que en estas me quín Morales dió las gracias al "auditorio cn uóa óda touy cx- ¿idas se quiere usar de. la mayor reseiva. presiva. ; '; ‘ La confinaron es' por seis meses, al cabo dé los duales podrán ; Clas…</t>
  </si>
  <si>
    <t>Joa, J.</t>
  </si>
  <si>
    <t>J. Joa</t>
  </si>
  <si>
    <t>…dades, y la despacha D. Manuel de Posadillo, de aquel comer seis tomos en 4,°marquilla__ Las siete Partidas del Rey D. Alon cio ; pudiendo, el que guste, acercarse en esta corte á D. J. Joa so el Sabio, cotejadas con muchos códices antiguos, y autorizadas quín de Balanzategui, calle del Príncipe, núm. 5 y 6, manza por Real orden de 8 de Marzo de 1818 para los usos forenses: na 212, cuarto entresuelo. tres tomos en 4.0 marquilla.__Demostración hi…</t>
  </si>
  <si>
    <t>Joaquín</t>
  </si>
  <si>
    <t>…ación. ■ .j . . Elementos prácticos de cantoilano y figurado ,con varias no _ Relrtnca. Trigo, según clase, fanega 23 á 33; ticias históricas relativas al mismo: por el presbítero D. Joaquín cebada 14. EleuterioCrarcía y Castañer., sochantre en la iglesia de los Santos Santander—JTorre la Vega. Trigo, fanega 3a i 34; Juan Bautista, y Evangelista de ,1a ciudad de Valencia. El título maíz 23 í 24: habichuelas 42 á 44. de la obra manifiesta sobradam…</t>
  </si>
  <si>
    <t>…\Sundi) r~ os Quintana , García Alvarez, Carbolleira, Rodríguez , Martí rrirr.A carecemos de medios seguros para desmentir las noti nez , y D. Venancio Portal, D. Aniceto Sánchez, D. Joaquín cias Insertos en los periódicos alemanes, es preciso concederles Vahamonde, D. Leoncio Ribero y D. Ramón Vivero. En trigo* per ahora algún, crédito. Sin embargo es digno Ce notar que las nometris esférica T&gt;. Ramón Vivero. En lo mismo y en cosmogra cartas par…</t>
  </si>
  <si>
    <t>…mútuos que le prestahí De aquí mirar balleira ¿¡Rodríguez, Martínez y D. Venancio Portal , -D. Ajií- con desprecio al humilde musgo, y con tedio-‘« los iíquenesVporceto- Sánchez* D. Joaquín ■ Bahamonde, D.Jtancio Ríbero- y que no ve en ¡ellos biaT'^ , hértposura, ni le Suministran olota Di Ramón Vivero. En trigonometría esférica-D. Ramón Viveras: gratos* ó'porque ai pareoer no le proporciónan1 utilidades ;,pero el En lo misino y en cosmografia l…</t>
  </si>
  <si>
    <t>Joaquín, Benito</t>
  </si>
  <si>
    <t>Benito Joaquín</t>
  </si>
  <si>
    <t>…rís Ruiz de Lobera: para la de Igualada, vacante por traslación de y á Roma con un 1 pensión de 12$) r¿., á extender y perfeccionar D. Carlos París ¿ la de Villarejo de Fuentes, ¿ D. Benito Joaquín sus conocimientos en la escultura. Velez de Hoyos: para la de la villa de Granotlers por traslación No mucho de pues de su residencia en París se abrió el con de D. Jósef Matías- Cabrera á la de Sigüenza, á D. Josef María curso de premios generales por el Ins…</t>
  </si>
  <si>
    <t>Joátjuin’Poló</t>
  </si>
  <si>
    <t>…. Se eli je una de las charcas pequeñas de agua - dulce dor vacante en; la' audiencia de Aragón por la traslación de que-naturalmente se forman en el campo, y que no tenga corrien D. Joátjuin’Poló. á D. Vicente García Diez, alcalde del crimen te ni cieno, como sucede cuando su fondo es de arena ó de arci mas antiguo de la misma; y para esta resulta á D. Vicente Pere lla. Entra un hombreen el agua, coge al animal entre sus pierdas, da fiscal del crimen…</t>
  </si>
  <si>
    <t>Jom</t>
  </si>
  <si>
    <t>…n’íiaí^OBfiiioi‘él:^ la. D. Jasef García Larao. D.Juan Razo. D. Juan Rosado.I)aa, ‘ Siguieron SS. MM. Ja marcha por I* ribera^ se dirigieron # Josef Marfiner Sánchez. D.Josef Píz. D. Jom€ ^raT pOT"Tla puertade Sta¿¡ Engract¿ ,cuya» ruinat debensenteem- Aroza. D. Joeaf Barríentoai D. Josef González. D. Juan López. plazacjas por una magnífica obra,, proyectada y mandada ipnitir* D. Juan Moator. D. Juan Bstuecas. D. Lucas Merino. J&gt;. Manuel pcrS…</t>
  </si>
  <si>
    <t>Jomostrado</t>
  </si>
  <si>
    <t>…los caballeros seminaristas; puesto en música con acompaña nunca en el tiempo mismo de la rebelión de aquellos países, ha miento de piano por el profesor del mismo establecimiento D. Jomostrado una solicitud paternal para favorecerlos. sef Sobejano. Se hallará en la librería y almacén de música de Her Esto y mil otras cosas y con mas extensión responderíamos á moso , calle mayor. los indios, si fuesen ellos los autores de esas declamaciones frené —…</t>
  </si>
  <si>
    <t>Joñas</t>
  </si>
  <si>
    <t>…del ción, y otras, un comisionado del tribunal del Proto-Albeiterato metropolitano de Moscou.' para visitar todas las paradas, según ya lo habia verificado en el ------ S. E. Mgr. arzobispo Joñas, individuo del sínodo y exarca año de 1825, con un despacho firmado por D. Segismundo Ma- de Georgia, ha sido elevado á la dignidad de metropolitano de lats; y que dudando si dicha comisión es compatible con las atri Cartalinia y de Cakhetia, y S. Erna. Mgr.…</t>
  </si>
  <si>
    <t>Jóninni</t>
  </si>
  <si>
    <t>…tar iú papel por esté invierno, pero él dé los S. Andrés; al general BekendoríF la de S.'WIadimiro de primera diplbmátitos' podrá comenzar; : dase ; 7 la de S. Alejandró Newsky al general Jóninni , 7 al prín- a El Gran-Visir llegaba al campo deOmer-Vrione consuejéicipeTrubetzkoi, 4 quien se la' ha regalado guarnecida de Drillaates. cito en el momento en que Varna acababa de abrir n» puertas 4 los sitiadotos. Este suceso ha debido mudar éntoramente las…</t>
  </si>
  <si>
    <t>Jordo, Domingo</t>
  </si>
  <si>
    <t>Domingo Jordo</t>
  </si>
  <si>
    <t>…ardt para S. Petersburgo, con el obje lada de D. Lope, en la santa iglesia metropolitana de Santiago, to de hacer una visita al Emperador y á la Gran Duquesa Helena, por muerte de D. Domingo Jordo, á D. Manuel Barcala: para el su augusta hermana. S, A. K. regresará á principios del próxima arcedianato de Carballeda , dignidad de la catedral de Astorga, por Abril. ' muerte de D. Apolinar Viñas, á D. Gregorio Quiroga: para la ——Haciendo excavaciones eq e…</t>
  </si>
  <si>
    <t>Jorge</t>
  </si>
  <si>
    <t>…y Casamayor, á D. Mariano Alastuey: para otra canongía de ambiciones, y saciar el deseo de enriquecerse por la rapiña y espo- la catedral dé Mallorca, vacante por fallecimiento de D. Jorge liacion de los que tienen que perder; cuando correspondencias cri Puigdorfila , á D. Pedro Francisco Sastre; y para otras dos canónminales de dentro y fuera del reino se dispónián á agitar de nue gías, vacantes en la iglesia colegial de Santa: María la Mayor…</t>
  </si>
  <si>
    <t>JoscfCasanova</t>
  </si>
  <si>
    <t>…blezca como principio que el Gobierno de los Es lino presentadas en la aduana de Cádiz por la viuda de Recur v tados-Unidos no está obligado en ningún caso á dar indemnización por D. JoscfCasanova, de aquél .comercio, se ha servido S. M. por un esclavo que ha sido muerto ó herido, por la razón de qué declarar que. cuando dicho artículo de lana (que es una sarga finia los esclavos no son considerados como propiedad. acasimirada) exceda del ancho de vara…</t>
  </si>
  <si>
    <t>Josef</t>
  </si>
  <si>
    <t>…....... i beneficio. sión de ella, á D. Domingo Morales .- para dos raciones dé la mis Valencia.................................................... i pérdida. ma, por promoción de D. Josef de la Trinidad Pinedo y D. Isi Murcia................................................... ;........... ii ídem. doro Quintero, á D. Josef Antonio Vargas y D. Josef Hilario Barcelona á pesos fuertes.................................. Par. Martinon: para dos medi…</t>
  </si>
  <si>
    <t>…lesiam sit tibi sievt etkni- prenta de Búrgos, frente á S. Isidro el Real. chus et publicanus. Quiera Dios que cuanto antes, como decia P" muerte del comisario de guerra honorario D. Josef de la también el prelado mismo, cuyas palabras hemos referido al prin Cueva, administrador que fue de laReal fábrica del papel sellado, cipio: Quiera Dios que el Rey disipe todo este mal con tu tola ocurrida en esta plaza el dia 10 de Noviembre anterior, se h…</t>
  </si>
  <si>
    <t>…e armenios y cha-lo que sigue: Enterado el Rey nuestro Señor 'del expediente' mahometanos, para que bajo las órdenes de Mr. Povalo Schveikevsk, instruido acerca de la solicitud de D. Josef 'Fernandez Mesa, asé-1 mayor del regimiento de infantería dé la Crimea, mantenga el or sor que fue de ese Consulado, para que Mediante hallarse purifi-' den en el arrabal y en e^JSArayan-Sapi. También se han reprado cado por Real orden-de 14 de Abril último ,…</t>
  </si>
  <si>
    <t>….......... ......................... ídem. Gran Canaria á D. Casimiro Albarruiz: para la de Villablino á Barcelona á pesos fuertes.................................... i beneficio. D. Josef de la Vega y Loaisa: para la de Frigiliana á D. Angel Zaragoza.............................................................. f pérdida. del Busto: para la de la villa despoblada y dehesa de la Crespa Bilbao.....................................................…</t>
  </si>
  <si>
    <t>…icoy el. editor se ha&gt;déterminado á repetir ésta del primer extracto'dé la de este dia á Dolía NarcisaAgallo, hija cdicicm muy'correcta, y adornada con to láminas finas, qué 'rede D. Josef, teniente del regimiento dragones de Numancia, ' retentan los principales sucesos v. misterios de tan santos dias. muerto en**! campo del hortór. S e halla venal en la librería de Sanz á 46 rs. en tafilete y pa pel vitela; á 26 en papel y pasta fina, y ¿ 17 e…</t>
  </si>
  <si>
    <t>…a-y otras manufacturas dirigida porD. Josef Valls. nito Casas y D. Diego Muñoz, á D.’ Manuel de la Cruz García Admiraron en ella la destreza y finura de labores, dignas de com , y D. Josef dé'la Cálle; y para una media ración de lá iglesia ca petir con.los mas perfectos de los extrangeros, tanto por su finu- tedral de Cartagena, vacanté por muerte de D. Valentín Sor|anof . ra como por su solidez y: consistencia dignáronsecontempLir muy y no hab…</t>
  </si>
  <si>
    <t>…Nuestros heridos son' seis y un muerto, cuya suerte le ha cabido ’ He leído con satisfacción el parte de V. S. relativo al apre ál benemérito sargento de infantería Real de marina D. Josef tamiento del bergantín de guerra mejicano el Guerrero por la Cuervo^,la equidad y la justicia me obligan á recomendará V. S, fragata de su mando Lealtad. No me detendré en encarecer el para que lo eleve 4 la alta consideración de S. M., la desgraciada desempe…</t>
  </si>
  <si>
    <t>…no, unn nüa. IX Josef Gutiérrez. D. Tifaurcio Campe. D. Pedro debe llámir especialmente la iiañeion de loa lectore* por sus re JUvottedo. D. Francisco Ramaa. D. Nicolás Fernandez. D. Josef cuerdos origínalas del mundo , por su mayor exfension, pobla Enriso D. Jmaf Iglesias. D, Aiejandro Carbitllo. D. Manuel ción y cultura, por su belleza y exquisita fecundidad^ AcómpaGeada. D. Siatoo Bcnedi. D. Antonio Pedí. D. Josef Martínez. fian un nupa ae e…</t>
  </si>
  <si>
    <t>…s 4$ hom bres y 43 mugeres. lás de Sta. Teresa, Fr. Domingo de la Madre de Dios, Fr. Josef de los Angeles,' carmelitas. D. Mariano Munieza. D. Tomas Lan- Ingresos y gastos. diara. D. Josef -Llorha. D. Fernando Gargera. D. Manuel Garay. ■ Reales vellón. D. Juan Arguelles. D. Tomas Cordero, con su hijo D. Manuel. Existencia del año anterior........... 47,140..2/ D. Sebastian Santos. D. Ramón Bassos. D. Nicolás Peña. D. Joa Producto de limosnas ,…</t>
  </si>
  <si>
    <t>…no D. Anselmo Losada. D. Francisco Sánchez. D. Manuel Antonio dareisoidos ¿ sus saludables exhortaciones? ¡Desconoceréis vuestro Puentes. D. Josef Quintero. D. Francisco Ampudia. D. Josef verdadero ínteres, y con endurecido corazón, ciegos y alucinados Romero. D. Rufo Casulla. D. Timoteo Gulpide. D. Tomas por las pérfidas sugestiones del astuto enemigo de vuestra dicha, os Cueto. D. Joaquín Moscoso. D. Francisco Valiente. D. Antonio obstinarei…</t>
  </si>
  <si>
    <t>…de esta villa, te cita y emplaza i todos los acreedores que bre los delitos de la pips^tj. Fn caso de reincidencia por el puedan tenct derecho i los bienes de la testamentaría de D. Josef mismo gerente, y éh los previstos pór d ért.' 58 del código penal; López Martínez y su múger Dofia Antonia Martin Dávila, veci édemasde las disposiciones del art. lodela ley citada de junio, nos y del comercio de sedas que fueron de esta corte; como asi podrá…</t>
  </si>
  <si>
    <t>…y vino sin variedad: -sus progresos en1 esámenes públicos al fin dé cada trimestre. Ebque .aceité^. ; . .. -c i ?!/.-. • aspire a esta cátedra dirigirá su solicitud ral presbítero D. Josef .. Viga*. Trigo 6o; centeno 40: maiz 64: vino ro. ,, Ambrosio Contreras, director empresario de dicho Rmi: colegio, La» grandes liuvias y vientos de las tres primeras, semanas de con quién convendrá el premio-y. términos de su contrata ;.y:ejo, Julio hicieron…</t>
  </si>
  <si>
    <t>…a. dan enterarse de las seguridades, obligaciones y utilidad que Ies El Ret nuestro Señor rá ha servido dirigir el Encargado de ofrece la obra: he venido en nombrar como vocales á D. Josef su Mayordomu mayor el Real'decreto siguiente: Bcrdonccs, al marques de Víilatorre, á D. Josef .Díaz Obegero, » Deseando mi» gloriosos Predecesores fomentar la agricultura al bailío Frey D. Josef Cabeza de Vaca, á D. Josef Homar, á eí comercio de las provincia…</t>
  </si>
  <si>
    <t>…os vegetales para D. JuanMatesi * D. Juan JBaibié, D. Clemente.Reguera,;D. Mas* vestirse;-la núdera pánt; cónstruir sus habitaciones y hacer utensi nuel Silva , Dt..Camilo García, D. Josef: Blanco, D. Rjmon lios ; los jugos peculiares ¡para remedios y para:ibejorar sus mánu-l Martínez y D.: Robustianó Agustín Antelo. En geometría D..Ja- . facturas;’ pero contenté con aquellas producciones casi de primésef María de, k Quintana , . D: Maximino Ga…</t>
  </si>
  <si>
    <t>…evanas IstaUecomentos de beneficencia pé- amantes de $0 patria* * Mica , comunidades mendicantes ,y familias muy necesitadas de ------ Compendio de matemáticas puras y mixtas, por D. Josef esta capital y del frite, cm el plausible motho del feliz cum- Mariano Vallejo, dos tomos en 8.° prolongado; segunda edi gkams de. la .Rezara nuestra Señora* ción corregida y aumentada con varias proposiciones interesantes, Rs. vn* on tratadíío de mecánica in…</t>
  </si>
  <si>
    <t>Josef'Rique</t>
  </si>
  <si>
    <t>…uede haberse borrado de los hombres de buena in Justo Ramos. D. Josef .Olis. D. Josef María Marín. D. Josef tención y sentido entre vosotros. La garantía de vuestras propieda Mas. D. Josef'Rique jibe. D. Juan Moscoso. D. Julián Ortega. des y de vuestro honor, la; mediocridad de los impuestos de toda D. Bartolomé Gabes y D. Antonio Serrano. dase, la igual administración de justicia en los tribunales diferen Día 18. En la fragata Virginia, piara Nueva…</t>
  </si>
  <si>
    <t>Josef, Francisco</t>
  </si>
  <si>
    <t>Francisco Josef</t>
  </si>
  <si>
    <t>…cuando se expide Jacinto García-, y para una ración de la de Santander, por muer— ía orden para que en el término de 12 dias salgan de Constantmo- ae de D. Diego de la Pedrosa, á D. Francisco Josef de la Gán pla y se vayan al Asia todos los armenios unidos que hacia mu dara. chos años habían mudado su residencia desde Angora á esta capi Asimismo se ha servido S. M. nombrar por Reales decreto» tal ; lo cual fue puesto en ejecución con el mayor rigor. Cas…</t>
  </si>
  <si>
    <t>Josef, Juan</t>
  </si>
  <si>
    <t>Juan Josef</t>
  </si>
  <si>
    <t>…. Galindo, teniente primero ’ cia de lluvias. de corregidor de esta villa, por íá ascribánía de Martínez, se cita NAVA**A._jCcrr¿i4. Trigo,tobo 13¡ centeno 8 ¡cebadad: y emplaza á D. Juan Josef de.Léémi y D. Juan López Trasejlas, víng, cántaro girapcite arrobe 32. "V. últimos poseedores de cirico vales Réales de 300 pesos dé Enéro ’Msifjla. Trigo, robo 14 á (¿.-cebada d#: maiz 8 1$: vino. dé 18Ó8 y Setiembre de809, flútnerós 103,934, $7,149, 57,f6r,…</t>
  </si>
  <si>
    <t>Josefa</t>
  </si>
  <si>
    <t>…Trenca, vecina que fue de la villa, de SS. AA. gozan de perfecta salud. Melliz,cuyo fallecimiento, acaeció hace 20 años, habiendo re sultado se hizo notorio para que heredara á ia Doña Josefa un hi-’ Por resolución, i consulta de la Cámara, se ha servido el Rey jo suyo eclesiástico, cuyo nombre se ignora, quien escribía al pár--nuestro Señor presentar para el deanato de la iglesia catedral de Ca roco de S. Cosme de Beigondo desde Madrid, á fin de…</t>
  </si>
  <si>
    <t>…sus dominios Fasta los Dardanelos, hace 20 años, habiendo^ resultado que se hizo notorio para que he todos meditan y hablan de rusos y turcos: todos desean adquirir ó redara á la Doña Josefa un hijo suyo eclesiástico, cuyo nombre se perfeccionar sus conocimientos sobre el estado de ios otomanos. Ignora, quien escribía al párroco de S. Cosme de Beigondo desde La presente obra, trabajada con materiales escogidos, podrá con Madrid, á fin de que cuid…</t>
  </si>
  <si>
    <t>JosefRe</t>
  </si>
  <si>
    <t>…la Grecia. net, con su esposa, cinco hijos y un criado. D. Francisco de la «Muchos dé vosotros, sin embargo, han conocido por expe Mícr. D. Francisco Aguilar. D. Antonio Morales. D. JosefRe— riencia propia, que cuantas veces confiaron.en promesas extrangequena. D. Agustín González. D. Justo Balioa. D. Manuel López. ras, otras tantas han sido arrastrados ¿ su ruina: que cuando se han t&gt;. Damían C. Andreu. Carmelitas, Fr. Josef del Carmen, Fray ex…</t>
  </si>
  <si>
    <t>Joseíde</t>
  </si>
  <si>
    <t>…tiquísimo é incomparable en todos los ramos de policía urbana. se dice que están resueltos á evitar otra reunión de masas conside Mucho remedió, hace 40 años, su digno corregidor D. Joseíde rables de tropas sobre un mismo punto, como han hecho en la Eguiluz,.componiendo y adornando el camino y avenidas del pue posición de Schumla. Debe cubrirse lodo «I pais de partid» ar blo , empedrando y losando vari» calles, que eran antes albafiales madas qu…</t>
  </si>
  <si>
    <t>Jóssva</t>
  </si>
  <si>
    <t>…ág dé Marzo último, enque tuvo la honra dé ser visitada por los pintados, en la que se enteraron del modo con qué los moird;entes augustos Soberanos Sr. D. Fsxwando vii y la Sra. Doña Jóssva obran sobre las materias^colorantes y sobre las telas, y del indujo Amalia- El orden con que sé verificó la-visita de las cuatro cut de la reserva en los tintes de azul y blanco por la masér.iori en aras. principales del establecimiento fue el siguiente. t la…</t>
  </si>
  <si>
    <t>JSr</t>
  </si>
  <si>
    <t>…n. EL comandante del Véneto ha que había cavado é eaos pára empeñarlos i qu«e .«¡sometiese tú conseguido por su drátreza que le den tres griegos por un ¿rabe, y be asegura, que el almirante JSr. de Rigor contestó á la Puerta logrado {K&gt;r este medio la satisfacción de libertar 60o griegos, que manifestándola que no se hallaban autorizados pan coadyuvar ¿ los fueron conducidos ¿ Egina. .caprichos dé la ruerta ; que lo único que podían: hacer era acon…</t>
  </si>
  <si>
    <t>Ju</t>
  </si>
  <si>
    <t>…Lozano, Gandía, por idem. D. Francisco Cros y compañía, idem, por productos químicos. ; D. Joaquín Sánchez Marin, Madrid, por ídem. D. Francisco Torras y Romea, idem, por ídem. . D. Ju?n Monclus y D. Juan Barou del gremio dé galoneros, D. Narciso Rexidor, idem, por idem. 4e. Barcelona, por cintas de oro, plata y terciopelo. D. Ventura Prat de Cérvera, Madrid, por ’ lacres, obleas da • D. Josef Volart-, idem, por tirados de oro y plata. cama…</t>
  </si>
  <si>
    <t>Juan</t>
  </si>
  <si>
    <t>…armas Reales y atributos mi— española. Al Tratar en esta introducción de la ¿poca turbulenta y litares. Se hallará en las librerías de Gómez , y la de Escribano, brillante del Rey D. Juan ti, dice el Sr. Maury, que ni de este calle de las Carretas, á 8 rs,: puede ir en carta. Monarca , apasionado á las musas, ni de su infeliz favorito Don . ....Dias alegres, escritos en Francés por madama Gómez, y tra Alvaro dé Luna ha quedado ninguna de las c…</t>
  </si>
  <si>
    <t>…. •Unólde los sonetos mas justamente celebrados es el siguiente de Zópetcio Argentóla.: I »Oi&gt;ien asi traduce, quien asi compone, quien asi versifica en ‘ n Yo os quienijíonfesar, D. Juan, primero*' una.lengüa extrangeráj,mucho debe á las musas patrias, y mucho 7 Que aquel bláná&gt; y carmín de Dolía Elvira pueden estas prometerse de un talento tan idoneo. Satisfaga pues el 5' Ño tiene de eliá mas, si bien se mira, ansia con que el primer tomo de…</t>
  </si>
  <si>
    <t>…Jósef Matías- Cabrera á la de Sigüenza, á D. Josef María curso de premios generales por el Instituto de Francia; y el joven Herrera $ y nombrado para la de la villa de Puigcerdá á D. Juan español se presentó en la palestra, sin arredrarle la novedad del Manuel Matute. teatro, ni su calidad de extranjero, ni la falta de protección que También se ha servido S. M. nombrar, á consulta de la Cá . pudiera temer en un pai, extraño y entre gente, desc…</t>
  </si>
  <si>
    <t>…ndez. D. Pablo Córdoba. D. Domingo Alrarez.: D, Bartolomé Ler rano. D. Ra Abadía. Resúmen del inventario dé la Real Armería, 4.a, món Castrón. D. Juan Perez. D. Antonio Labordera. D. Juan papel 4 rs. y 17 mrs., pasta 8.. . Verdejo. Ó. Francisco Corral. O. Francisco Robles. D.Josef Es Abella. Noticia y pían de un yiága pera reconocer archivos, ,padas. D.Mariano 01ivarcs. D- Pedro Pcrin. D. Josef Mari* 4.” mayor, papel 5 n;, rústica 5. García. D…</t>
  </si>
  <si>
    <t>…ue habÍtan ordi- D. Manuel BustilLoa. D. Pedro García Socmaw D. Domingo Pc-&gt; nariamentc los MM. RR. Arzobispos, en cuya ««ateta esperaban rez. D. Pedro Azua. D. Francisco Gallego. D. Juan de la Chi las autoridades de la Provincia y'el ayuntamiento. ca. D. Josef Figueroa. D. Constantino ViUafruela. D. Hilario El Rsv.dió la orden dequé las tropas desfilasen por la tarde Loredo. Fr. Lizwo de Sta. Teren, carmelita. Fr. . Antonio: La&gt; dela'ntedelo*…</t>
  </si>
  <si>
    <t>…s Joaquín Díaz, teniente. D Manuel Rosello. D. Joaquis Casulo. prever en vuestro espíritu males futuros, superiores á los en que D. Amonio Valero. D. Lorenzo Teval, con su esposa. D. Juan ya os habéis precipitado. Pero la Iglesia ha velado en vuestro am Apolonio Ramírez, con una niña. D. Guillermo Vicente. Don paro. Semejante al buen pastor del Evangelio, ha querido buscar Pedro Cano. D. Matías de la Fuente. D. Josef Hernández. Don la oveja pe…</t>
  </si>
  <si>
    <t>…es Obispos en todo el reino.” .para diversas iglesias de la cristiandad, entre ellas para la de Se- Pero los pietistas han sido condenados por ¡os tribunales co ovia al limo. Sir. D. Juan dé Lera y Cano, trasladado de la de mo contraventores del código penal. ; SLrbastro: para la de Málaga al limo. Sr. D. Juan Francisco Los protestantes, á que Mr. de Pompiéres hace alusión, solo .Martínez Cotillón,'¿ráslalfedo dé la'de falencia', &gt; para la d*…</t>
  </si>
  <si>
    <t>…gosto. tro director D. Cayetano Fernandez Vülamif. Fueron examinados la retirada de slr Eduardo Codrington ha-hecho mucha sen- en aritmética D. Gregorio Rodríguez, D. Juan Matesi, D. Juan sscion en todos los oficiales de la escuadra francesa del Medi Barbie, D. Clemente Reguera, D. Manuel Silva, D, Camilo terráneo, y el Gobierno francés ha manifestado otra vez sus sen García, D. Joseí Blanco, D. Ramón Martínez y D. Robus t ¡ano timientos , con…</t>
  </si>
  <si>
    <t>…sabios espa&amp;oles y extrangeros las han leido ; y. reco^ de esta sus hipe huérfanos hasta la edad de &gt;»$. añas» disfrutarán, la miráidan su estudio con encomio. Su autor el General D. Juan tercera parte del sueldo de sús cainanfm; todo coo: arreglo al re Seachez Cisnerós^individuo de mérito de varios cuerpos científi glamento, ycon sujeción á las ulteriores soberanas: resoluciones. cos ■ de lEiirópa&amp;c.dcc. Se venden, en i Madrid ¡ en la «librer…</t>
  </si>
  <si>
    <t>…tedral dé Canaria , vacante por fallecimiento de D. Antonio Ma«Los turco* conservan mucha serenidad., ,y-la esperanza de de ria Lago ,&lt;jy renuncia de' D. Andres Arbelos y Brito, á D. Juan tener í nuestroejercito 41 pie; del Balitan, pero» muy probable Gasaft» i y "para una media'ración de lá de Cáliz , por el dé Don ^que se vean, precisados á cederá nuestra.superioridad, y que se ar Diego García 1 Rodríguez de la Torre, y no haber tenido efect…</t>
  </si>
  <si>
    <t>…37f papel. Espafia, construido por su'difunto padre, y reunido todo en su París..SNISMMSMISISmSHSIMMSHSIMIMIsitMHSSSISIMMIHMM *15 19 idenu casa por él fallecimiento de su hennaiio D. Juan; juntamente con Cádiz | á i daño. las denus obras que constan eñ el catálogo ; que M da gratis I Sevilla..»». 1 á if ídem, quien le pida._ • Málaga.. ¿beneficio. ____Por providenc¡a del Sr. Gálindo , teniente de corregidor dó Valencia., I daño, esta villa; su…</t>
  </si>
  <si>
    <t>…afos que fueron de S. M., se hallan de-venta en el despacho El dulce sueño de Jesús, por Ametller. ia rs. - ,de mapas él cargo de D. Pedro Martin, sobrino político y here dero del D. Juan, calle de Atocha, frente de la plazuela del An- Estampa que representa el origen de la Pintura, 8 rs. ¿el» cuarto 2 °: la Turquía europea, el imperio ruso, el Gobier Mapa geográfico de la América meridional , dispuesto y gra bado por D. Juan de la Cruz Cano y…</t>
  </si>
  <si>
    <t>…or de sagrada teología; religioso capuchino de lá provincia de tratado se publicará por separado, dándose á luz 1» primera -á lá Sangre de Cristo ;y lo dedicó al V. siervo de Dios D. Juan de principios de Noviembre, y las'otras tres sucesivamente, con un in Ribera, Patriarca, Viréy y Arzobispo de Valencia &amp;c. Se hallará termedio de 15 ó 10 dias. En el acto de suscribirse satisfarán los en las librerías de Amposta, calle del Príncipe, dePerez,…</t>
  </si>
  <si>
    <t>…s, dentro del cual!; sé halla un pedazo . de una espir zu de la corona de nuestro Sr. Redentor Jesucristo, ¡pertenecien tes dichos bienes, al vínculo, que fundó en la propia villa D. Juan - ANUNCIO&amp;---— *- del Castillo y Toledo , arcipreste que fue de la nsisma; y por seundo edicto del expresado Sr. corregidor, como subdelegado de Tratado elemental ¿e aritmética, nuevamente compuesto p«- Eieñes mostrencos, se cita y emplaza ja todas las person…</t>
  </si>
  <si>
    <t>…a iglesia, ¿ D. Diego Carrasco: paré el deanato de la de Ovie dores copiosos en la zona tórrida; por ésta también se dilatan ó en do , vacante por muerte deD.Ramon dé la Cuadra, I D. Juan sanchan los diámetros de los vasos, y con especialidad los de los va Antonio'Bartéiro: para la dignidad de capiscol de la Sta. iglesia sillos de la traspiración; de aqui provienen los sudores colicúa tiprimada de.Toledo, por la de D, Juan Aótonio Frera, i D.…</t>
  </si>
  <si>
    <t>…modoit de D. Antosio Ifemo al areedknato de- glasee?., dig 3V abre suscripción al Dicdonmw histórico enciclopédica. Esta nidad de la santa iglesia, metropolitana. de Tarragona, á D. Juan obra contiene por un orden alfabético los acontecimientos de ak Cotex: para mm cssongk subdiaconii de la catedral de Huesca, va gima nombradla en k historia ^grsiiay prnism^ Ib .principa! de k cante por tzihamhmo de D. Salvador Puicercus. á D. Agustín mitolog…</t>
  </si>
  <si>
    <t>JuanCastell</t>
  </si>
  <si>
    <t>…allan de vienta las piezas sueltas de Primer prendo. D, Fernando Montoya. los trimestres anteriores, y se dirá el prospecto gratii; y en las Segundo......... * D. Miguel Salinas ¡ D. JuanCastell. provincias en las librerías que se anunciaron en k' Gaceta del 13 Aecettit....v..... D. Francisco Ayala, D. Felipe Bedoya. de’Febrero del afio próximí pasado. Uraíítimnt diálogos sobre la Gramática latina, Retórica y En la tercera date de mútica. Poltica, ac…</t>
  </si>
  <si>
    <t>JuanMatesi</t>
  </si>
  <si>
    <t>…ron lensacibnes^gradables ,;y¡ lu-démas alimentó'y liamil k fueron examinados en aritmética D. Gregorio Rodríguez* medicinas. Aprovechóle! tajido exteriór de muchos vegetales para D. JuanMatesi * D. Juan JBaibié, D. Clemente.Reguera,;D. Mas* vestirse;-la núdera pánt; cónstruir sus habitaciones y hacer utensi nuel Silva , Dt..Camilo García, D. Josef: Blanco, D. Rjmon lios ; los jugos peculiares ¡para remedios y para:ibejorar sus mánu-l Martínez y D.:…</t>
  </si>
  <si>
    <t>JuáriCádir</t>
  </si>
  <si>
    <t>…rtrudis Ig ^9 *0®». Izávdj é IzquiérdÓ, difunta,, Ó los Üeiréderos de estosté'tfreicii-fatUwill.MMHW»—H—. 4 á 4 dáfio. ■ farán por. sí 6 apoderad», á D. Beltran .drías Beigbeder y D. JuáriCádir..M...^i.........—OtauMoa. y López ^-Vúéióñ' de la vilfa 'de Rota , ^ én él preciso y fnentpno. término Ato efaaa, caútádós desde el ra dé Julio dé Valencia^.. iSafi á: percibir fa..héreócÚL«»e. pór frilecuniénto: dé :úí 'tio:Don Murcie. Fnncíacounardill^qij^é…</t>
  </si>
  <si>
    <t>Juati</t>
  </si>
  <si>
    <t>…. .... Madrid. - Reglas para la inteligencia de la sagrada Escritura: obra 19,112.... 500........................ .... Sevilla. de Mr, Juan Josef Duquet, traducida del francés por D. Juati de 14,760.... 500........................ .... Madrid. Ribera y Céspedes, oficial de la secretaría de Cruzada. En esta 400....................... .... Sevilla. obrita, escrita en un estilo sencillo y familiar, y compuesta para 11,817.... 40°..................…</t>
  </si>
  <si>
    <t>Juez</t>
  </si>
  <si>
    <t>…............ Idem idem. que acudan á?dcducirle dentro del término de 20 días ante el ci Corana......... ......................................................... id á £ idem. tado Sr. Juez, y por la escribanía de Sánchez de Escariche; con Vales consolidados.............................................. 20} valor. apercibimiento que de no hacerlo le» parará el perjuicio que haya Idem no consolidados.......................................... 7 *…</t>
  </si>
  <si>
    <t>Julia</t>
  </si>
  <si>
    <t>…a en 1799. Era el programa un bajo relieve, en que habia de aquella: para la de la villa de Novelda i D. Placido Duran y representarse, acompiftidos del'clero y del pueblo, al Rey Don Julia , y para la de Villafranca de Panidés, que este obtenía, ¿ Fernando 1 y á sus hijo», llevando descalzos sobre los hombros D. Placido Otal: para la de layilla de Momblanch, que resulta va el cuerpo del Arzobispo de Sevilla S. Isidoro, milagrosamente des cante…</t>
  </si>
  <si>
    <t>Julián</t>
  </si>
  <si>
    <t>…caminos de la provincia.' ■ Se cita, llama y empbua á, D. Pedro. y- D. Jotef Talavera, cAMBios BBi mtA¡;á8¡:r¡7 r:" ' - '•'» hermanos ( Cn.copcepto dc herederos que parece scr de D. Julián. Lóndrek................................................ Talavera ^administrador que ful de Reales loterías, en esta corte, :i$ to papel; ¿, fin. .de que co, término de ^O- Jiai -comparezcan en el juzgado: dej Cádiz............................................…</t>
  </si>
  <si>
    <t>Juliana</t>
  </si>
  <si>
    <t>…a á D. Plácido de Iñigo , y Doña Ma Valencia................................................................................................................ nuela de las Reigadas, Doña Juliana, Doña Gregoria, Don» Murcia.......................................................................................................................... María Cruz , D. Víctor, D. Gaspar y D. Blas de la Peña, hi Barcelona á pesos fuertes.........................…</t>
  </si>
  <si>
    <t>Juschkoff</t>
  </si>
  <si>
    <t>…e 1819, co mos días algunas compañías de artillería con 24 cañones, y tres ntó de qué para el reemplazo del Ejército ya está, provisto en el regimientos de infantería al mando del general Juschkoff; y ma .actual sorteo el beneficio de los Estudiantes en el modo posible, ñana deben llegar nuevas tropas, tanto a los pueblos inmediatas concediéndoles poner sustituto por el artículo 5.0 del Real decre como á .esta ciudad, en donde aún permanece el príncipe…</t>
  </si>
  <si>
    <t>Justicia, Ministro de Grada y</t>
  </si>
  <si>
    <t>Ministro de Grada y Justicia</t>
  </si>
  <si>
    <t>…francés Alejandro de Humboldt: dos tomos en deÍM Pfea, por el barón de Juras Reátese dedicados al Excelen— 8.° grande, prolongado, 4 48 rs. Se hallará en la librería de Her f^imo Sr. Ministro de Grada y Justicia. Las vanas y muy fee- moso , calle Mayor , frente4 ks gradas fe $. Felipe el Real. resantes cuestiones de historia y de moral ye contiene esta -obra, ____ ¿Cuero Reglamento de aguas y baños minerales de España, Tan acompañadas de algunas estampas inas que sir…</t>
  </si>
  <si>
    <t>Justicia, Secretario del Despacho de Gracia y</t>
  </si>
  <si>
    <t>Secretario del Despacho de Gracia y Justicia</t>
  </si>
  <si>
    <t>…AA. continúan disfrutando de la mejor salud. nos atrevemos a decir, que, de prosa á prosa, una obra cualquiera de cierto número de páginas, será mas corta traducida del ingles El Sr. Secretario del Despacho de Gracia y Justicia ha comuni al castellano. cado al de Estado la siguiente Peal orden. «Reconocemos con el Sr.Maury al italiano y al ingles la ven Excmo. Sr.: Con fecha de 37 de Diciembre último me dice taja de poder suprimir en- muchas palabras una de las, sílabas del el R. Ob…</t>
  </si>
  <si>
    <t>JÚUguelj</t>
  </si>
  <si>
    <t>…a , £/&lt;/.) neral Nobel, atacado por la caballería, la cortó, y se reunió coa -. ... JW'I". Neto-Times, que abora.se' llama Morning-joumal, el.conde Orlow. ^r^Laojradio, enviado de D. JÚUguelj ha desembarcado en P1 i— mputhYims ño Óiéií lo supieron los refugiados portugueses que Operaciones militarte en la pequeña Valaquia taita 4 de 0¿hay allí,'cuando cQ.rricron a su alojamiento, le rodearon y le har- . tubre. tiron de injuriay y desvergüenzas, y…</t>
  </si>
  <si>
    <t>Juvafii, Vicente</t>
  </si>
  <si>
    <t>Vicente Juvafii</t>
  </si>
  <si>
    <t>…dem, por idem. D. Francisco Altayó y compañía, del gremio de terciopeleros, D. Josef Carranca, ídem,.por ídem. ídem, por idem. Cinco gremios mayores, Madrid, por paños de Ezcaray. D. Vicente Juvafii, ídem, por mediería de seda y punto im D. Pablo Miralda y compañía , Mantesa , por paños. perial. D. Toribio Gonzalo, Ezcaray, por idem. Doña Antonia Casal* y Lluvet, Ídem, por vestido de'blonda. Sres. Olier, hermanos y compañía, Tarrasa, por ¡daré. Sres. Fer…</t>
  </si>
  <si>
    <t>Juw</t>
  </si>
  <si>
    <t>…donde en inmenso te. Dofta Antonia Goóiez. D. 'FraQcitco García. D. Jotcf Mar ocupaba paseos,-calks y plazas; Lascases estaban tínez del Campo. D. Juan Gómez.: D. Félix Brasquet. D. Juw colgaduras y otros adornos. . , y A v Gutiérrez. D. Josef Gutiérrez. D. Gabriel Gómez aiis. Dton Gbn «le aparató, y entre lás íclatnaciones del inmOMo puMMO, Pablo VÍdal. D. bGriano Barrera. D. Francitco Garrido D. Pe* eonfut&gt;d»4M cn,n el eco sonoro de lzscam…</t>
  </si>
  <si>
    <t>K, Rú-</t>
  </si>
  <si>
    <t>Rú- K</t>
  </si>
  <si>
    <t>…a de Hirsóva. , y principiamos á tirar, al agua bayones de azúcar. A 5*&gt; se el viénto la gavia, dejando solamente un pedazo de relinga «El mismo dia qué ,lavanguardiamandada parel general Rú- K diger avanzó desde Bairéiiidede sobre Bazardjick, partió de Man— en un puño, y cargando cón dóble furia, fue ya preciso no se gal i sobré Varna el cuerpo dél general Schwetschin, compuesto guir arrojando al mar, y cerrar la escotilla, porque ya nada dejuna br…</t>
  </si>
  <si>
    <t>Ka</t>
  </si>
  <si>
    <t>…imiento del ejército.. 176.881,519 ejércitos turcos las bendiciones del Dios de los'cristianos. «Se po T/t. «i. : MateriaMe artillería ¿ ingenieros y-. g 66¿ drá creer que el Gran Señor Ka tratado'de’hacer ver de un modo edifiaosmilinres..................... .................. ...............J T solemne su detecho á la soberanía dé la Grecia ? pero como tam TíU iy., Gastos temporales y amortízablcs»....... 57.319,183 bién se hadado otra orden s…</t>
  </si>
  <si>
    <t>KarnílofF</t>
  </si>
  <si>
    <t>…ta capi tas, que es lo mismo quedecir ei novenoaño de su reinado. tal contienen lo que sigue: En otro papel ha encontrado un tratado de astronomía y as— »Una división ál mando del general KarnílofF observa cons trología, sobre el cual no ha podido el señor Champpllion nacer tantemente á Giurgewo; las guarniciones de esta plaza y de Bustulteriores indagaciones, á causa de la premura del tiempo para par chouk, reunidas en el número de 6® hombres, atacaron…</t>
  </si>
  <si>
    <t>Kasler, Juan</t>
  </si>
  <si>
    <t>Juan Kasler</t>
  </si>
  <si>
    <t>…ASO DESGRACIADO. mientras que permanecerán en esa los Cer. Q. Cav. ..que nada tie Ante ayer al anochecer salió de esta ciudad para S. Angel el nen que perder. (J&gt; continuarái) Dr. D. Juan Kasler, médico suizo , y éntre ocho y nueve fue asaltado por unos malvados, que al parecer lo derribaron de su ca CAMBIOS DEt DIA 14. ballo con él lazo, y le pasaron con dos balazos la cara y el vien Lóndres....„„„..............................i..„.„.„..„„.&lt; gfii. t…</t>
  </si>
  <si>
    <t>Kean</t>
  </si>
  <si>
    <t>…ferancia. de que hemos hablado, no causa* marineros pudiesen echar la chalupa al mar. Se tienen esperanzas iá mudanza alguna en la determinación del Gobierno francés. El de que el capitán Kean alcanzaría a la goleta, y que acaso se- lle primer deber de la expedición Será purgar.de infieles el Pclopone- gara á tener noticia sobre la suerte de los últimos’ marineros que -so. El.entusiasmo de na tropos y la política del.Gobierno las con habían quedado…</t>
  </si>
  <si>
    <t>Kellié</t>
  </si>
  <si>
    <t>…n del Sultán mismo y de sus minis perador dirigirá en persona todas las operaciones dé la campaña. tros, la llegada de un barco de vapor. El dueño de este buque, que. musiA. es el capitán Kellié, ha ofrecido al Gobierno vendérselo,; yte asegura que ya «e convino en darlo por iood florines. Betliniy de Júiító. Según las noticias más recientes, el ejercitó roso pasó el DameVA1AQ0IA. bio el 7 det corriente por tres puentes: los turco» quisieron hacer Bu…</t>
  </si>
  <si>
    <t>Kenyon</t>
  </si>
  <si>
    <t>…o en un extremo inevita El duque de NewrCastle, conocido por su silencioenlaCá- ble. Parece mi» verosímil que después de la-salida de Ibrahim so mera .de Jos Lores, ha dirigido al lord Kenyon una car» sobre habrá dé luchar, coti los: turcos que allí quedaren. Otra circunstan el estada ¡actuat'de los negocios de Inglaterra.. El nobleduqúe ' se- cia notable « la de. Jiaber recomendado al general Geismar que manifiesta .en ella bastante temeroso de q…</t>
  </si>
  <si>
    <t>Kers-, Henrique Josef</t>
  </si>
  <si>
    <t>Henrique Josef Kers-</t>
  </si>
  <si>
    <t>…odo de operación Por Real orden de tj de Setiembre próximo pando ae'ha ser^ combiÜadáí son lo misino. Pór-tantó es tnenesier que se admita que vido el Rey nuestro Señor conceder á D. Henrique Josef Kers- la operación'de los contagios consiste en el estímulo. Asi que, nmten privilegio exclusivo por cinco años para asegurar .la. propio?,, , gupos otros ¿remedios sino aquellos que curan las enfermedades dad de una máquina que ha introducido para deslustrar loé p…</t>
  </si>
  <si>
    <t>Kéy, Francisco</t>
  </si>
  <si>
    <t>Francisco Kéy</t>
  </si>
  <si>
    <t>…sto, ni'se de D. Higinio Roldan, de idem; en Salamanca en la de D. Vi srcibió una palabra que pudiese lastimar los mas delicados oídos. cente Blanco, de ídem; en Santiago en Ja de D. Francisco Kéy E1 Capitán general hace coneste motivo un justo-elogio de la ex Romero, de idem; en la Coruña en la de D. Ramón Calvete", de celente educación que procuran dar á sus hijos fos habitantes de la ídem; en Jaén en la de D. Santiago Piqueras, de idem; en Grana Haban…</t>
  </si>
  <si>
    <t>Kine</t>
  </si>
  <si>
    <t>…olestar las costas, fás nuestras’! la semejanza desu policía con la nuestra también está ló Jónathan Wild; sobre lo cual habla del modo siguiente un esde■XiColombia.Cámara, . alta lord Kine anupcjóenla• sesión del 4que á la vista/pues han adoptado con la mayor perfección el sistema á &gt; •lord HpÚand está .padeciendo de la gojta . / pide que lá . moción critor natural de Constántinóplá. que el noble barón pepsabahaccr sobré Jos negocios de Oriente…</t>
  </si>
  <si>
    <t>King</t>
  </si>
  <si>
    <t>…ceda lo que se llama poder dominante, y concediendo la emigra ttller.') ción que es el artículo secreto, pero vital, del tratado de unión. - El marques de Lansdown, lord Holland, lord King y otros En estos dos remedios se halla el talismán de la dicha de Irlanda; Pares, que después de las vacantes de Pascuas, y hasta la proroga- porque en vano se propondrá por zelo patriótico el sistema de cion del Parlamento, se habían sentado el afío ultimo a…</t>
  </si>
  <si>
    <t>KirsanófF</t>
  </si>
  <si>
    <t>…e Agosto, en donde se presentan los A las nf se empefió una escaramuza insignificante entre los mismos sucesos como favorables á lós rusos. dos regimientos de cosacos al mando del general KirsanófF, y una »Todas las notjciasdel cuartel ¡general! son favorables á los ru parte de la caballería otomana. Habiendo llegado el conde Die sos. Silistria está estrechamente bloqueada. Las guarniciones turcas bitch á las 12, comenzó en nuestro centro el ataque por-…</t>
  </si>
  <si>
    <t>Kisielew</t>
  </si>
  <si>
    <t>…e sorprender bastante á los das parta, matándole 400 hombra. Con ate-motivo h¿ regalado rusos la raistencia que basta ahora han opuesto los turcos, aunque el Emperador al ayudante general Kisielew, gefe del gran cuartel maniobrando'sin combinación. La caballería principalmente se ba general d&lt;el iegwndo ejército; una apada guarnecida de brillánta, te con valor y con serenidad; ¿ pesar de todo nadie duda de los ▼ al cuartel-maatre, general del mismo ejé…</t>
  </si>
  <si>
    <t>Kleist</t>
  </si>
  <si>
    <t>…Idndrei jv deMayú. rósfás ftrFóczány, otra columna, también destinada para la Va- ■ ’ Food* fúHkó*. Cinco por 100 consolidados 86f. laquia, que habia salido de Jassi al mando del general Kleist. Han Ti El Parlamento volverá á reunirse meftanaa y no hay duda quedado de guarnición en Ja&gt;*i unos 600 4 700 hombres de infan .que * pedirán al Ministerio explicaciones sobra las mudanza» que tería y 100 cosacos.El bach-bechli-agá, que decian había sido he s…</t>
  </si>
  <si>
    <t>Korsakowy</t>
  </si>
  <si>
    <t>…contecimiento, cuya Un ayudante de campo de Mr. de Portas, coronel de ingenie circunstancia hace dudar de la exactitud de la noticia. (Gacette de ros, entregó á este una carta del general Korsakowy al instante France.~) partió dicho coronel á Skúliany, en donde estaba el cuartel gene ISOtATERRA. ral de Korsakow ; y habiendo encontrado á los cosacos en el ca LSndres 27 de Diciembre.mino , les mandó que volviesen á tomar los antiguos acantona mientos que…</t>
  </si>
  <si>
    <t>Kouteinikoff</t>
  </si>
  <si>
    <t>…an hecho proposiciones en eí Congreso sobre redero, se dignó dirigir el rescripto siguiente al teniente general expulsar á los españoles; Jh aunque hasta ahora, no se ha decretado D. Kouteinikoff, encargado de las funciones de Ataman de los ninguna ley sobre este asuntó, se cree que no se tardará mu cosacos del Don. cho en adoptar semejante medida con mas ó menos violencia. «Dmitri Efimovitck: He recibido con una particular satisfacción En Pipal ataca…</t>
  </si>
  <si>
    <t>Krasinskí</t>
  </si>
  <si>
    <t>…y á fin de que disponga su cuerpo de reserva, en donde se halla un formidable parque de ar cumplirfiiento en la parte que le toca.” tillería, será mandado por el teniente general conde Krasinskí. «Loque con el propio objeto trasladoá V. E. de orden de S. M., Parece que estas tropas se situarán por escalones á lo largo de acompañando al mismo tiempo para su gobierno copias rubricadas las fronteras de la Galitzia y de laBukowina, hasta cerca de las de…</t>
  </si>
  <si>
    <t>Krasowsky</t>
  </si>
  <si>
    <t>…da comisión ha tenido, manifestaron los disidentes senti habían enviado los bajas turcos de Kars y de Bayazid, para feli mientos muy fraternales á favor de los católicos. citar al general Krasowsky, se reunieron en casa del general, en Si aquellos no se uniesen formalmente con los defensores de donde se brindó por la salud de S. M. el Emperador y. de la fa los .derechos de los- católicos, podrán sin embargo lograr algún milia imperial en medio de los vi…</t>
  </si>
  <si>
    <t>Krassovsky</t>
  </si>
  <si>
    <t>…cos, manifestando su gusto y afición los persuadía no se defendiesen contra los rusos. á las artes y manufacturas en todas las ocasiones que se le han pre? Los partes del teniente general Krassovsky anuncian que los sentado. También ha 'asistido S. A. R. á la ópera. habitantes de Erivan y los pueblos circunvecinos se restituyen á sus __ En una imprenta clandestina de Douleus sé acaban de coger hogares, 40 ejemplares de obras impías yobscenás;y el impreso…</t>
  </si>
  <si>
    <t>Krassowsky</t>
  </si>
  <si>
    <t>…as las cercanías de la sión compuesta de infantería ligera, de dragones y de cosacos á las plaza. Es tan grande la avenida del rio, que es físicamente imposi órdenes «leí teniente general Krassowsky. Estas tropas han sufrido ble atravesarle por las inmediaciones de Ismail, que es cabal demasiado por el mal estado de los caminos y por las continuas mente por donde deseábamos pasarle, y en donde se halla ya re lluvias. La caballería ha perdido muchos cabal…</t>
  </si>
  <si>
    <t>Kressovsky</t>
  </si>
  <si>
    <t>…ar y fijar en todos los .«Otro corresponsal idel mismo periódico anuncia-que yendo de países de Europa; para bien, tranquilidad y felicidad de sus habi Erivan á Tiflis encontró al general Kressovsky, rodeado de una tantes (como está completamente demostrado !U) Sin embargo có multitud de ancianos de tribus kuardas, quienes le suplicaban- las mo el judío aprecia bien poco los principios, por liberales que sean, diese permiso para establecerse bajo la domi…</t>
  </si>
  <si>
    <t>Kreutz</t>
  </si>
  <si>
    <t>…a otra parte &lt;kl Pruth, y quizá Faltchi.y Yodouly-Issalci. La columnadela derecha a las órdenes al otro lado del Danubio, y aun puede ser que á la destrucción del teniente general barón Kreutz, después dé Haber ocupado lá del imperio otomano. El noble Marques manifiesta su satisfacción .ciudad de Jassi, se dirigió en el mismo diá á Fokschan; la dél en que los amigos de Mr. Canning dejan el Ministerio. * centro y la dedá izquierda ‘Híarcharón iobft…</t>
  </si>
  <si>
    <t>…igual numero: Por nuestra parte perdimos al v la caballería que en seguida se echó sobre la columna dei te valiente general Freitag, comandante del regimiento de los grana niente general Kreutz fue también rechazada. ; - deros, y al corone) Zaycow , del mismo cuerpo , los cuales fue ron muertos en el ataque y á la cabeza de su batallón. Id. delante de Schumla hasta 27 de Setiembre, * «El 29 se mantuvo tranquilo el enemigo ocupándose solo ea El 21 se…</t>
  </si>
  <si>
    <t>Krouchtchoff</t>
  </si>
  <si>
    <t>…ncoras; 'pero inme diatamente se le amarró al cable de la popa de la fragata imperial 4 7$; centeno 44: cebaba. 32; maíz.34 á.36: garbapzos 72 á 82 : h.Constantina, mandada por el capitán Krouchtchoff, y de este habichuelas 48. á¡54: aguardiente, prueba'de Holanda, carga 202: id. de aceite 266: ¿qeit^, id. ,308. Él virio, sin mudanza. modo se salvó durante toda la noche del peligro que la ame Igualada. .Trigo/según calidad’, cuartera 64 á 72: centeno nazab…</t>
  </si>
  <si>
    <t>Kudiger</t>
  </si>
  <si>
    <t>…e halla líbre de uní sorpresa dos por el Gran Visir, por el camino que ha quedado abierto i -JiL tmw, 7 ae cwe qim no se entregará sin defendsx»c. (£« Caresulta» de la derrota del general Kudiger y su huida ¿le. EsleíSramhol. Dichosrefuerzo* harán, subir ,1a fuerza de los tutco» á SSPA^A. . .....: Viowí ;-V!" 8«3 Jtombresjlp-quy üi;a copa miíy,ierra para los míos , mediante á que antes nojut qtreyian á dar un ataque á Husscin-bajá solo, y CáJit 1; Je…</t>
  </si>
  <si>
    <t>Laborde</t>
  </si>
  <si>
    <t>…umnias; pero no se le difame con falsa* sa , todos de guerra: que entró el bergantín Hércules en el puerto «imposturas, ni se le quite el prestigio con atrevidas diatriba*, con el general Laborde, y estuvo fondeado hasta el 23 del mismo, «que solo tienden á desconceptuarlo, incitando á los pueblos á dia de la salida de la goleta, eu que dió la vela en unión con ella, «que se alarmen contra él, para que se lo Heve todo el gran dey se reunió con los dem…</t>
  </si>
  <si>
    <t>…los actos 6 ejercicios comenzarán el 8 del mismo Marcoleta. Si de aquí'pasa á la Habana, como se dice, se hallará Mayo -, y concluirán lo más tarde el áypatp hacerse el nombra el Sr. Laborde con las fuerzas disponibles siguientes; á saber, na miento de profesores él 24.' vio Soberano de 74 cañones; ídem el Guerrero de74; fragata Ibe 7. ® Que todos los concurrente han-de acreditar en debida ria de 50; idem la Lealtad de 50; ídem la Cosilaadi 40; í…</t>
  </si>
  <si>
    <t>Laborde, Alejandro</t>
  </si>
  <si>
    <t>Alejandro Laborde</t>
  </si>
  <si>
    <t>…instrumental para guitarra, titulada el de nis islas y posraiooe» en el Mediterráneo, traducción libré del muchas reimpresiones del método "publicado et&gt; que publicó en francas. d conde Alejandro Laborde, podrán acu España por un aficionado bien conocido, que se han hecho en el diré recoger los dos tomo* en q.? de que consten, con; *9 mapas, «xtnngero (aunqup: algunas vpees mutilado y bajo' el nombre de en Madrid i la librería de Calima, calle de Carretas ,y…</t>
  </si>
  <si>
    <t>Laborde.se</t>
  </si>
  <si>
    <t>…roce- articulillo suyo vale mas que todos los descubrimientos de los filó denta deJjspaña: de Puerto-Rico pasará á Cuba, y de allí X Cos sofos modernos. J ta-firme. Añadían que el general Laborde.se presentar ¡a delante El célebre sir Dudley North, como refiere el honorable Ro;ér North,' ha encontrado'que las leyes turcas'se parecen mucho áde Ve raer uz antes- de volver á la Habana: tartibien corría la voz *que tomaríais homhres. ¿.bordo para ayudar, á m…</t>
  </si>
  <si>
    <t>Labordera, Antonio</t>
  </si>
  <si>
    <t>Antonio Labordera</t>
  </si>
  <si>
    <t>…acett. D. Manuel Fernandez. D. Pablo Córdoba. D. Domingo Alrarez.: D, Bartolomé Ler rano. D. Ra Abadía. Resúmen del inventario dé la Real Armería, 4.a, món Castrón. D. Juan Perez. D. Antonio Labordera. D. Juan papel 4 rs. y 17 mrs., pasta 8.. . Verdejo. Ó. Francisco Corral. O. Francisco Robles. D.Josef Es Abella. Noticia y pían de un yiága pera reconocer archivos, ,padas. D.Mariano 01ivarcs. D- Pedro Pcrin. D. Josef Mari* 4.” mayor, papel 5 n;, rústica 5.…</t>
  </si>
  <si>
    <t>Labórela, Josef</t>
  </si>
  <si>
    <t>Josef Labórela</t>
  </si>
  <si>
    <t>…e. D. Ignacio Hidalgo. islas, no menos que de una multitud de otros favores y privilegias D. Josef González. D. Antonio López. D. Nicolás Lázaro. Don mas extensos. Pedro Martínez. D. Josef Labórela. D.Antonio Orria. D. León «Considerando pues el estado incniible de miseria en que geCrespo. D. Josef M. Qucsadau D. Mariano García. Dr. Leonar mis, la muerte de tan crecido número de los vuestros, la devas do Pcrez é hijos D. Dánuuo Sierra. tación de vuestra…</t>
  </si>
  <si>
    <t>Labrador, Pedro Gómez</t>
  </si>
  <si>
    <t>Pedro Gómez Labrador</t>
  </si>
  <si>
    <t>…afFordsfeire, al cual tenia el honor Anunciación de la Torchine, cuya beatificación se está siguiendo. de representar, y en donde se habían acrecentado tanto tos críme^ 171 Ftcmn. Sr. D. Pedro Gómez Labrador, consejero de Es nes, sobre todo entre los jóvenes, que causaba horror. En 1825 se tado de S. M. C,, y su Embajador extraordinario y Plenipoten condenaron en este condado á 18 , que aun no habían cum ciario cerca de la Santa Sede, tuvo el honor el día 29 de p…</t>
  </si>
  <si>
    <t>Laca, Gonzalo de</t>
  </si>
  <si>
    <t>Gonzalo de Laca</t>
  </si>
  <si>
    <t>…s. '.a guante*. v; Doña Isabel Literas, Madrid, por charoles. D. Salvador Roig, idem, por tafiletes y badanas tafiletadas. D. Esteban Chavauné, idem, por guantes y pieles fituá. " D. Gonzalo de Laca, idem, por silla de montar. D. Juan Bautista Falquetti, ídem, por sombreros superfinos. D. Gabriel Darnich, idem, por morriones y cinturones. D. Narciso Ragull, idem, por morriones y fornituras. Cinco gremios mayores, idem, por idem. Real casa de beneficencia…</t>
  </si>
  <si>
    <t>Lacken</t>
  </si>
  <si>
    <t>…mediatamente se fue 4 comer á Saínt-Cloud to de infanferí* de Schirwan, á las órdenes del coronel Borodin. S. A. habia salido de Nancy : él día antes 4 la» seis de la ntaflana, El general Lacken mandaba en persona: la fortaleza de Gbertvis- en donde habia dejado 4 S. M.,con el objeto de estar el 18 en Pa sy se rindió al coronel Raíefsky al momento que se presentó de rís pan aiistir á las honras de Luis xvni. lante de ella á la cabeza de la milicia tá…</t>
  </si>
  <si>
    <t>Lacueva, Antonio</t>
  </si>
  <si>
    <t>Antonio Lacueva</t>
  </si>
  <si>
    <t>…tre los soldados del tercer regimiénto de periór de gramática latina y dé lengua griega , donde se dice.: én infantería de la Guardia, á quienes el cirujano mayor de él les el t.° D. Antonio Lacueva y en el a.° D. Antonio Socuve, debe daba gratis t y casi diariamente, dicho purgativo. Sobre unos 70Ó leerse en ambosSocueva. . 1 t de están individuos fueron atacados de la citada enfermedad , de los Otra. En la página 10, columna 1.*, línea 2 de la Gaceta q…</t>
  </si>
  <si>
    <t>Lago, Cecilio del</t>
  </si>
  <si>
    <t>Cecilio del Lago</t>
  </si>
  <si>
    <t>…visa al público por. haberse notado,, que algunos Nuñez de Arenas, D. Martin Zazo, D. Juan Tro, .Mariano de los compradores nq,han acudicio 4 recoger el último tomo, que Batanero, D. Cecilio del Lago, D. Josef Codecido, D. Antonio e¿de'los‘masinter«nntés.í.,.:. ._., .^: Olivares, D. Manuel Moreao, JD. Constantmo Jimenez,O.Gre ■ 1 .Consejos i tos fumadores sóbrela conservación délos dientes, gorio Romero, Ó., Pedro Espina , D. Juliap Ota!, D. Josef Tm? seg…</t>
  </si>
  <si>
    <t>Lago, Joaquín</t>
  </si>
  <si>
    <t>Joaquín Lago</t>
  </si>
  <si>
    <t>D. Maflijél Codomín, con cuatro hijos. D. Lorenzo Antonio del fervientemente con el augusto Gobierno , para que fuesen adn^tiCuzzo. D. Manuel Orge. D. Joaquín Lago, con su «posa y doa &lt;lo* al perdón, bajo ,!a extendida sombra de la oliva del arca, hijos. D. Tomas Bermudo, con su esposa, seis hijos y un criado. siempre verde, dé la;gracia y de La justicia imperial, como ya ha D. Manuel Fernandez Cuartas, con dos señoras,…</t>
  </si>
  <si>
    <t>Lagraba, Pascual</t>
  </si>
  <si>
    <t>Pascual Lagraba</t>
  </si>
  <si>
    <t>…silla: le pusieron Medina y la Llave: para la de Álca.ñiz á D. Manuel Berviela, y finalmente en estado de optar á los premios generales de la acade para la de Vich que este deja i D. Pascual Lagraba que servia mia en 1799. Era el programa un bajo relieve, en que habia de aquella: para la de la villa de Novelda i D. Placido Duran y representarse, acompiftidos del'clero y del pueblo, al Rey Don Julia , y para la de Villafranca de Panidés, que este obtenía,…</t>
  </si>
  <si>
    <t>Lagum, Grtgorio</t>
  </si>
  <si>
    <t>Grtgorio Lagum</t>
  </si>
  <si>
    <t>…dr cdres^iondiciite é' D. juan^Jqscf Aguado y v,. jf li {, A &gt;ífí , Sí1i rltí !• v 14ézqvii, quiea ch el-aÍo i8i4 te hallslia de ayúdame de campo driíCapéan ganenl da Extremadirra D. Grtgorio Lagum/r- de-'•**!:;*v-;:v: sééiidó sétar. él:p|tedcro del citado A«hm|o&gt; f*n hacerle entrerar tañéo le citáda cantidad como un récÍDo que pertenece al mismo, ****** JV&amp;ifak* / imimHntti rruré4ta,*„^Kjído: de mJil'Oftaqwmi'qéei-w'siíAitX^lpodéiéta'se. dirijaáD. Veni…</t>
  </si>
  <si>
    <t>Laine</t>
  </si>
  <si>
    <t>…demas del cuerpo muy estropeado. Los cuatro marineros, que por El Sr. Arzobispo de París, Par de Francia. su orden se arrojaron al mar., llegaron también á tierra sin heri El Sr. vizconde Laine , Par de Francia, Ministro de Estado. das de consideración. Al dia siguiente por la mañana se hallaron El Sr. barón Seguier, Par de Francia, Ministro de Estado y rendidos sobre la playa los cadáveres de tres franceses y de 70 os, los cuales presentaban una pr…</t>
  </si>
  <si>
    <t>Lamago, Bartolomé</t>
  </si>
  <si>
    <t>Bartolomé Lamago</t>
  </si>
  <si>
    <t>…iquezas fara la Sajornia y la de libro* dé la calle dd unnen, frente á k botillería. Prutid. £1. Gobierno francas nada mas necesitaría para lograr esta - .'mu Sr citai y emplaza á D. Bartolomé Lamago, vecino que fue objeto, que pubI¡car .buenes ¡nstracck&gt;nes, y dispensu su.protec- de esta corte,y que últimamente residió en Se uaná tica, 6 á sus he cion á loe ganaderas que las observasen.. rederos, pan que dentro de go dias comparezcan, por sí , ó jor medi…</t>
  </si>
  <si>
    <t>Lamar</t>
  </si>
  <si>
    <t>…imo tratado general de paz. tire Ja Inglaterra y,los¡estados-unidos,de Méjico. «S. M. experimenta la (ñas dulce satisfacción al anunciaros «Por la vía de Charle,ton se sabe que el general Lamar ha si ue está ya lle.aado el objeto que se propuso enviando tropas á do instalado eñ Liana como presidente de la república del Perú, Í'ortugal, á petición de la corte de Lisboa. Cumplidas las obliga contra los esfuerzos! de una parte del congreso, que se opon…</t>
  </si>
  <si>
    <t>Lamben, Juan</t>
  </si>
  <si>
    <t>Juan Lamben</t>
  </si>
  <si>
    <t>…grana. «MOteca de vacas. D. Melchor Ibarrondo, ídem, por dentadura terrometálkf. Viuda de Falcó ¿ hijos, Barcelona, por hules. Sr. Ituarte é hijo político, Santiago, por curtido*. D. Juan Lamben; idem, por pelucas y postizo*. D. Mariano Ayustante , Zaragoza, por baldoses. D. Antonio Sánchez, idem, por idem. - ... D. Domingo Francisco de Vich, Barcelona, por pieles y D. Bernardo Furcada, Barcelona, par badanas tafileteáis. D. Juan Furcada, idem, por t…</t>
  </si>
  <si>
    <t>Lamí, Bernardo</t>
  </si>
  <si>
    <t>Bernardo Lamí</t>
  </si>
  <si>
    <t>…escender de él sin haber concedido empleos, hono Entretenimiento sobre las ciencias, escrito en francés por el res, sueldos ni pensiones á sus hermanas, sobrinos y parientes, á P. D. Bernardo Lamí, presbítero del Oratorio, traducido,é ilus quienes amaba tiernamente; y á su muerte no les ha dejado otras trado por D. Domingo Ugena, presbítero. Esta obra presenta un riquezas que su honor y buena memoria. plan muy sencillo para estudiar las ciencias, y ser…</t>
  </si>
  <si>
    <t>Lamota, Eugenio María</t>
  </si>
  <si>
    <t>Eugenio María Lamota</t>
  </si>
  <si>
    <t>…«aa»aaeaae «•••asaetea» ti idem. Si» emplaza á los que tengan derecho á la herencia y bienes Bilbao................................................................. i á ¿ idem. de D. Eugenio María Lamota, soltero, que falleció sin testar en Corulla............................................................ 1 idem. esta corte, de donde era natural, en 15 de Abril de este año, y Vales consolidados...:.............:...................... 19$ valor. fue hijo del…</t>
  </si>
  <si>
    <t>Lande, Henriqua</t>
  </si>
  <si>
    <t>Henriqua Lande</t>
  </si>
  <si>
    <t>…abundado en los diarios de varias capita- del M6mefo Santin , sa cita y emplaza á lorJújoa dd práner metri* y Mr. Ttíarr, que al presente se halla cn Madrid, fiie tastigo monio da D. Henriqua Lande, éecino que fue de eoa rovm, cuy« decrtesíigciO. ' ’• ■- paradeiro se ignora vpéra que denti* dd término de tréines^dias Todavía, sin embarga, no -eran batfaptte notorios titos inci comparezcan por si, ó persona que les reprnumm; A.délwiinp dentes, puesto que…</t>
  </si>
  <si>
    <t>Landon</t>
  </si>
  <si>
    <t>…e la Jarreticra, que obtuvo lord Pembroke, y que aun se halla que el itf continuaban tos griegos haciendo fuego contra el castillo. vacante. También podría haber alguna plaza para lord Landon, El 14, aprovechándose de un mal temporal que obligó á la cs- hijo mayor de S. S., que ya se halla en edad de entrar en los ne UMadtilla griega á alejarse, arribaron 150 turcos de Techcmia en gocios. héteos, y se introdujeron en el castillo. El bajá de Smirna…</t>
  </si>
  <si>
    <t>Langeron</t>
  </si>
  <si>
    <t>…ón, y seña nuestro territorio; pero lo; turcos siempre son rechazados y perse lando el término de un mes como último y perentorio para pre guidos por los rusos. Acaba de llegar el general Langeron, el cual sentarlos. debe tomar el mando de los principados; pero el ejército del ge Excmo. Sr.: He dado cuenta al Rn nuestro Señor de lo ma neral Scherbatoff, que estaba destinado para estas provincias, ha re* nifestado por el Presidente de la Junta de califi…</t>
  </si>
  <si>
    <t>…sin que tengan d la vista ¡a de los facultativos. logró rechazarlos' hasta Kalafat. Luego que tuvo noticia de esto el He dado cuenta al Rey nuestro Sefior de un oficio del Capítan general Langeron partió apresuradamente á Krajova , cuyos habi general de esta Provincia, fecha 29 de Noviembre último , en el. tantes sé disponían á huir. que manifiesta lo acaecido cón el Alférez ilimitado D. Andrés Los. turcos de Giurgevo y de Silistria también hacen frecu…</t>
  </si>
  <si>
    <t>…arta en qué el vicecanciller conde de Nesselrode I¿ Según las ñoticiás que tehtmoa del teúro de la guerra patee» rccoméndalM en nombre de S. M. I., cerca del Gobierno griego, e él conde Langeron sigue estrechando vigorosamente el sitió dé con ánima de entablar lias redaciones entre la Rusia y la Grecia, listria. Desda la toma de Varaa no han vuclto los turcos 1 dar conformé al tratado de Londres; y que, según noticias scguras, noS nos ninguna-acción:…</t>
  </si>
  <si>
    <t>606</t>
  </si>
  <si>
    <t>…aff-bajá posee en el baja lato -de Saló guir se dice, se trasladará c! cuartel general ruso. $e aguarda éü nica, y sobre todo en esta ciudad;y en la misma noche quedó BucHarest al conde Langeron , y el xó pasó por esta ciudad con di ejecutada, y preso su cteslnetkr (administrador). Esta deposición rección á Jassi e! teniente genera! conde de Diebitchr gefe del es 11a sido tanto mas sensible, cuanto tiene relación con un hombre tado mayor. (Observador…</t>
  </si>
  <si>
    <t>Lanuza, Martín Bautista de</t>
  </si>
  <si>
    <t>Martín Bautista de Lanuza</t>
  </si>
  <si>
    <t>…imprenta Real.. \ ro, bajo nuevo método. Este tratado fqrma parte de la nueva obra, y se vende separadamente en beneficio de los comerciantes y otras 16. Fr. Juan de Jesús María. D. Martín Bautista de Lanuza. El personas para quhnes.no sea necesario él Febrero: abraza I:is prin conde de Lemos. El Maestro Vicente Espinel. D.,Jorge Juan. cipies materias quevtiene por objeto la Jur isprudencia . mercantil. D. Antonio de Ulloa. Un volúmen en 4.0, á 28 rs. vn. pa^ta”…</t>
  </si>
  <si>
    <t>Laptteff</t>
  </si>
  <si>
    <t>…á tomar posean de, Khoi ,donde pl„te-. iqgjiipj¡ento de infantería ,de T i.fljs, niente coronel Vyssotsky quedaria„éh,clase (je comii|(lan4:.j yjdós- . i. di L: pues que el mayor general Laptteff se le hubiese reunido debía AUSTRIA. avanzar hacia Salnus, y tomar posición sobre el. camino. de Yiena 8 de. Enero, * - •• Urumia. ...’...........^ - £1 16 de Noviembre llegó Abbas-Mirza á Tchelister. El ayu El domingo á la una despachó el Emperador con el pr…</t>
  </si>
  <si>
    <t>Larao, Jasef García</t>
  </si>
  <si>
    <t>Jasef García Larao</t>
  </si>
  <si>
    <t>y- orfeón •*•' í**&amp;» D. Fmnekeo TieÍML D. Gregorio Rivas.: D. I^tacio Gormti». «C&lt;K3 &gt;•'t'qñlen’íiaí^OBfiiioi‘él:^ la. D. Jasef García Larao. D.Juan Razo. D. Juan Rosado.I)aa, ‘ Siguieron SS. MM. Ja marcha por I* ribera^ se dirigieron # Josef Marfiner Sánchez. D.Josef Píz. D. Jom€ ^raT pOT"Tla puertade Sta¿¡ Engract¿ ,cuya» ruinat debensenteem- Aroza. D. Joeaf Barríentoai D. Josef González. D. Jua…</t>
  </si>
  <si>
    <t>Larcon, Sebastian Martínez y Francisco</t>
  </si>
  <si>
    <t>Sebastian Martínez y Francisco Larcon</t>
  </si>
  <si>
    <t>…ente esta época hasta los nueve y y dos almacenes y lavadero en la calle de Santa Lucía, que disfru los diez afios; por manera que se mencionan varios casos de ma tan por arriendo D. Sebastian Martínez y Francisco Larcon, y dos trimonios verificados en la costa del Malabar con mugeres de ocho solares en la calle del Rosario. Quien quisiere hacer postura acuda y nueve afios que poco después fueron madres. ante el Sr. Intendente del ejército y reinos de Valencia y Murcia, Pero…</t>
  </si>
  <si>
    <t>Lardizabal, Manuel de</t>
  </si>
  <si>
    <t>Manuel de Lardizabal</t>
  </si>
  <si>
    <t>…sfemias contra Discurso sobre las penas, contraído á las leyes criminales de la religión, y que no respiran mas que odio al bien, y tendencia España para facilitar su reforma: por D. Manuel de Lardizabal y al trastorno del orden. Confiamos que los periódicos de la revolu- Uribe, del consejo de S. M. Es notorio el buen concepto que me se llevarán chasco, y verán desvanecida su alegría feroz; que rece esta obra á los jurisconsultos modernos; y el buen despacho…</t>
  </si>
  <si>
    <t>Larra, Mariano de</t>
  </si>
  <si>
    <t>Mariano de Larra</t>
  </si>
  <si>
    <t>…obrar el ——^Suscripción ala teoría elemental.de botánica de Mr. de Can* bien. Pues ahora:.creer que el pueblo, una vez dueño del poder y dalle., traducida de Ja última edición por D. Mariano de Larra. lisonjeado con las ideas de libertad y soberanía, ha de ser. tan sabio El nombre bastante conocido de aquel sabjo, sin disputa el pri ó tan generoso que abdique voluntariamente esa fuerza,: y la entre mer naturalista moderno, es el mayor elogio de esta obra.…</t>
  </si>
  <si>
    <t>Larrard, Pedro</t>
  </si>
  <si>
    <t>Pedro Larrard</t>
  </si>
  <si>
    <t>…ros, escribanías, relojes de sobremesa Segundo...........D. Patricio Palacio, D. Juan Ocaña. de varias clases y-candeícros de varios gustos. Accettit...........D.'Francisco Matb*u,D. Pedro Larrard, Don Pero no son solo las materias de puta, oro y bronce las que IpisCaMÍ. 'pueden sostener esta concurrencia, sino también las de alahastro con sobrepuestos de aquellos metales ó sin ellos, para lo cual se ha En kittoria, geografía y cronología. establecido…</t>
  </si>
  <si>
    <t>Larraz, Rafael</t>
  </si>
  <si>
    <t>Rafael Larraz</t>
  </si>
  <si>
    <t>…de infantería llegó el Sraña y Escosura ¿ para la de Reí leu á D. Manuel Ritas y Col— 21 á Silistria. Aseisverstas déla plaza encontró un cuerpo (|e tell; y para la de Agratnunt á D. Rafael Larraz. caballería de'49 hombres, á loscuales arrolló, causándoles una - Asimismo se ha servido S. M. nombrar para el corregimiento pérdida considerable, pues dejaron en el campo aoo cadáveres* político de la-ciudad de Valencia a D. Rafael Ram de Viu, ba Nuestras tr…</t>
  </si>
  <si>
    <t>Larrazabal, Manuel de</t>
  </si>
  <si>
    <t>Manuel de Larrazabal</t>
  </si>
  <si>
    <t>…asen la prolongación-de las negociaciones. Qdeaay su* X fm ÍNkBalines y compañía, Barcelona, por quincallería. . demas puertos meridionales vienen á estar en un estado de bloqueo» D. Manuel de Larrazabal y compañía, Madrid, por curtido*. que ninguna otra sufriría de una potencia débil, lia por buena* D.Padro Saun, Barcelona, por sombrero*. que san las razona de la Rusia, no se librará de qorse le ímpu* lien i deseos, desu engrandecimiento. Los temores y loa z…</t>
  </si>
  <si>
    <t>Lartige, Juan</t>
  </si>
  <si>
    <t>Juan Lartige</t>
  </si>
  <si>
    <t>…díeiitéa dirigirán' sus memoriales al alcalde mayor de dicha vllla franéi^ dé porte,cá el término de un'ines. &gt;iU-i......... ANUNCIOS. ¡ 1- Se cita y emplaza á la muuer é hijos de D. Juan Lartige, que falleció en Bilbao, para qué dentro dél' tiérmino de iás meses, Observaciones sobre el comercio del mar Negro, con espccifi- contados desde el día de la publicación sle este aviso, se prescaten cacion del que los españoles pueden hacer allí ventajosamcnt…</t>
  </si>
  <si>
    <t>Lasarte, Ignacio María González de</t>
  </si>
  <si>
    <t>Ignacio María González de Lasarte</t>
  </si>
  <si>
    <t>…los Infantes y otros___Acompañan á de Tomas Gutiérrez de Páramo, se hallan radicados los autos de este tomo los mapas del puerto y muelle de Valencia, y de la ria testamentaría de D. Ignacio María González de Lasarte, présbite^, de Vigo, los cuales no estando comprendidos en el precio de la tfbque fue en la misma villa. Cualquiera que se presuma con de suscripción, solo se entregarán al que desee adquirirlos.__Con él recho á los bienes de ella,.acudirá á deducirle en el p…</t>
  </si>
  <si>
    <t>Lasauca</t>
  </si>
  <si>
    <t>…do, mos , importante 4/,$37 rs. y 19 maravedís; mandando al mismo ce dará á estos el curso que corresponda: tiempo que se anuncie asi en la Gaceta. ____A virtud de providencia del Sr. Lasauca, alcalde de Casa y Corte, se cita y emplaza á todos los que se crean con derecho áPor la Secretaría del Despacho de Hacienda se ha dirigido al los bienes libres quedados por fallecimiento de la Sra. Doña M i- Consulado de Cádiz la siguiente Real orden. ría Ma…</t>
  </si>
  <si>
    <t>…ón de este cuaderno, el cual está escrito con gracia, buen io,99S— ROO.«—„* ...... AJgedras» lengnage, y una lógica persuasiva. - ■ SEOOTBO SORTEO ____ A virtud de providencia dei Sr. Lasauca , alcalde de Casa y Corte, se cita y emplaza á fe acreedores del Excuso.Sr.lauque de de la sección de ico números premiados con x6o pesos fuertes Monteleon y Terra nova, pera que en ei término de 30 días con cafe- uso, que es la comprendida desde el número 25…</t>
  </si>
  <si>
    <t>Latnar</t>
  </si>
  <si>
    <t>…50 curados y 18 el 24 del mes pasado. Cuatro trasportes con tropas han salido del muertos. El a fueron 106 los primeros, 53 los segunde» y 14 los Callao con dirección á Paita. El general Latnar iba á embarcarse últimos; quedando enfermos en este día 591, de ellos 190 graves, en la goleta Liierty para mandar el ejército en persona, y á'su ca 170 leves y 131 .convalecientes. Había ademas 39 de observación beza, según se asegura, acercarse á las fronte…</t>
  </si>
  <si>
    <t>Laura</t>
  </si>
  <si>
    <t>…»-1 _ v &lt;t«ia saber el paradero deD.Miguel Martínez, capitán del pojo’ qire b contadurfa decimal del arzobispado de Ttriedo causó á regimiento voluntarios de Aragón, y de su muger Doña Laura b má» maestraldé Al'bagro/yloscle igual naturaleza correspon* Ballesteros, quiénes fueron hechos prisioneros en la rendición de de l dicho Supremo Tribunal. Zaragoza en la guerra, dé la independencia ? los que af pásar por Real orden sic^ree! pago de derechos…</t>
  </si>
  <si>
    <t>Lavigne</t>
  </si>
  <si>
    <t>…............... 36 do á sus manos, se suplica al sugfetó en cuyo poder se hallen, los París.................................................... ....... *5 10. ' ."v dirija á dicho señor Lavigne, de,Murcia ,4 * D. Pedro Víale, cón Cádiz.........................f í,f pérdida. sul de Cerdeña en está corte. &gt;;' Sevilla.......... ........................1...........L.......... ií Idem. • — Por providencia del Keal vy Supremo Consejo ide Castilla se Málag…</t>
  </si>
  <si>
    <t>Lavigne, Pedro</t>
  </si>
  <si>
    <t>Pedro Lavigne</t>
  </si>
  <si>
    <t>…Enero de 2 á g£) fanegas la sallc!ÍJdíária.'- - - ' —Habiéndose dirigido con fecha del 4 corriente un pliego por el Vi?r.iv«. Tt;th„n Trigo del país, fanega 30 á 39: cen^ correo á D. Pedro Lavigne, del comercio de Murcia, conteniendo teño 24: cebada 18: maíz 28 á gd: habichuelas 36 a 40: aceite, nueve vales Reales consolidados, creác'ion del is° de Setiembre de arroba 45 á 58..(Se concluirá.) 1824 en los términos siguientes: tres de i 100 pesos con '.l…</t>
  </si>
  <si>
    <t>LazaretF</t>
  </si>
  <si>
    <t>…progresos de la agricultura, base sólida de la pros cripción : al valor. Igualmente ha regalado otros semejantes sables, peridad del Estado. pero sin los adornos de diamantes, al coronel LazaretF, al Stonik Luego se dirigieron á la parte dedicada á la amena Botánica, y de los cosacos Biruk, y á Ivanovsky, teniente de los guardias; y fi á pesar de no ser la mejor estación , por estar muy florido el jarnalmente ha dado espadas de honor con la misma insc…</t>
  </si>
  <si>
    <t>Lázaro, Nicolás</t>
  </si>
  <si>
    <t>Nicolás Lázaro</t>
  </si>
  <si>
    <t>…Morca y de las D. Alonso Javin Marín. D. Josef Aleare. D. Ignacio Hidalgo. islas, no menos que de una multitud de otros favores y privilegias D. Josef González. D. Antonio López. D. Nicolás Lázaro. Don mas extensos. Pedro Martínez. D. Josef Labórela. D.Antonio Orria. D. León «Considerando pues el estado incniible de miseria en que geCrespo. D. Josef M. Qucsadau D. Mariano García. Dr. Leonar mis, la muerte de tan crecido número de los vuestros, la devas…</t>
  </si>
  <si>
    <t>Leal, Juan</t>
  </si>
  <si>
    <t>Juan Leal</t>
  </si>
  <si>
    <t>…lir^ dispuso ei: protector dd canal te leprMutsro Oporto. D. Misnuel Lopcz. D. Maniiel Cuervos. D. Salvador Go» . prorisíonalmemé, figurándola en perspectiva. c ■ ' ¿ ; V rmtiola. D. Juan Leal. Dr Pedro Diaz y D; Antonio Graso. Iasttopas de la guardia Real, la guarnición , /, lo* brillantes E$ mimo dio. Para el búa» puerto', en el bergantín emertVoluntarios Realistas detodasarmts, formaron; conforme « Orde emo íterngdmt Chaves. D. Manuel Gómez. D.…</t>
  </si>
  <si>
    <t>Lebrel, Manuel</t>
  </si>
  <si>
    <t>Manuel Lebrel</t>
  </si>
  <si>
    <t>…..............;. 194 á j valor. Carrajal. D. Manuel Rodríguez. D. Fernando Mantillo. Don Idem no 7 á 74 ídem. consolidados»!......... Josef Coll.D. Amonio Ruiz. D. Manuel Fihbrco. D. Manuel Lebrel. D. Vioente Pezuela. D. Josef Serrano. D.Antonio Pé rez. D. Domingo Negrin. D. Juan Tejida D. Juan Carril. Don ANUNCIOS. Antonio Gándara. D. Cesáreo Andmi. D. Bernardo González. D. Antonio Ramírez. D. Ramón Pérez. D. Francisco' Nudez. D. Joaquín Saratcs- D. J…</t>
  </si>
  <si>
    <t>Legregoís</t>
  </si>
  <si>
    <t>…anta iglesia primada de Toledo, por promoción de D. Manuel sor , y Mar-erre de la de Besanqos; Boher de la de Clermont, y Cereceda y D. Gumersindo Tirados á raciones de k misma, á Don Legregoís de la de Bayeux. Se han abarcado en Burdeos en el josef López Panroja y D. Manuel Aniceto Collada. navio el Giansur y se dirigen toám á Macan, en donde se deter Asimismo ha tenido á bien S. M. nombrar por Real decreto minara su destino por el procurador de la…</t>
  </si>
  <si>
    <t>Leiva, Antonio</t>
  </si>
  <si>
    <t>Antonio Leiva</t>
  </si>
  <si>
    <t>…por- varios profesores, en ' i8"'cu»íér-: inohia. nos de ¿ seis rctnCqtcáda uno , que contienen losiiguietités: La faifi «afnedad he agotado cá nda la provincia lo» maíces, . i.0 D. Antonio Leiva. Ambrosio Morales.: El ,P- Juan de y disminuye fas «mamama de fas coseches de vino y aceite. Mariana. Ft. lofS Félix do Véfia Carpió. EL Antonio Sidís. Don Ssusivs—w/«r. Centinúen. loa precios del ay de Julio. Nicolás Antonio. ^ r , .* ¡. Cm*Lui-RaJri¿o. Trig…</t>
  </si>
  <si>
    <t>Leiva, Antonio Covarrubias y</t>
  </si>
  <si>
    <t>Antonio Covarrubias y Leiva</t>
  </si>
  <si>
    <t>…ente Tosca. 21.450.... 200.......................... Cádiz. p.° D.Hugo de Moneada. El Cardenal Silíceo. Bartolomé de 7.172... 200............................. Barcelona. Carranza. D. Antonio Covarrubias y Leiva. Antonio Perez. Don 34.270.... 200ee«e**«e»*»»eee»o*ee*e«e** ' Vitoria. Josef Pellicer. Valencia. 10. D. Pedro González de Mendoza. D. Melchor de Maca*.774**~ 2op......................... Zaragoza. saz, Fr. Francisco Jiménez de Cisneros. Vasco Nufiez de Valbo…</t>
  </si>
  <si>
    <t>Leiva, Diego Covarrubias y</t>
  </si>
  <si>
    <t>Diego Covarrubias y Leiva</t>
  </si>
  <si>
    <t>…27...* ; Í06mhh**»***umm***«m«i ' Madrid. ’ 8.° D. Diego Mesía 7 Guzman. EIMtro. Juan de Avila. El 33.241.. .. 20Óa*ee*e*e**e«*»«**eeee**ae» Tslavcra. Padre Fr. Josef de Sigüenza. D. Diego Covarrubias y Leiva. Juan 1.237.... 200........................ Madrid. Urbina. El Padre D. Tomas Vicente Tosca. 21.450.... 200.......................... Cádiz. p.° D.Hugo de Moneada. El Cardenal Silíceo. Bartolomé de 7.172... 200............................. Barcelona. Carranza…</t>
  </si>
  <si>
    <t>León</t>
  </si>
  <si>
    <t>…os que de una multitud de otros favores y privilegias D. Josef González. D. Antonio López. D. Nicolás Lázaro. Don mas extensos. Pedro Martínez. D. Josef Labórela. D.Antonio Orria. D. León «Considerando pues el estado incniible de miseria en que geCrespo. D. Josef M. Qucsadau D. Mariano García. Dr. Leonar mis, la muerte de tan crecido número de los vuestros, la devas do Pcrez é hijos D. Dánuuo Sierra. tación de vuestras propiedades, el abismo d…</t>
  </si>
  <si>
    <t>León, Anselmo</t>
  </si>
  <si>
    <t>Anselmo León</t>
  </si>
  <si>
    <t>…e del almirante Greigh misma , con todo su sueldo: para la plaza de fiscal del crimen de. llegó cop su escuadra á la altura de Munkalia; tiene ásu bordo la misma Real -audiencia á D. Anselmo León cic U rizar élbarrola. esta escuadra la 3.* brigada de la 7.* división de infantería, y sé Para la vafá de alcalde mayor de la villa de Carlet á D. Sa dirige sobre Varna; turnino Campos: pifa' la de la villa de Mogente á D. Antonio «El general comandante del…</t>
  </si>
  <si>
    <t>Lerma, Juan Josef de</t>
  </si>
  <si>
    <t>Juan Josef de Lerma</t>
  </si>
  <si>
    <t>….......................................... i á f pérdida. regidor de esta muy heroica villa, se cita y emplaza á D. Tadeo Sevilla.................. ... i¿ ídem, Sánchez Escandon y D. Juan Josef de Lerma, últimos tenedores 'Málaga............... .....;..................................... i beneficio. de cinco vales Reales de 300 pesos de Enero de 1808 y Setiembre Valencia...................................................... f pérdida. de 1809 , números 103,…</t>
  </si>
  <si>
    <t>Lerroux, Josef</t>
  </si>
  <si>
    <t>Josef Lerroux</t>
  </si>
  <si>
    <t>…riano Puigdengolas, Capellades , por papel. - -Viuda de Brusi, Barcelona, por idem. D. Francisco Ferrer Román!, Martorell, por idem. D. Josef Alegret, idem, por obras de mimbre. , D. Josef Lerroux , Madrid , por cepillo*. - D¿ Francisco Javier de Irriharren, Madrid, por pájaro* dise . D. Francisco Cifuéntca, idem, por encuadernación. cados. . t&gt;. Miguel, y D. Juan Amonio de la Llana, Astfirias,;por Doña Mercedes Sotelo de Cervato, ídem, por objetos cur…</t>
  </si>
  <si>
    <t>Levaschew</t>
  </si>
  <si>
    <t>…s premios ordi je-Selo los institutos militares: la caballería seguirá dentro de po narios cíe cada ¿lase, y los extraordinarios de conducta que fue cos dias: la manda el ayudante general Levaschew : la infantería una medalla de plata con esta leyenda nullá pallescere culpa; y de está á las órdenes del ayudante Chrapówitzky. doctrina cristiana &gt;;í¿octri»us suá notceiur vir. El público que esta El tyde Junio la nota rusa se hizo á la vela de-Cronstadt pa…</t>
  </si>
  <si>
    <t>LiAan, Francisco Sánchez</t>
  </si>
  <si>
    <t>Francisco Sánchez LiAan</t>
  </si>
  <si>
    <t>…fon fecha 2 j de Enero, lo siguiente: cía : para otra de la misma colegial, por muerte de D, Manuel »Cartas particulares- de Trieste aseguran que los comandantes Ruiz Revuelta, á D. Francisco Sánchez LiAan: para otra de la de las escuadras combinadas en el Mediterráneo han declarado en catedral de Salamanca, por la de D. Josef Marti Valladares, y no estado de bloquea todos los puertos de la Grecia que están ocupa haber tenido efecto el nombramiento hecho en D.!…</t>
  </si>
  <si>
    <t>Lias, Baltasar Josef de Pe</t>
  </si>
  <si>
    <t>Baltasar Josef de Pe Lias</t>
  </si>
  <si>
    <t>…contri Al de una comunidad religiosa muy necesitada de estas bución. Los que quieran solicitarla dirigirán sus memoriales al se .... 1,000 cretario dei ayuntamiento de dicha villa D. Baltasar Josef de Pe Lias.—..........................—... dro dentro dei término de un mes, que se cuenta desde la publica Total.......... 700,000. ción en la-Gaceta. —- Por el alcalde mayor de la ciudad de Caktayud se cita y em plaza á D. Raimundo Ferrer y D. Josef Olozaga, cuyo para…</t>
  </si>
  <si>
    <t>Lieven</t>
  </si>
  <si>
    <t>…idio* siempre motivos de guerra con la Turquía : su manifiesto, ídk.que nal, cmra rnanutencion no le cuesta menas de lo que costará Ju sé ha dado noticia a nuestro Gobierno jporel príncipe Lieven, telan; T le es mas seguro hacerle, operar, que conservarle ca presentará su conducta bajounaspecto favorablc_Tenemos 69 ijuccipn. La opinión dq la Rusia, según &lt;$*n los conocedoras nombres en las lslas JAnica», ert Malta y Gibraltar , sin las tropas dél pais…</t>
  </si>
  <si>
    <t>Limar</t>
  </si>
  <si>
    <t>…50 duros. la adjunta copia del manifiesto del comandante general del depar tamento de Guayaquil verá V. E. que el ejército del Norte del Madrid ig de Octubre. Perú, mandado por el general Limar en persona, va á abrir la . SS. MM. y AA. continúan sin novedad en si» importante sa campaña contra esta parte de la república, al mismo tiempo que la lud en el Real sitio de S. Lorenzo. escuadra se dispone á bloquear á Guayaquil. En virtud de esto, y persuad…</t>
  </si>
  <si>
    <t>LináReligiosos</t>
  </si>
  <si>
    <t>…conde de Shaftesbury: sello privado marques de Londonderrv: nos oficios de V. E. las misiones francesas, y los demas institutos tesorero de Marina Mr. Davirson: lord canciller el lord LináReligiosos que están ordinariamente bajo la protección francesa, y hurst: canciller de! ducado de Lancaster lord Bexlay; y maestre me lisonjeo de que V. E. no dudará un momento en acceder á mi de Moneda Mr. "Wilmot Horton. súplica. __Esta mañana á cosa de las seis ha vu…</t>
  </si>
  <si>
    <t>Lindhurst</t>
  </si>
  <si>
    <t>…siguiendp la línei de la costa, penetrar4 entre llinetónv los condes7 Bathurst y Aberdéén , el lord Mclrillc, el Varna, que bastaré entretenerla1, y los desfiladero^ de Schiumla, lord Lindhurst, y Mrs. Peél, Goulbura yfterries, habiendódu- que no hay neccsidad dgqiafar. El niiyoy obstáculo en esta direc ndo su sesión álgudas horas.'Conclíiidó'cl-consejo tuvo el duque ción se encúéntra'en Bazardjik, donde fue hecho prisionero^1 fa■ de Wellington una…</t>
  </si>
  <si>
    <t>Linues, Jacinto</t>
  </si>
  <si>
    <t>Jacinto Linues</t>
  </si>
  <si>
    <t>…bonoa¿ podas dcc.: Menfermedad» y eusef María López. D. Francisco Monfarrin. D. Fernando Noirirálí racioo: recolección de Us aoeitMfH*/adobos j ektraccion dd aceiD. Ramón Alvarez. D. Jacinto Linues. D. Nicolás Sonchez Cba» N,yphmt» que lo daadabueoa calidadypudicranier Otiles en yes. D. Rifaét Perez, con su; esposa. D. Francisco Gómez.. afios ascasos o en paises fr¡a*; £xplkasc el cfecto inecánicp da los Dial*. Frá Sa" Tomas en la fragata dinfriurquesa…</t>
  </si>
  <si>
    <t>Lis-, Miguel de</t>
  </si>
  <si>
    <t>Miguel de Lis-</t>
  </si>
  <si>
    <t>…idem, por morriones y cinturones. D. Narciso Ragull, idem, por morriones y fornituras. Cinco gremios mayores, idem, por idem. Real casa de beneficencia de la Habana, por bordado*. D. Miguel de Lis-, Salamanca, por piala* de cabra curtidas.</t>
  </si>
  <si>
    <t>Lisfranc</t>
  </si>
  <si>
    <t>…arse este remedio. «No fuera mejor, probados los buenos efectos del experimento, que se variase su aplicación, haciéndola mas adaptable y menos ANUNCIOS. molesta.’ ;Pero ignora el Sr. Lisfranc que los cloruretos dejan de Guia del Estado Eclesiástico seglar y regular de España en ser tales compuestos en el momento en que sa les pone en contacto particular, y de toda la Iglesia católica en general, para el afio dé con el agua ? Ya suponemos que estar…</t>
  </si>
  <si>
    <t>05/04/1828</t>
  </si>
  <si>
    <t>Gaceta de Madrid n.º 42</t>
  </si>
  <si>
    <t>…zo. Jaté de caí. El enferme ha curado, y esta cura se lu verificado en . ■ BoUa de hoy. Cinco por 100 consolidados 104 fr. 40 c. Em ei hospicio, llamado de Perfección, delante del profesor Lisfranc, préstito Real dp Espada jpof. y-en presencia de los alumnos de la facultad. - El Príncipe de- Orangc ha salido para Petersburgo. Una carta Una de las objeciones nías especiosas que se han hecho contra de la Haya con fecha del 18 dice que corre la voz allí de…</t>
  </si>
  <si>
    <t>Literas, Isabel</t>
  </si>
  <si>
    <t>Isabel Literas</t>
  </si>
  <si>
    <t>…... D. Domingo Francisco de Vich, Barcelona, por pieles y D. Bernardo Furcada, Barcelona, par badanas tafileteáis. D. Juan Furcada, idem, por tafiletes de colores. '.a guante*. v; Doña Isabel Literas, Madrid, por charoles. D. Salvador Roig, idem, por tafiletes y badanas tafiletadas. D. Esteban Chavauné, idem, por guantes y pieles fituá. " D. Gonzalo de Laca, idem, por silla de montar. D. Juan Bautista Falquetti, ídem, por sombreros superfinos. D. Gabriel…</t>
  </si>
  <si>
    <t>Liverpool</t>
  </si>
  <si>
    <t>66</t>
  </si>
  <si>
    <t>…s tribunales de comercio. iuede considerarse que tiene los mismos principios y carácter que «La propuesta y concesión de premios á las pescas lejanas; y Íueron largo tiempo los de lord Liverpool. Este Gabinete estaba de todos los estímulos que se juzguen necesarios para el desarrollo (dividido en la cuestión católica; pero con tal apariencia de influjo del comercio y de las manufacturas; exceptuando los premios que entre los que se oponían á las peti…</t>
  </si>
  <si>
    <t>…de este objeto, no se procederá sin embargo sino en el sen En la Cámara de los Comunes Mr. Jenkinson (hermano de tido del tratado de 6 de Julio; y ninguna de las Potencias contra lord Liverpool) propuso la exposición: habló de su hermano y de tantes tendrá derecho bajo ningún^ pretexto á engrandecer su ter Mr. Canning. Dijo que las discusiones que se vean én lo sucesivo ritorio ó á otras cualesquiera ventajas. Se apreciaran y satisfarán en darán á c…</t>
  </si>
  <si>
    <t>…idades ó 3.0 Las dificultades que ha presentado la formación de un. nue cimas de una tierra que pertenecía al continente, del cual la han vo ministerio después de la enfermedad de lord Liverpool, las separado los mares o conmociones volcánicas. El último sacudi cuales han sido causa de haberse introducido los. v/higs en el ga miento duró de 30 á 35 segundas. »y su dirección fue de sud í nor binete. te. Se ha observado que todos los terremotos se expe…</t>
  </si>
  <si>
    <t>…ento ha úáo siempre contrario. ( Aíú- tiva y dolaros*» En efecto este sabio amante de la humanidad ha smiewri) logrado el agarrar k piedra en la vejiga por medio de instrumen __Él lord Liverpool lm muerto en su casa de campo de Com- tos que ninguna lesión ocasionan, desmenuzarla y extraerla-por las bewooÉ. -rías naturales, sin aparato, sin instrumento cortante, sin efusión Hace dos años que tuvo un ataque de perlesía , que como ya de sangre, y hasta…</t>
  </si>
  <si>
    <t>Ll, J.</t>
  </si>
  <si>
    <t>J. Ll</t>
  </si>
  <si>
    <t>…los Soberanos; y el singular ris: traducido al apafiol de. fe segunda edición francesa, y aumen-t cuidado que pipo en h educación de sus hijos,‘nunca será sufi tado con notas, por D. J. Ll. C. Esté sucinto manual, reducido cientemente correspondido, por mas que se esmeren en honrar la á un. solo, toqto en 8.? mayor, comprende el modo de observar memoria «fe 1a que dió «i ár.' en medicina los diversos métodos de exploración aplicada a: Iás. enfe…</t>
  </si>
  <si>
    <t>Llamas, Juan</t>
  </si>
  <si>
    <t>Juan Llamas</t>
  </si>
  <si>
    <t>…onsuelo D. Silvestre Morente.D. Pedro Arbellau. D. Juan Cíñela. Don de haber satisfecho nuestras sagradas obligaciones; las obligacionec Mariano Martínez. D. Josef Antonio Alonso. D. Juan Llamas. de la humanidad, en cuyo cumplimiento hacemos esta postrera D. Juan Loreido. D. Francisco Pablo Ortiz. D. Domingo Vi-, tentativa. . llalta. D. Juan Coy. D. Santiago Vizcaíno. D. Juan Camiri. Don - »La mamona del goce pacífico y sin interrupción de vuestras A…</t>
  </si>
  <si>
    <t>Llamas, Sancho de</t>
  </si>
  <si>
    <t>Sancho de Llamas</t>
  </si>
  <si>
    <t>…ras, y pasasen- á establecerse al interior último, y a virtud de Real orden de 13 de Enero pasado comi de la capital, en los barrios donde vivían los armcnioi.. que no sionando al Sr. D. Sancho de Llamas, ministro togado del Real eran católicos. , &gt; r Supremo .Consejo de Hacienda, para instalar el tribunal ConsuLos Ministros de la Puerta han contestado i las 'enérgicas re !•r de esta, corte, cuyo distrito comprende las Provincias de Ma presentaciones que la l…</t>
  </si>
  <si>
    <t>Llanos</t>
  </si>
  <si>
    <t>…s rebel Se despacha en la botica del dicho Dr. D. Rafael Briz, calle des á la madre patria pensaron en su horrible ingratitud vivir nun de Carretería, y en Ja fábrica que tiene el mariscal Llanos, ca bajo el yugo suave de leyes justas! ¡ Ah demasiado eran benig- núm. 16, al precio de 6 rs. la libra. El que quiera tomar alguna nas las que los gobernaban! ¡quizá no habrian sido tan ingratos si cantidad podrá dirigirse, por carta franqueada, al director…</t>
  </si>
  <si>
    <t>Llarena, Ignacio</t>
  </si>
  <si>
    <t>Ignacio Llarena</t>
  </si>
  <si>
    <t>…r. Martinon: para dos medias raciones de ella, por ascenso de Don Zaragoza............................................................. Idem á á ídem, Pedro Navarro, y renuncia de D. Ignacio Llarena, á D. Sebastian Bilbao................................................................. i á 4 ídem. Antonio Alvarez y D. Francisco Saviñon y Guillama; y para otra Cotuña................................................................ 1 i ídem, ipedia ración d…</t>
  </si>
  <si>
    <t>Llegado, Lucas Gutiérrez</t>
  </si>
  <si>
    <t>Lucas Gutiérrez Llegado</t>
  </si>
  <si>
    <t>…excitan en los artistas vulgares, D. Ramón Vilaplana, que lo era de la de Balagucr, í la de El incapaces de una emulación mas generosa. che, y para aquella á D. Vicente Asensi: á'D. Lucas Gutiérrez Llegado á la corte, se matriculó en la Real Academia de San ue lo era de rigueras, á la de Jaca, y para aquella villa á Don Fernando á 23 de Abril de 1794. Su anhelo de saber, hallando 3 osef María Aguila?: á D. Miguel de los Santos Puig í U de Al- aquí más medios pa…</t>
  </si>
  <si>
    <t>Llegó</t>
  </si>
  <si>
    <t>…jMriodico» diciendo'.quelos meter islas que le ben servido jora llería , presidida por. el teniente de hermano mayor. redactarla se los facilitó el mariscal duque de Dalmacia y el duque Llegó por fin el 22, dia señalarlo jora la entrada del Monar* de Wéllingtan. - ' , ca en Zaragoza, donde era esperado con ansia, no so i© por los Ninguna nación sha hecho mayores ni tan extraordinarios sa fieles hab itadores de esta ciudad célebre, sino por mas de…</t>
  </si>
  <si>
    <t>Lleonart, Josef Margarit y</t>
  </si>
  <si>
    <t>Josef Margarit y Lleonart</t>
  </si>
  <si>
    <t>…em, por ídem. libra de:piso; dando cn ello S. M. una nueva prueba de la proteo* D. Josef González, idem , por idem. cionióue dispcnsa al interesante ramo de la ganadería, no menor D. Josef Margarit y Lleonart, Martorell ,por blondas de seda. que al vecindario de esta muy beróica villa. Lo que se hace saber D. Josef Peira, Barcelona, por punto imperial. al público pan su inteligencia y satisfacción. D. Josef Sabat, idam, por tules de algodón y seda. D. Agustín Peir…</t>
  </si>
  <si>
    <t>Llo-, Josef</t>
  </si>
  <si>
    <t>Josef Llo-</t>
  </si>
  <si>
    <t>…n él ártedianáto de Sta. Marta del Mar .dignidad de la iglesia raza, qué basta la introducción de algunos moruecos sospechosos catedral de Barcelona . vacante por fallecimiento de D. Josef Llo- en un rebaño, para que nunca puedan venderse las cabezas de cer yCodina; i D. Vicente Cilla; ypera dos canongías dé la mis- él, lo cual ocasiona una gran rebaja en sti producto. El padre de rita catedral y una vacante por el fallecimiento de dicho Llocer, y b…</t>
  </si>
  <si>
    <t>Llonar, Frariciscó</t>
  </si>
  <si>
    <t>Frariciscó Llonar</t>
  </si>
  <si>
    <t>…en sti producto. El padre de rita catedral y una vacante por el fallecimiento de dicho Llocer, y be ser dé bella y grande estatura en altó y en largo: su lana há de otra por el de D. Frariciscó Llonar. á D; Juan. Pablo Amorós y bajar hasta el extremo de los pies, y muy cerca de los ojos sobre ÍD; Francisco Roquer. ’* la frente: la del fin de la cola debe ser tan bella como la demas. En esta parte se nota principalmente su inferioridad y.por lo que f Por Re…</t>
  </si>
  <si>
    <t>Llorens, Josef Ignacio</t>
  </si>
  <si>
    <t>Josef Ignacio Llorens</t>
  </si>
  <si>
    <t>…prenderán nuevas operaciones. (Globe and Trove ller.) El Ruy se ha servido nombrar para un» plaza del Consejo -I-i« caTtas de Alejandría, de fecha del 5 de Enero, dicen que Real á D. Josef Ignacio Llorens: para otra plaza de oidor de la se habia recibido en aquella ciudad la noticia de haber salido de Chancillería de Valladolid á D. Manuel de Paz, alcalde del cri Constantinopla todos los Embajadores europeos. El bajá habia man men mas antiguo de b» misma; y pa…</t>
  </si>
  <si>
    <t>Llórente, Sebastian</t>
  </si>
  <si>
    <t>Sebastian Llórente</t>
  </si>
  <si>
    <t>…0 pan el año de 1819, en 4.0, rústica 4 n. haber tenido efecto el nombramiento hecho en D. Manuel Mar Reglamento del Colegio militar de Cadetes de Artillería de Se* tínez Baroja y D. Sebastian Llórente, á D. Marco Marceliano govia, 8.° marquilla, rústica 10 rs. Pinto y D. Manuel de la Parte; y pata una canongía de la de Reglamento de los regimientos de Milicias provinciales de Baeza,en el obispado. de Jaén, por promoción de D. Sebastian 480a , 4.®, rústica…</t>
  </si>
  <si>
    <t>Lluch, Juan Francisco</t>
  </si>
  <si>
    <t>Juan Francisco Lluch</t>
  </si>
  <si>
    <t>…crez á una dignidad de la de noce del negocio, á decir en ellos de su derecho y justicia; con Tenerife, á D. Josef Alvarez Vázquez, D. Gregorio Alberto de apercibimiento. Medina y D. Juan Francisco Lluch: jsara una ración de la misma, CAMILOS DEL DIA 2C. por ascenso de D. Antonio Porlier, a D. Francisco Mendoza: pa Londres........................................................... f, ra media ración de ella, por muerte de D. Juan Perdomo, á Don París.........…</t>
  </si>
  <si>
    <t>Lobcto, Manuel</t>
  </si>
  <si>
    <t>Manuel Lobcto</t>
  </si>
  <si>
    <t>…tomos en 4.0, que se hallan de venta cn esta corte cn la botica del autor, calle de la Concep --'SS. AA. gozan de perfecta salud en esta corte. ción Gcrónima: en la..droguería de D. Manuel Lobcto, calle de ■ boteros, y en la librería de Sanz, calle de.Carretas., &amp; 44 rs. en REALES LOTERIAS. rústica y 52 en pasta: en Cádiz en la librería de Hortal; cn-Sevi11a en la de Hidalgo: en Barcelona en la de Rivas: en Zaragoza en Noticia de los pueblos donde kan…</t>
  </si>
  <si>
    <t>Lóndres</t>
  </si>
  <si>
    <t>…to de regularizar este servicio de manera que en 1NG[ATERRA. ttadá sufra detrimebto la buena cuenta y razón, se ha servido re solver S. M. que V. S. ,de acuerdo con el Interventor general Lóndres 1de Julio. del Ejercito, mo proponga inmediatamente las reglas que les pare Fondos públicos. Tres por 100 consolidados 88f. ciere convendrá establecer al propuesto fin, y que en ellas se com ___Las cartas y periódicqs que se han recibido de Irlanda nada prend…</t>
  </si>
  <si>
    <t>Lóndres, Antonio Sandalio</t>
  </si>
  <si>
    <t>Antonio Sandalio Lóndres</t>
  </si>
  <si>
    <t>…mismo Cádiz, para tra de este último tratadlo. ' tar de ajuste. ___Jfjtcciotut dt agricultura explicadas én la cátedra del Real CAMBIOS mi'lIA 7. Jardín botánico dé Madrid, por cl profesor D. Antonio Sandalio Lóndres...—............. .».....».......................»».. 37 papel. de Arias. Segunda edición, corregida y considerablemente auméni$ 1$ Ídem. - da por el autor. Las estimables recomendaciones cóh que la supe Cádiz».»»»......» »»».»». par. rioridad se dignó honrar…</t>
  </si>
  <si>
    <t>Loneas, Paulino</t>
  </si>
  <si>
    <t>Paulino Loneas</t>
  </si>
  <si>
    <t>…fico asi Paiccini y Orduña, de idem; en Vitotia en la. de D. .Pedro del lo que los recibía : la ruina y. desolación? de aquellos pueblos des Barrio, de idem; en*.Pamplona en la de D. Paulino Loneas, de venturados, con las mejor*;*.adelantos de la feliz isla déCuba:la ídem; en Zaragoza en la de los Sres. Manaioni y Llanas, ael co sangre que allí corre mezclada.deJt inocente y del criminal, con el mercio de quincalla; cn Valencia en la de D. Mariano Cabre…</t>
  </si>
  <si>
    <t>Lopcz, Misnuel</t>
  </si>
  <si>
    <t>Misnuel Lopcz</t>
  </si>
  <si>
    <t>…una magnífica obra,, proyectada y mandada ipnitir* D. Juan Moator. D. Juan Bstuecas. D. Lucas Merino. J&gt;. Manuel pcrS/lt^lir^ dispuso ei: protector dd canal te leprMutsro Oporto. D. Misnuel Lopcz. D. Maniiel Cuervos. D. Salvador Go» . prorisíonalmemé, figurándola en perspectiva. c ■ ' ¿ ; V rmtiola. D. Juan Leal. Dr Pedro Diaz y D; Antonio Graso. Iasttopas de la guardia Real, la guarnición , /, lo* brillantes E$ mimo dio. Para el búa» puerto', en el b…</t>
  </si>
  <si>
    <t>Lope</t>
  </si>
  <si>
    <t>…derico, sobrino del Rey de Wurtemberg, sa varo, á D. Francisco de Paula Ripoll; para una capellanía, titu lió el 25 de Enero de Stuttgardt para S. Petersburgo, con el obje lada de D. Lope, en la santa iglesia metropolitana de Santiago, to de hacer una visita al Emperador y á la Gran Duquesa Helena, por muerte de D. Domingo Jordo, á D. Manuel Barcala: para el su augusta hermana. S, A. K. regresará á principios del próxima arcedianato de Carball…</t>
  </si>
  <si>
    <t>Lopes, Cristóbal</t>
  </si>
  <si>
    <t>Cristóbal Lopes</t>
  </si>
  <si>
    <t>…epción; Jo.ef Aguado, á D.Felípe Martin Manrique: para la canongfa’ en Bsrcélóna en la de'Mayol; en Sevilla1,en la dé Cató, y en San-' que obtenía el mismo én Ja propia iglesia, í D. Cristóbal Lopes tiagoeó lá de Rey Romero. •1! de Fríes : para úna ración cíe la de Badajoz, por ascenso de Don -__—Se halla vacatite la plaza dé médico de la villa de Anguiano,' Marcelino Martin Navarro á canongía'de ella , á D. Vicente Oo- provincia de Rioja: es pueblo de u…</t>
  </si>
  <si>
    <t>López'Ballestera, Luis</t>
  </si>
  <si>
    <t>Luis López'Ballestera</t>
  </si>
  <si>
    <t>…ispondréis lo - conveniente para su cumplimiento.ssSefialado de la Real mano deS.M.rsEn Palacio Las cartas de comercio de Ancona anuncian que el conde de 4 ai dé Agosto de i8a8¿sA D. Luis López'Ballestera. Capo dTstria y su secretario de Estado Trikúpi, habían llegado i Corfú el 13 en el navio de linea ruso el Ataff, i cuyo bordo NOTICIAS EX.TRANGERAS. iba'también el vicealmirante Heyden. Que el Presidente habia te . TUXQUIA, nido. en Navarino una larga confer…</t>
  </si>
  <si>
    <t>López, Antonio</t>
  </si>
  <si>
    <t>Antonio López</t>
  </si>
  <si>
    <t>…s habitantes de la Morca y de las D. Alonso Javin Marín. D. Josef Aleare. D. Ignacio Hidalgo. islas, no menos que de una multitud de otros favores y privilegias D. Josef González. D. Antonio López. D. Nicolás Lázaro. Don mas extensos. Pedro Martínez. D. Josef Labórela. D.Antonio Orria. D. León «Considerando pues el estado incniible de miseria en que geCrespo. D. Josef M. Qucsadau D. Mariano García. Dr. Leonar mis, la muerte de tan crecido número de los…</t>
  </si>
  <si>
    <t>López, Cristóbal Briz y</t>
  </si>
  <si>
    <t>Cristóbal Briz y López</t>
  </si>
  <si>
    <t>Asimismo se ha servido nombrar S. M. para el corregimiento Sevilla a J ídem. de Requena á D. Cristóbal Briz y López: para el de Estepona á Málaga................................................................. i beneficio. D. Andrés Masegosa: para la vara de alcalde mayor de la Puebla Valencia.............................................................. i á ^ pérdida. de…</t>
  </si>
  <si>
    <t>López, Diego María</t>
  </si>
  <si>
    <t>Diego María López</t>
  </si>
  <si>
    <t>…rovincias en particular. Compren cohceder el Ret nuestro Señor privilegio exclusivo por cinco: diendo también las islas Canarias, Filipinas y Antillas espafioias. afios á favor de D. Diego María López , del comercio dé Málaga, Va ilustrada la obra con muchas tablas, otados, notas históricas y como director de una eompafiía de comerciantes de aquella pla r todo aquéllo que puede hacer agradable su lectura, y de una un za, parala introducción de una máquina…</t>
  </si>
  <si>
    <t>López, Joaquín</t>
  </si>
  <si>
    <t>Joaquín López</t>
  </si>
  <si>
    <t>…erced ¿ la inagotable medi criada. D. Juan Adrián, con su esposa y dos nidos. D. Antonio da de misericordia de nuestro benignísimo Príncipe. Mas ¡ aj i to González, con su esposa. D. Joaquín López. D. Miguel Bcr- davía el error lleva én pos de sí á una gran parle de la Grecia. net, con su esposa, cinco hijos y un criado. D. Francisco de la «Muchos dé vosotros, sin embargo, han conocido por expe Mícr. D. Francisco Aguilar. D. Antonio Morales. D. JosefRe…</t>
  </si>
  <si>
    <t>López, Josef Calixto</t>
  </si>
  <si>
    <t>Josef Calixto López</t>
  </si>
  <si>
    <t>…atribuía á se noticia de su pandero, ó se creyese con algún derecho á ellas, enfermedad de su hija. Parece que semejante evacuación se repitió se sirva noticiarlo en esta corte ¿ D. Josef Calixto López, oficial con interrupciones diversas, pero al afio tomó un carácter de re de la dirección de la Real Caja de Amortización; evitando de este gularidad mensual que llamó la atención de la madre y de las ne modo el entorpecimiento que pudiera hallar el interesad…</t>
  </si>
  <si>
    <t>López, Juan</t>
  </si>
  <si>
    <t>Juan López</t>
  </si>
  <si>
    <t>…ibera^ se dirigieron # Josef Marfiner Sánchez. D.Josef Píz. D. Jom€ ^raT pOT"Tla puertade Sta¿¡ Engract¿ ,cuya» ruinat debensenteem- Aroza. D. Joeaf Barríentoai D. Josef González. D. Juan López. plazacjas por una magnífica obra,, proyectada y mandada ipnitir* D. Juan Moator. D. Juan Bstuecas. D. Lucas Merino. J&gt;. Manuel pcrS/lt^lir^ dispuso ei: protector dd canal te leprMutsro Oporto. D. Misnuel Lopcz. D. Maniiel Cuervos. D. Salvador Go» . prorisíon…</t>
  </si>
  <si>
    <t>…n ____ Gonzalo de Córdoba, ó la conquista dt Granadle\ escrito cuarto de legua con btllpa «¡lientos respaldado», atravesando la po ctr el caballero Florian-t publícala én espafiol D. Juan López de efialvcr. Rl pa^tú|uljiy aprcciq qtic .ha merecido del público establación por una ancha, «alie, arbolada también. Fortiuafemas un S hermoso bosque, ai mediodía del rio, ¡que il aprovechamiento fu obrita desde qué por primera vez se dió á la prensa, parece…</t>
  </si>
  <si>
    <t>López, Luis</t>
  </si>
  <si>
    <t>Luis López</t>
  </si>
  <si>
    <t>…de Hacienda, que Yo tendrá por su cumplimiento.=Señalado dé Ja Real mano de S. M.=En Léri conveniente nombrar, y se situará en la casa de los Consejos. da á 17 de Abril de tfiiléA D. Luis López .Ballesteros. - 3.0 . La Comisión tendrá dos encargos: i.0 Señalar los años de servicio abonables á los actuales Jubilados y Cesantes de las Car* NOTICIAS EXTRANGERAS. «ras civiles de lós Ministerios de Estado, de Gracia y Justicia j de Hacienda: s.° Formar l…</t>
  </si>
  <si>
    <t>López, Manuel</t>
  </si>
  <si>
    <t>Manuel López</t>
  </si>
  <si>
    <t>…o por expe Mícr. D. Francisco Aguilar. D. Antonio Morales. D. JosefRe— riencia propia, que cuantas veces confiaron.en promesas extrangequena. D. Agustín González. D. Justo Balioa. D. Manuel López. ras, otras tantas han sido arrastrados ¿ su ruina: que cuando se han t&gt;. Damían C. Andreu. Carmelitas, Fr. Josef del Carmen, Fray extraviado del camino de la fidelidad debida á nuestro legítimo Juan de la Virgen, Fr. Andrés de la Virgin, Fr. Manuel de San Go…</t>
  </si>
  <si>
    <t>López, Marcial' Antonio</t>
  </si>
  <si>
    <t>Marcial' Antonio López</t>
  </si>
  <si>
    <t>…el secreta uperstes erit, y quecate fuese ü admisión de su autor en la cíate rio D. Vicente María de Vergara , manifestando la complacencia de soqio de mérito. $a viip que lo era D. Marcial' Antonio López, de la Sociedad por ver cumplidos .sus deseos, de que por medio de del colegio de abogados de Madrid, residenta «n Villanueva de los premios prosperen los ramos del instituto económico, y siguió Jiloca, reino de Aragón. el extractp.de Jas tareas del cuerpo en…</t>
  </si>
  <si>
    <t>López, Miguel</t>
  </si>
  <si>
    <t>Miguel López</t>
  </si>
  <si>
    <t>…ía y contrapunto, arreglado á los conocimien en todo el mes último. tos modernos, 44 rs. Estas tres obras elementales, que compuso el benemérito y acreditado profesor, ya difunto, D. Miguel López 'Real orden disponiendo la baja de los precios del tabaco. Remacha, presbítero, forman un curso completo de música, y (Gaceta tuímero 1.) no necesitan mas recomendación que el aprecio que han merecido Otra sobre plantío de tabaco en España 8{c. (Idem.') al pú…</t>
  </si>
  <si>
    <t>López, Ramón</t>
  </si>
  <si>
    <t>Ramón López</t>
  </si>
  <si>
    <t>…r que las superiores, — Cartilla de agentes y pretendientes, ó Manual de ministe masó manos nebulosas. Xa parta superior.de sus cuatro alases poco rio*, tribunales 7 oficinas, por D. Ramón López. Esta obra irn-: mas ó menea semejante á la inferior. (RiMothegue pkysico-íco- portante i los agentes, pretendientes, curiales y oficinistas, con-mmifue). tiene todas las dependencias del Gobierno, 7 reúne en un solo vo- ' lúmen la práctica de los tribunales,…</t>
  </si>
  <si>
    <t>López, Román</t>
  </si>
  <si>
    <t>Román López</t>
  </si>
  <si>
    <t>…ratiempo alguno á litográfica en los despachosen que se expenden los billetes, que en Ires legua» dé la ciudad-^Xós regocijos fueron lucidos sobre todo esta corte será .en casa.de.D. Román López, calle de la Montera, encarecimiento : por todas partes brillaba el , lujo y la mas jovial y núm. 11, en la platería-.de D. .Mariano Barrio, calle del Príncipe sincera alegría; sobre todo unaconstante tranquilidad, y tal com al lado dél teatro, y en la de 1&gt;.…</t>
  </si>
  <si>
    <t>López, Tomas</t>
  </si>
  <si>
    <t>Tomas López</t>
  </si>
  <si>
    <t>…árfés de Comtiwía tí Catálogo i* las sttampas que tt tallan dt venta en lá .esta ciencia.. '-&gt;■■■■ Calcografía de la imprenta Real. _^_Las siguientes obras geográficas de D.Jírany D. Tomas López, — 1' ' ' i. “i ‘V'i •- 1 - .1 .1 . 1 I 1. 1— -- . .i geógrafos que fueron de S. M., se hallan de-venta en el despacho El dulce sueño de Jesús, por Ametller. ia rs. - ,de mapas él cargo de D. Pedro Martin, sobrino político y here dero del D. Juan, calle de At…</t>
  </si>
  <si>
    <t>López, Tomas Mauricio</t>
  </si>
  <si>
    <t>Tomas Mauricio López</t>
  </si>
  <si>
    <t>…ser el origen de.muchas fortu tas, y en los despachos de billetes de ambos teatros. nas, vivificar todo, aquel pa»,jr derramar bienes inmensos sobre — En el despacho geográfico de D. Tomas Mauricio López, el resto de la nación. Si el Sr. Remisa , como no podemos dudar geógrafo de Cunara y bibliotecario de S. M., calle de Atocha, lo , sigue firme en el propósito que manifestó al Soberano, puede frente á la casa de los Gremios, cuarto principal, se hallan lós m…</t>
  </si>
  <si>
    <t>López, Vicente</t>
  </si>
  <si>
    <t>Vicente López</t>
  </si>
  <si>
    <t>…be prometerse un gobierno popular con tal conformi Idem correo de la Habana................................... .................. 1. dad de opiniones! Para sucederle, fue nombrado D. Vicente López, Idem mercantes de la Habana................................................. 5. quien renunció una autoridad que ha sido disputada hasta aquí Idem de Puerto Rico.............................................................. 3. con pasión en el seno del congr…</t>
  </si>
  <si>
    <t>…ación en que y director del mismo establecimiento; el secretario de la Real os pongan Los sucesos, no olvidéis que te os han confiado tan ca sumillería, el primer pintor de Cámara D. Vicente López,el ar zos intereses. quitecto mayor de Madrid D. Antonio Aguado, como encargado «Privaciones y fatigas os aguardan : sufridlas con valor; de dirigir las obras que se ejecutan en él, y los pintores de Cá vuestros gefes os d irán ejemplo. Cuartel general de Tol…</t>
  </si>
  <si>
    <t>…as y lo erta&lt;fó*c=Otni en el referido Retrato del Rey D. Cárlos tv , por Selma, 4 rs. Camino y sitio de la Fuentecilla, cabe i e fanegas, un celemín y Un Viacrucís , inventado por D. Vicente López , y grabado 20 .Cstados.rsLas cualés disfrutó hasta sil fallecimiento el Sr.- Don por D. Miguel Gamboríne, 30 r*. Alfonso.Feraz Torrettno, y hoy . lo hace él hospital de nuestra fie-. - Diez y ocho estampe» iluminadas, que representan los gritos de Bota de la…</t>
  </si>
  <si>
    <t>Loreido, Juan</t>
  </si>
  <si>
    <t>Juan Loreido</t>
  </si>
  <si>
    <t>…satisfecho nuestras sagradas obligaciones; las obligacionec Mariano Martínez. D. Josef Antonio Alonso. D. Juan Llamas. de la humanidad, en cuyo cumplimiento hacemos esta postrera D. Juan Loreido. D. Francisco Pablo Ortiz. D. Domingo Vi-, tentativa. . llalta. D. Juan Coy. D. Santiago Vizcaíno. D. Juan Camiri. Don - »La mamona del goce pacífico y sin interrupción de vuestras Antonio Pcrez. D. Rafael García. D. Francisco Román. D, Rai fortunas, de que t…</t>
  </si>
  <si>
    <t>Lorénnns, PsdroCharro de</t>
  </si>
  <si>
    <t>PsdroCharro de Lorénnns</t>
  </si>
  <si>
    <t>…l respetable D. Fausto deEl- ■ AgroMomfW’, ó Díiciotuirio msnust driJIabrtndbr. Traducido huyar, biencooocidof honrosamentemencionadoep lg historie: dsl. friinccs al césteUano por D. PsdroCharro de Lorénnns. Entre de las'ciencias y de la minería, lian demostrado qué la riouern losiübros qúe-'tethaifdado á luz en'éitós últimos tiempos, merece media de toda la masa. de minerales beneficiados en Nucva-Eap*lb, una estinocion particular el que ahora publiuqiMÍ Én WM…</t>
  </si>
  <si>
    <t>Lorenzo</t>
  </si>
  <si>
    <t>…lear el ácido icéticó .extractado de la des regencia dél Consejó 'dc*'Kávarra: para la dé la audieñciaéb'Astú- tilación del acetato dé cobre: hoy dia se obtiene ácido muy purías á D. Lorenzo dé Getirredona; y para la de Galicia ÍT^Mí- xáy coácentrado del' ácido piro-leftoso, producto constante de la nuel Antóhió Caballero.^? Uc lé&amp;i carbonizada en ^ijasi cérradás, á ün precio mas económico Asimismo se ha.sérvióó' notnbhrTr-4S.* M.! panel corregim…</t>
  </si>
  <si>
    <t>…sta 12. nuestro Sefior nombrar para la dignidad de maestrescuela de he Prony, Memorias: ,primera sobre el empujede las tierras: iglesia catedral de Córdoba , vacante por muerte de D. Lorenzo segundé , método práctico para determinar las dimensiones dé los Irrisarrí ,jr no haber tenido efecto los nombramientos hecbps en muros de revestimiento : tercera , sobre el equilibrio de las bóv?- D: Juan Félix Calvo y Josef Alejandró Ruiz de Salmerón, é . d…</t>
  </si>
  <si>
    <t>Lorenzo, Antoiiio</t>
  </si>
  <si>
    <t>Antoiiio Lorenzo</t>
  </si>
  <si>
    <t>…e Faraón sacando á Moisés del Nilo, pintado por Asimismo y por resolución, á. gpjnsulta, de la Cájnact»«* ha P. .Vcronés, 7 grabado ppr L. Hcnriquez, 40 rs. icrvidoS. M. nombrar á D. Antoiiio Lorenzo j Ribera para'.una In'Coronación de María Santísima, pintado por D. Velazquez, canongía de la iglesia, colegial de la Corufia , en el arzobispado de f grabado por Massard, 24 rs. QSt continuará.') Santiago, vacante' por fallecimiehtode D. Vicente Antonio Monr…</t>
  </si>
  <si>
    <t>Losada, Anselmo</t>
  </si>
  <si>
    <t>Anselmo Losada</t>
  </si>
  <si>
    <t>…r bajo la protección benéfica de nuestro magnánimo So D. Angel Roldan. D. Josef Antonio Orta. D. Pedro Fernandez. berana jY no escuchareis la voz de la Iglesia que os llama? ¡Y no D. Anselmo Losada. D. Francisco Sánchez. D. Manuel Antonio dareisoidos ¿ sus saludables exhortaciones? ¡Desconoceréis vuestro Puentes. D. Josef Quintero. D. Francisco Ampudia. D. Josef verdadero ínteres, y con endurecido corazón, ciegos y alucinados Romero. D. Rufo Casulla. D.…</t>
  </si>
  <si>
    <t>Lowtbef</t>
  </si>
  <si>
    <t>…iiction; de ski imperio en' Eutqpa { y entonces es •* • •Mf. Arbuthnot , canciller tíel cóódado dé Lancastrtf.'^ - 'cúéndo prínciptará'pna guerra extermmadon; porque convenci'' El vizconde Lowtbef , piumr comisario de aguasy bosques. 'dos los' musulmanés'que se 'lés quiere eocerrar en Asia, se batirán » Sir' Hcnry Hardinges, secretario de 1» Guerra. ' con el iYcarniz^uméhló 'qM produce 'eir loe hombres el creer que Sir P. Courtenayreemplazará á Mr.Fran…</t>
  </si>
  <si>
    <t>Lozano, Francisco Javier</t>
  </si>
  <si>
    <t>Francisco Javier Lozano</t>
  </si>
  <si>
    <t>…arrasa, por ¡daré. Sres. Ferrer, Monfort y compañía, ídem, por loza. D. Zacarías de la Torre, Talavera, por sedas en rama. ‘ D. Pedro González, idem, por jabón pare agua de mar. . D. Francisco Javier Lozano, Gandía, por idem. D. Francisco Cros y compañía, idem, por productos químicos. ; D. Joaquín Sánchez Marin, Madrid, por ídem. D. Francisco Torras y Romea, idem, por ídem. . D. Ju?n Monclus y D. Juan Barou del gremio dé galoneros, D. Narciso Rexidor, idem, por…</t>
  </si>
  <si>
    <t>Lteven</t>
  </si>
  <si>
    <t>…allará una conspira-' - No queda duda sobre la declaración de la guerra contra la cioii en Gonstantinoph contra el Sultán luego que los rusos pasen Turquía. Ayer anunciamos que el príncipe Lteven había recibido el Pruth. Los que quieren que suban, dicen' que las cinco Poten-' lá noticia de su Córte1; ayer 11 en la tarde, ha tenido la confirma cias están conformes en que la Rusia toóte posesión de la Molda-' ción positiva el Embajador austríaco. Se sus…</t>
  </si>
  <si>
    <t>Lucas</t>
  </si>
  <si>
    <t>…io, -en lugar de domarte y relajarse con ctlo* medicamento», al contrario se aumenta por la celeridad de ^circulación que pro " Elementos de práctica forense, segunda edición, por D. Lucas mueve, y solo son menos arriesgadas las bebidas diluentes, vio- Gómez y Negro, abogado delcolegio de Valladolid, y fiscal que dos: los remedios que únicamente obran en las extremidades-de los fue de la Real chincíllería deGranada; precedidos de un discurso va…</t>
  </si>
  <si>
    <t>Lúe, Irene</t>
  </si>
  <si>
    <t>Irene Lúe</t>
  </si>
  <si>
    <t>…de Villanueva, y en donde se les enterará del estado que tienen los autos que sigue Valladolid en la de Rodríguez, £1 precio cade 6 rs. en Madrid, Doña María Manuela Aguilera con Doña Irene Lúe, scmre pago y 7 en las provincias por razón del porte. de maravedís; apercibidos que de no hacerlo les parará el perjuicio El pcctoriloquio o instrumento con que se practica la auscul que haya lugar. EN LA IMPRENTA REAL.</t>
  </si>
  <si>
    <t>LuijhFri</t>
  </si>
  <si>
    <t>…anente en Gonstantinoplá siguió, nísimo Sr. Infante de España P. Franpisco dePaula Antonio de luego i esta composición , de que tanto debía congratularse la' Borbon , por su autor D. LuijhFri» Dskos ,. ex-vicario general del Puerta; y muy pronto cl tratqdp de 6 dq Julio de 1827 consagró ejército auxiliador francés en España, canónigo del Real cabildo á presencia del universo las ipáxin^s de desinterés enunciadas en de S. Dionisio de París* caballe…</t>
  </si>
  <si>
    <t>Luis</t>
  </si>
  <si>
    <t>…á suplemento, cuya impresión sale nuevamente adornada con los re 32 : habas 20 á 26: garbanzo» 44 á 70: alberjones 22 á 25: alpis tratos de nuestros Reyes, desde Ataúlfo hasta el Sr. D. Luis i.° te 18 á 32 : yeros 24 á 31: aceite, arroba, en el campo, 15 á 18: Es inútil recomendar al público el mérito de esta obra, pues la en la ciudad 20 á 24. . multitud de ediciones que se han hecho de ella lo manifiesta, y el Utrera. Trigo, fanega 28432: cebad…</t>
  </si>
  <si>
    <t>…y cebada iof. " g.° D. Juan de Austria. Fr. Luis de Granada. Martin de^AzSamtawbs», Torre la Vega. Trigo, fanega 30 i 3a : maiz pilcuetá. Pedro Chacón. D. Bernardino de Rebolledo. D. Luis de ad: vino blanco, cántara 13, tinto 14:,aceite arroba 35. Góngora. (Se continuará.') : Lá cosecha es muy buena en está provincia. Ssvuuu-£n&gt; Trigo, fanega 13 i ao: maiz 18 á ao': ce bada ii á ia: aceite,arrobe 18 á ao. Estepa. Cebada 14: aceite 19. Siguen l…</t>
  </si>
  <si>
    <t>Luis, Carlos</t>
  </si>
  <si>
    <t>Carlos Luis</t>
  </si>
  <si>
    <t>…e vivan nuestros 'amados R¿rds, .con que __ SS. A A. gozan de la mejor salud en esta corte, y el Sermo. ¿odoaelinmenso concurso los vitoreaba , artúnciaron !su Hegada. Sr» Infante D. Carlos Luis continúa con mejoría de su indispo SS. MM. se apearon del coche en el puente, y luego él Baile del sición. REAI. CAJA DE AMORTIZACION. monasterio tuvo el honor de presentar i nuestro Soberano la llave de la puerta principal ¿-donde se habia formado una Corona…</t>
  </si>
  <si>
    <t>Luis, Cirios</t>
  </si>
  <si>
    <t>Cirios Luis</t>
  </si>
  <si>
    <t>…ello han sido in compuesta de los Sres. conde del Prado, gentilhombre de Cáma fructuosas.” ra de S. M. coa destino 4 la Real servidumbre de los Scrmos. Se VKAVCIA. ñores Infantes D. Cirios Luis y D. Juan Cirios, y el marques del Puente, maestrante de Granada, » presentó.á felicitar i S. M. Paris i de Setiembre. por su feliz regre»o i esta corte, y tuvo el honor de ser admitida Bolsa de hay. Cinco por too consolidados 108 f. 95. c. Ac 4 besar tu Real mano. eleres del…</t>
  </si>
  <si>
    <t>LuLóndras, Ignacio María</t>
  </si>
  <si>
    <t>Ignacio María LuLóndras</t>
  </si>
  <si>
    <t>…célico ^ inserto en Jasmemoriasde - la Real de Aragón. academia médica de Madrid, y publicado separadamente de orden CAMSIOS OBI DIA 27. de la misma en beneficio común, por el Dr. D. Ignacio María LuLóndras. &gt;eeaeee*e**e»»eee»*aeeeaaaasessseeaes*aeee 8«»áf zuriaga : .csta obra incluye por. su orden, seis puntes: ¿ materias re París— •••»aseaaseaaaas»a»aaeesyeas»a»assaeaaeaaavaa*sa«v»aaasaaaaaaa papel* lativas á la citada enfermedad con estos títulos: síntomas de…</t>
  </si>
  <si>
    <t>Luna, Alvaro de</t>
  </si>
  <si>
    <t>Alvaro de Luna</t>
  </si>
  <si>
    <t>…Francisco de Salinas, rr. Benito Gerónimo Feijóo. D. Alonso Pé documentos adquiridos, y la tradición constante del país,aseguran rez de Guzmañ. Rodrigo Díaz de Vivar, el Cid, 14. D. Alvaro de Luna. Andrés Laguna. Fernando Nufiez de que en Pozo-Rico principió la abundancia de productos á las 100 varas de profundidad, que es precisamente el efecto regular y ge Guarnan. D. Fr. Bartolomé de las Casas. Francisco Sánchez. Don neral que se ha experimentado en…</t>
  </si>
  <si>
    <t>Luna, Rafael</t>
  </si>
  <si>
    <t>Rafael Luna</t>
  </si>
  <si>
    <t>…ado ^ avena* ,estampado, dorado á molido y bron Accettit............D. Fernando de Noraagany, D. ManoclMonto- ceado , cuya* primer»* muestras pueden verse en el desbuchó da lá ya, D. Rafael Luna. ' , _ expresada fábrica. Allí puede cualquier curioso cotejar ú su espació las piezas de plata y bronce dotadas y bronceadas que se han cons En la date Ínfima de latinidad. truido últimamente, con las que vienen de países cxt’ráñgeros: pan Primer premio. D.…</t>
  </si>
  <si>
    <t>Luzan, Ignacio</t>
  </si>
  <si>
    <t>Ignacio Luzan</t>
  </si>
  <si>
    <t>…lla, para el segundo remate el 8 de Mayo, y para el tercero el 20 del por D. Francisco Manuel de la Huerta: 4 rs__Otra sobre el ori mismo. gen y patria primitiva de los godos, por D. Ignacio Luzan y Don Excusado................................................................ 10,592 Martin de Ulloa: 9 rs.__Otra sobre cual de los Reyes godos fue Noveno.................. ............................. .................. 22,280 ÍdeberanciscocontarseManuelprimerode la Huer…</t>
  </si>
  <si>
    <t>Lyndhurst</t>
  </si>
  <si>
    <t>…ue estos hombres reglasen su conducta por principios mas . Canciller del Echiquier, Mr. Goulburn. puros, A esto sin duda es preciso atribuir la desmedida ambición Lord Canciller , lord Lyndhurst. que se nota en todas las clases de la sociedad en Inglaterra. La hi Presídeme del Despacho de Registro, lord Melville. pocresía de los ricos no alucina á los pobres: estos á su vez también Director de Moneda, Mr. Herries. hacen el papel de hipócritas: asimis…</t>
  </si>
  <si>
    <t>Lyons</t>
  </si>
  <si>
    <t>…lla con fecha 13 del corriente escriben lo que sigue: cularidad el zelo con qué los ingleses también nos han ayudado. ¿La junta de comercio acaba de recibir del Sr. Ministro de El capitán Lyons, comandante de la fragata la Blond, quiso tener comercio y manufacturas una carta del 7 , anunciando que S. M. el honor de concurrir con nuestra marina £ batir la plaza, ofre Siciliana, por su decreto de go de Setiembre último, ha prorogado ciendo que suminis…</t>
  </si>
  <si>
    <t>M, J. M. de</t>
  </si>
  <si>
    <t>J. M. de M</t>
  </si>
  <si>
    <t>…ntinuará.) . sin «er antes remitida ! la cotnisípn: hay ademas oposición fi que •e difiera tu exornen para otro dia. Mr.de laBourdonnaye pide que ^—JHomu-Barbaroja: tragedia, pór' D. J. M. de M.; en la se levante la sesionpública yse retiren inmedistamente los dipu Arcadia asturiana Mérito Optaimio. En la Oaceta de 2.6 :de Abril tados 4- las comisítmev,,donde ee les comunique. 1* preposi del alió pasado anunciamos esta obra , publicada por aquél tiem…</t>
  </si>
  <si>
    <t>M, Manuqfirfe</t>
  </si>
  <si>
    <t>Manuqfirfe M</t>
  </si>
  <si>
    <t>…ios Sres. Gali y Viny#ls,de Taprasíí, porpafios y franelas. de Calahorra .poi promocíóndé D. Rufino María de Gávifia, £ A los cinco gremios mayores de Madrid , pOV tcjidot de tadé D. Manuqfirfe M^riái psirá dós raciones 'dc la colegial de Santi-, y tisúes de'la Real fibrica «Talavera. llana, obispado', de Santanderpor promoción ide D. Pedro .Mar?, A 0. Francisco Fernándéz^ Madrid, porpianos. ' ' ’ ^ ¥ cclíno'dela' Peña y D.'Jóscf Martínez Alarcon, a D…</t>
  </si>
  <si>
    <t>M, S.</t>
  </si>
  <si>
    <t>S. M</t>
  </si>
  <si>
    <t>…vimiento y la acción del gobierno,. ne D. Josef Blanga y Algocin , exprofesóé dé geografía é historia de cesaria para contenerla éá su deber : que los pueblos (ó sus amo- l. C. Pí D. S. M.: Un tomo en 8.° Se hallará en Madrid libretinadores) que se rebelan contra el antiguo y legítimo gobierno/ vías dé Calleja y Razóla; en Barcelona en* la de Pifcrrer; Sanriauo no serán mas sumisos á una autoridad que miran cómo sfibditár en b tb Rey Romero, y…</t>
  </si>
  <si>
    <t>M, Sebastian</t>
  </si>
  <si>
    <t>Sebastian M</t>
  </si>
  <si>
    <t>…e dos ferias anuales en el sitio do, Íien ejemplares fino* á mkyor precio.; Mercadillo, del mismo valle; una desde el día 28 de Agosto — Carta del lictnciaslo dirima al presbítero D. Sebastian M¡hasta cl .ei del. ip¡sny&gt;, j U otm dad* el *8 al 31 de Octubre, xSaüio, autor del Diccionario geográfico de Espalia y Portugal, en todo» incTutive. A fin de proporcionar toda la comodidad posible prosa yyerso, donde se demuestran Ips mas notables errores ,^é…</t>
  </si>
  <si>
    <t>Ma</t>
  </si>
  <si>
    <t>…de una sefiora de su clase; siendo útil aí Estado, y buena se dará á Japrensa cuatro mesa despúa detesté; anuncio, como se servidora «fe sus Rbyss. Casó én 1780 con el Exento. Sr.D. Ma dice en la. advertencia preliminu. Se ruega púa sincerísijnaiiicntf nuel Antonio Fernandez «fe Córdoba , marques de Malpica y á todo* Jos lectores que tengan la bondad de advertirle las faltas ó Maneen, conde de Góndomar, «fe lá ilustre casa de Médinaccli; er…</t>
  </si>
  <si>
    <t>Ma, Antonio</t>
  </si>
  <si>
    <t>Antonio Ma</t>
  </si>
  <si>
    <t>…do de Astorga, á £). Joscf Francisco Borbujo y Ribera: para el bienes que trató de regentar mediante el fallecimiento .del párroco' arcedianato titular de la misma, por muerte de D. Antonio Ma D. Pedro Pereira: se cita y llama por primer edicto y término de ría. Lugo, á D. Andrés Arbelos y Brito: para tres canongías de cuatro meses y 20 dias, á todas las personas derecho habientes á los ella, por fallecimiento de D. Josef Romero, D. Vicente Ramí expresados bienes,…</t>
  </si>
  <si>
    <t>…uestro Séfior nombrar para el arcedianato titular de la igl«ia ca tracto de éns carts del comercio de Odcsss fecha el 23 de Julio. tedral dé Canaria , vacante por fallecimiento de D. Antonio Ma«Los turco* conservan mucha serenidad., ,y-la esperanza de de ria Lago ,&lt;jy renuncia de' D. Andres Arbelos y Brito, á D. Juan tener í nuestroejercito 41 pie; del Balitan, pero» muy probable Gasaft» i y "para una media'ración de lá de Cáliz , por el dé Don ^que…</t>
  </si>
  <si>
    <t>Ma, Joaquín</t>
  </si>
  <si>
    <t>Joaquín Ma</t>
  </si>
  <si>
    <t>…ducto de limosnas , rifas semana- quín Ros. D. Mariano de la Luz Sandigas, con tres niños. D. Jo ; leis ^ bailes de máscafa y otrcs ar sef Romualdo Gutiérrez. D. Francisco Cortes. D. Joaquín Ma bitrios enesttaño».^..................... 600,933.. 4 ría Orna. D. Antonio Porrasos. D. Manuel de la Cuadra. Don Producto líquido de manufacturas.... 35,048.-21 Leonardo Llanos. D. Manuel Santos Canteros. D. Nicolás Cam pos , cotí su esposa. D. Manuel Arraiz…</t>
  </si>
  <si>
    <t>Ma, Juan</t>
  </si>
  <si>
    <t>Juan Ma</t>
  </si>
  <si>
    <t>…los pueblos, que no vacilaron estos después de su muerte en tributarle el honor de los santos, é invocarla como á si POIOXIA. protectora ante la misericordia divina: y ei Infante D. Juan Ma nuel, movido de su devoción á esta sierra de Dios, pañenta suya, Fkr/~-tí*í no de Setiembre* solicitó por los años de 1350 la solemne traslación de las reli Algunos diarios han anunciado que usa división del ejército quias, llevando en sus hombros la urna dei…</t>
  </si>
  <si>
    <t>Ma-, Gregorio</t>
  </si>
  <si>
    <t>Gregorio Ma-</t>
  </si>
  <si>
    <t>…e heroico, y Dofia Maria Angela Mar? compensa de que merezcan el aprecio de las .clases ilustradas del Es tinez en una anacreóntica. tado. Salidamente ¿e leyó el segundo elogio de D. Gregorio Ma- . La distinguida asistencia de las autoridades, y numeroso concur yans y Sisear, que mereció el accessit, escrito por D. Marcial An so de todas las clases, fucron .de la mayor satisfacción para el cuer tonio López i-concluido lo cual se procedió á la distribu…</t>
  </si>
  <si>
    <t>Maca, Melchor de</t>
  </si>
  <si>
    <t>Melchor de Maca</t>
  </si>
  <si>
    <t>…elona. Carranza. D. Antonio Covarrubias y Leiva. Antonio Perez. Don 34.270.... 200ee«e**«e»*»»eee»o*ee*e«e** ' Vitoria. Josef Pellicer. Valencia. 10. D. Pedro González de Mendoza. D. Melchor de Maca*.774**~ 2op......................... Zaragoza. saz, Fr. Francisco Jiménez de Cisneros. Vasco Nufiez de Valboa. 32.427.. .. aoo....................... Madrid. D. Josef Carrillo dé Albornóz. Hernando-AJarcon. 4.287.. .. 20o.»»»..»».»...»...,» Carmona. 11. Juan…</t>
  </si>
  <si>
    <t>Maccartr</t>
  </si>
  <si>
    <t>…-por dividuos f r no á 2 go'rhiíIones indicados en'el diario de Goth* , y cinco años a D. Joaquín Ignacio de Minondo, vecino y fabri trenes aurfá 3-33 millones come lo anuncia el lord Maccartr. caste de .hierro en la ciudad de S. Sebastian, para la introducción La superficie del terreno es fie ~oo9 leguas cuadradas? eí ejér de una máouina para tirar cor medio de cilindros planchas d* cito se com corsé fie hombres, 2 saber: 8oo3 fie infantería hierr…</t>
  </si>
  <si>
    <t>Maccron, Juan</t>
  </si>
  <si>
    <t>Juan Maccron</t>
  </si>
  <si>
    <t>…cho y velo de mas de media vara de ancho cambio en 2odeFebrero de 1823, importantesáuna suim 2.8,568 con guarnición de terciopelo calado. _ Otra de lo mismo con reales, á favor de D. Juan Maccron, y aceptó dicho Fuertes, para blonda y velo mas cstrecho._Un pañuelo de seda campo blanco que dentro del término de un mes comparezca en dicho juzgado con flores y cenefa verde, de vara y tercia._Otro de muselina labrada por sí ó por procurador á deducir la a…</t>
  </si>
  <si>
    <t>Macerquircio</t>
  </si>
  <si>
    <t>…s, todas han te puerto. Una coleta inglesa , después de ocho dias de viage, ha curado con el método del aceite, los refrescos, las fricciones es anclado en esta había, trayendo al doctor Macerquircio, que ha si pirituosas, y en algunos casos las sanguijuelas. do desterrado de Lima; ¿1 es quien nos ha comunicado estas noti En punta de Europa se han presentado y» unos diez casos do cias. El capitán y el doctor opinan que ya las tropas deben estar en fiebre.…</t>
  </si>
  <si>
    <t>MadatofF</t>
  </si>
  <si>
    <t>…tará un arco triunfal. Ningún suceso ha excitado en Irlanda «Dos horas después recibió el Emperador la noticia de la ren tanta exaltación.” • dición de Hirsova al teniente general príncipe MadatofF, en don rXANCIA. de estaban encerrados 1200 hombres de tropas disciplinad» y re gimentadas; los habitantes, que debían auxiliarles, no quisieron Parísig de Julio. defenderse, y luista declararon cuando capitularon que no entra- , Bolea de hay. Cinco por ,100…</t>
  </si>
  <si>
    <t>Madrazo, Josef</t>
  </si>
  <si>
    <t>Josef Madrazo</t>
  </si>
  <si>
    <t>…rtancia, y aseguramos que inmediatamente se publicarán, cual ras, y las destinadas para la litografía, estas últimas bajo la direc quiera que sea su contenido. ción del mencionado D. Josef Madrazo; en cuyos departamentos »No tenemos necesidad de prevenir á vuestros lectores contra examinó S. M. las obras y operaciones que en cada uno se practi las noticias ó boletines que publiquen los periódicos alemanes so can, dejando llenos de satisfacción á los in…</t>
  </si>
  <si>
    <t>Madrazo, Manuel Diego</t>
  </si>
  <si>
    <t>Manuel Diego Madrazo</t>
  </si>
  <si>
    <t>…ilita constantemente, porque disminuye el tono y Una de Burgos, y no habertenido efecto el nombramiento hecho porque en lugar de densidad produce laxitud: este efecto es algo nuen D. Manuel Diego Madrazo, á D. Julián Herranz Martínez: Íor «obré la superficie del cuerpo en virtud de que á ella se aplica ira una ración de la propia iglesia catedral/ por ascenso de Don 1 energía directa del calor, que en las partes interiores, en las cua rancisco Gonzalo á la ab…</t>
  </si>
  <si>
    <t>Madrazo, Pedro</t>
  </si>
  <si>
    <t>Pedro Madrazo</t>
  </si>
  <si>
    <t>…............................................ i pérdida. En primera ciase de dibujo. Coruña........................................................... . i|. pérdida; Primer premio. D. Pedro Madrazo. Vales consolidados.......................................... 11 a 2 ii valor. Segundo........... D. Fernando Meras, D. Pedro Campuzano. Idem no consolidados....................................... 7 á f. Accettit........... D. Josef Zamora, D. Agustín Búrgos,…</t>
  </si>
  <si>
    <t>Madrid, Claudio Sánchez</t>
  </si>
  <si>
    <t>Claudio Sánchez Madrid</t>
  </si>
  <si>
    <t>…ni3nQSi*»tM»*N**Mi*** i j Día io. Para Nueva Orleans en la fragata francesa' Gran Du Mugeres de Gobierno* 4 que¡ne D. Manuel Isidoro Perez, obispó dé Oajaca, con. sus fa miliares. D. Claudio Sánchez Madrid, D. Luis Fernandez, Don 18................................................. . 18 Antonio del Olmo y D. Juan Alvarez. Fr. Francisco de S. Mar Total general de individuos.................................... tin y Fr. Simón Mora, franciscanos. Fr. Antonio Mórota…</t>
  </si>
  <si>
    <t>Madrid, Juan Francisco.Sastre y</t>
  </si>
  <si>
    <t>Juan Francisco.Sastre y Madrid</t>
  </si>
  <si>
    <t>…e manufacturas dispuesta con el fin primada de Toledo , vacante por renuncia de D. Josef Salcedo y de darles una idea de las labores que saleta de aquél establecimien Jaramilló, ¿ D. Juan Francisco.Sastre y Madrid? para el deato. Merecióles particular atención cuanto en ella habiá, asi de tu nato de la iglesia catedral de Guadix, por ascenso de D. Vicente. les de todas:clases, pañuelos;- chales y excelente1 medieríá, como Ramos García , y no haber tenido efecto el nomb…</t>
  </si>
  <si>
    <t>Magos</t>
  </si>
  <si>
    <t>…e dló algunos pedazos, y mucho SCVI fhú le HSSHMMtSM******** •••■•••••• i á * ídem.tiempo después otros el coronel Robinson, con la advertencia de Málaga..; que habia *•'•-'*'* el doctor Magos dos onzas y media de azogue Valencia... P»rpor libra. Arde al soplete con llama violada, hermosa y mucho Murcié..!k I idetn. humo pestífero que huele á coles podridas,, dejando una tierra Barcelona i pesos fuertes...mooooooooeooooeoooooooooooomoeooo * é I ide…</t>
  </si>
  <si>
    <t>MahmedEaVractar</t>
  </si>
  <si>
    <t>…París 4 de Julio. fueron desalojados de ellas por nuestros valientes soldados, y el De la aeta de acusación del antiguo Ministerio (1). fuego ¡bien dirigido, de la artillería. Su comandante MahmedEaVractar y unot iooJúreos quedaron en la plaza: el número de Ciertamente deben dar muchas gracias los antiguos Ministros á los heridos y ahogados en el Danubio fue mucho mayor; una pe queña parte17 de* Jo»,enemigos,* * * * protegidos por las chalupas, se sajvó, (1) En…</t>
  </si>
  <si>
    <t>Mai</t>
  </si>
  <si>
    <t>…ste fin saludable no se llegará cier la vela á fina del próximo Agostos - tamente calumniando-la instituciones de la otra paisa, sino Entre la generala que ira bajo las órdena del general Mai cultivando la. benevolencia de toda la Naciona; porqué después son, secita al mariscal de campo Tiburcio Sebastian!, hermano de todo, se ve que las Naciona pueden ser felica sin una Cons del antiguo general en gefe del mismo nombre , y como él indivi titución…</t>
  </si>
  <si>
    <t>Maiaaat</t>
  </si>
  <si>
    <t>§04 ' . ^ , diade qua lifl AüL AJwnpM« 4 (ntra oficiala*: superiores á&lt; presenciar la xevistaqoe gimoa los que anfermaban; pero no-aé' ■petó al general Maiaaat. - '.;* ' í-mocita wjiqx'% fe b»"&lt;w &gt;.?£*'•"&gt;• tianej6 añfenMa, varim&lt;d»p*ligi«.í 4.^&gt;'s«í*9. b«.:s - ■ i: Hm&gt; ■ hoy a». kaMiáÉwmdo ádomer. pan • timojfinct «Es insufrible el mal oloe qnr héy en al pueblo, especialmente quee) Gobierno guiar* que la campaña %»…</t>
  </si>
  <si>
    <t>Maíllo, Pedro</t>
  </si>
  <si>
    <t>Pedro Maíllo</t>
  </si>
  <si>
    <t>…ados cañoneras, de la iglesia catedral de ' de la cochinilla. lugo, vacante por fdicciínlárifodeD. Juan Porras y D. Josef Al consulado de Málaga‘, pOTel! mismo objetos Penoucos, á D. Pedro Maíllo y D. Alonso Francisco Ribera: ■ ; para una ración de la-de Avila¿ por promoción de D. Vicente f Chacón, £ D. Ruperto Mata Cotorro:jpara una media ración de la 1 Aios Sres. Gali y Viny#ls,de Taprasíí, porpafios y franelas. de Calahorra .poi promocíóndé D. Rufino María de Gávifia, £ A los…</t>
  </si>
  <si>
    <t>Maison</t>
  </si>
  <si>
    <t>…S. M. lu concedido'el permiso de servir en el ejército de. la Mo- co que la misma fragata experimentó el día t.° de Mayo, hallán rea, los cuales van á. unirse* al estado mayor del general Maison, dose entre los meridiano» de las islas de Borbon y Madagascar, V quien debe darles destino.en dicho ejército. ■ .1 . P°r *°* *5*5^ ^ cuaderno daVífacora de dicho buque.' Ij Gaceta oficial de Berlín de ip de Julio publica algunos "Dm *9 Attronémko de Febrero…</t>
  </si>
  <si>
    <t>Maisoñ</t>
  </si>
  <si>
    <t>…nsistían en unos o X io9 homure’s de caballería y alguna Por el parte telegráfico’del rydel corrieritédado por el tenién- artillería, ' ^oí-• -L- 1»* .d i. *.r;ív.';Ií te ger eral conde Maisoñ ; coiéandante dé lái diViSTon expediciona* Eh-7^ cuérpo nueséro,^ce trataba dearrdllaí «1 ala detédha del Tía dé la Morca, sé ha recibido la noticié desque las tropas:qué enemigó, encontró sus avanzadas, á iñs Cuales atacó; nuestra infattdebían componer el pr…</t>
  </si>
  <si>
    <t>…s plaza con 100 hombres.** ta comunicación verídica la necesaria publicidad, á fin de que no resulten perjuicios al comercio de esta plaza; añadiendo por con Proclama del teniente general Maison dirigida £ la división ex clusión , que según V. E. observará de los mismos diarios, se han pedicionaria. adoptado por este Gobierno y junta de sanidad las medidas opor «Soldados: De acuerdo con su» aliadas vuestro Rey os encarga tunas de policía y sanitarias…</t>
  </si>
  <si>
    <t>…esta disposición partimos de Jcnipedicíóhde la-Motea;y habiendo obtenido de S. M; el permiso, bazar á las seis de la mañana, y marchamos en el orden de bata marcharon á unirse al general Maison para que los destine. lla detallado hasta las n, atravesando sin encontrar obstáculos un Se asegura que el tercer convoy saldrá para la Morca el 31 del terreno cortado de zanjas bastante profundas. Las avanzadas ene corriente. migas se replegaban al paso que…</t>
  </si>
  <si>
    <t>…dico, que Jos bajeles que se hallan en la taron con toda la brillantez que acostumbran, por cuya razón mar o i la carga podrán atravesar la escuadra del bloqueo aun lie-' quedó él conde Maison muy satisfecho, y hoy en prueba de ello vando armas y municiones, y aunque no lleguen á Constantinopla se ha dado i los oficiales de la expedición una ración de carne sino dos ó tres meses después de principiado? &lt;0 quiere decirse- fresca. que el Gobierno ing…</t>
  </si>
  <si>
    <t>…idos.” antes con 1 osGabinetes para evitar el conflicto de intrigas diplo Esta brillante victoria asegura de nuevo la tranquilidad de 1a máticas, que embarazan. las operaciones dd general Maison; y en pequeña Valaquia, é impedirá al Seraskier el llevar a cabo el pro Gn que se aprovéchela, experiencia adquirida para asegurar el buen. yecto que tenia de devastar esta provincia, y cortar la comuni servioio,y prevenir .en cuanto es permitido á la prudenc…</t>
  </si>
  <si>
    <t>Maíson</t>
  </si>
  <si>
    <t>…enemigo, qti¿ tebk salido de gobernador de k Grecia ' debkn unirse -io$ griegos á ia división Sdiumla en número"de 89 hombres de caballería escogida,, y una francesa que manda el general Maíson. parte'de su infantería y artillería; mas a pesar de todos sus ésfber- INCIATERXA. 2os fue batido después de haber sufrido grandes pérdidas, y sm haber podido impedir que siguiese su marcha el tercer cuerpo, ¿ _ lándres iz de Diciembrepesar de las dificultade…</t>
  </si>
  <si>
    <t>Maisoú</t>
  </si>
  <si>
    <t>…i ción griega muy numerosa que inunda nuestros vivaques, y se ha* gros que la cercan’éú'todas partes, y princípalmcnte en las grata-' lió i pie en medio de miestrós batallones. É| general Maisoú salió des ciudades. '■ ‘’í1’;'’/'.' 'T-’v1 ;T v i su encuentro, y facilitándole un caballo, .yió maniobrar nuestro ; "Soy francés, .soy cristianó i, «¿y sacerdote, 7 cota la ayuda* .corto ejército. Usó de la galantería de decir i los coroneles qué ¿1 de pios…</t>
  </si>
  <si>
    <t>Maisson</t>
  </si>
  <si>
    <t>…el banco 1850. Empréstito Real de España ypf. Renta OiCumdadL (CWrfor.) perpetua de Idem $o§. ------ Ya sabemos hoy la cansa de haber bloqueado á Tánger . v es ■____Los partes del general Maisson, focha 23 de Noviembre, di k sígueme: E! cónsul ingles habla pedido como indemnización, cen que sus tropas casi han concluido los trabajos de instalación por haber detenido dos navas mercantes inglesas, mil duros. El dey en las plazas que ocupaban. Las enferm…</t>
  </si>
  <si>
    <t>Maitenemos</t>
  </si>
  <si>
    <t>…no deben entr^arse por lbrahim siso á ¡os. turcos y aibaneses^ ira m ha juagadanecesario la presenciadesus médicos; au e» que se recibe de París copia de las instrucción» dadas al general Maitenemos lamayor satisfacción en poder alladir que en el día está son, en que se le encarga empkar ante*-de: todo la via de las ne perfectamente restablecido.! i;v;-: •. gociación» y no recurrir ¿ las armas tino en un extremo inevita El duque de NewrCastle, conocido p…</t>
  </si>
  <si>
    <t>MaitoeT</t>
  </si>
  <si>
    <t>…e .pacificación, sipo que iba á enviará la Efectuado el principal objeto de la expedición francesa , se Grecia go9 albaneses para concluir con la cuestión griegj. gún el parte del general MaitoeT ( porque no le resta ya qué hacer ‘ nLos pareceres con respecto á la guerra siempre son los mis aino el que laguarnicionturca evacue-¡»Atínas)no vemós que : mos en Pera: todos se hallan unánimes en creer que los rusos, ya haya razón alguna para que ri déjen d…</t>
  </si>
  <si>
    <t>Malatesta, Nicolás</t>
  </si>
  <si>
    <t>Nicolás Malatesta</t>
  </si>
  <si>
    <t>…abia establecido. Allí estuvo como dos años, al Asimismo se ha servido S. M. hacer las traslaciones siguientes: cabo de los cuales, y tocando á los *6 de su edad, vino á Mtdr d, ú D. Nicolás Malatesta, alcalde mayor de la villa de Agramunr, disgustado, según parece, de aquella mansión, por maniobras de la i la de Crevillente, y á D. Juan Pujalt y Cerdan para aquella: i invídiá que el favor y el mérito excitan en los artistas vulgares, D. Ramón Vilaplana, q…</t>
  </si>
  <si>
    <t>Malilla, Angel</t>
  </si>
  <si>
    <t>Angel Malilla</t>
  </si>
  <si>
    <t>…Cérvera, Madrid, por ’ lacres, obleas da • D. Josef Volart-, idem, por tirados de oro y plata. camafeos, y grabados de medallas. . D. Jaime Carranca, idem, por tejidos de seda. . D. Angel Malilla, idem, por productos químicos. Sres. yerno ¿ hija de Travcría, idem, por cintas de seda. D. Luis Estéban y Hernando, ídem, por péndola real. - D. Mateo Frates, Real Moncloa, por Minio. D. Eusebio Domínguez, idem, por el catre de hierro. - D. Juan Hossechruede…</t>
  </si>
  <si>
    <t>Malrazo, Pedro</t>
  </si>
  <si>
    <t>Pedro Malrazo</t>
  </si>
  <si>
    <t>…Obregoa. Segmuh........... D. Jotef Arríela. ' En la date de baile. ■Accettit............D. Pedro Campuzano. Prendo............. Exento; Sr^Mirque: de Casasola. Accettit.....^.... D. Pedro Malrazo, D. Joaquín Meras, D. Rar En la cíate superior de gramática latina. mon ElejiWe* Primer premio. D. Eugenio Ahumada. Segundo...........D. Antonio lacucva, D. Juan Campuzano. Accettit. D. Francisco Cabrera, D. Juan Bcuíhb , D. Gic» No hay artículo* ñus importan…</t>
  </si>
  <si>
    <t>Manchen, Bruno Fernandez</t>
  </si>
  <si>
    <t>Bruno Fernandez Manchen</t>
  </si>
  <si>
    <t>…o, Angélica and Madoro, inventada por Mateíní, y grabada por FrsSchi, y una Vir cribanía a exponer el derecho; que crean asistirles í los expresados Vales, reclamados por parlé de D. Bruno Fernandez Manchen;gen en círculo con varios Angeles ¿delineada por Rumsey, y gra bada por SFterm’n. Seis en medio pliego que representan a Líndorc prevenidos que de no hacerlo , y sin mas citación y emplazamien et Eucharis. Palla» et la Víctoíre. Veriin avec une Nimphé. Ve to*…</t>
  </si>
  <si>
    <t>ManoclMonto-</t>
  </si>
  <si>
    <t>…Sr. Marques de la do en la Real de Martínez en esta corte, á los Vera. ramos del vaciado ^ avena* ,estampado, dorado á molido y bron Accettit............D. Fernando de Noraagany, D. ManoclMonto- ceado , cuya* primer»* muestras pueden verse en el desbuchó da lá ya, D. Rafael Luna. ' , _ expresada fábrica. Allí puede cualquier curioso cotejar ú su espació las piezas de plata y bronce dotadas y bronceadas que se han cons En la date Ínfima de latinidad.…</t>
  </si>
  <si>
    <t>Manrique, Jorge</t>
  </si>
  <si>
    <t>Jorge Manrique</t>
  </si>
  <si>
    <t>…r, en comisionpor $. M.,en las Reales Permítasenos asimismo echar de menos el nombre de Juan de 'fábricas de artillería de la Cavada-. la Encina entra los poetas contemporáneos de D. Jorge Manrique,</t>
  </si>
  <si>
    <t>Mantillo, Fernando</t>
  </si>
  <si>
    <t>Fernando Mantillo</t>
  </si>
  <si>
    <t>…á 4 ídem. , mon Casas. D. Ramón renaloa. D. Francisco Tabaco.' D. Manuel Vales consolidados...................,..!................;. 194 á j valor. Carrajal. D. Manuel Rodríguez. D. Fernando Mantillo. Don Idem no 7 á 74 ídem. consolidados»!......... Josef Coll.D. Amonio Ruiz. D. Manuel Fihbrco. D. Manuel Lebrel. D. Vioente Pezuela. D. Josef Serrano. D.Antonio Pé rez. D. Domingo Negrin. D. Juan Tejida D. Juan Carril. Don ANUNCIOS. Antonio Gándara. D. Cesár…</t>
  </si>
  <si>
    <t>Manual</t>
  </si>
  <si>
    <t>…o» khfcca (preciable. Se halla en la librería de Cifuentea. tninaa, ún Iñ pprtj^k^. u* El importo dp le st|KfÍK¡on en Ma- J_!J .. f * •-. .. . . ..------------__ Vida fatforii,oot D. Manual dal Rio, ganadero traahuyr hermano sÚ honrado «oncejo de la Mista, á quien la de «féi. Fprte dé dica. uta obrita , reducida únicemente á dar una idea exacta de lo .¡■.,,,.,..,1, .., . .1 cpn fajas, o que contece en uoa cabaña ó en un rebaño desde que sale de…</t>
  </si>
  <si>
    <t>Manuel</t>
  </si>
  <si>
    <t>…steros y el Estado militar y político para este Casasola. afio se hallará en tafilete, pasta y rústica en el despacho de la Im Accettit........... D. Juan Aguilar, D. Luis Casaní, D. Manuel prenta Real. Montoya, D. Norberto Granja. suscriptores al periódico filarmónico titulado la lira de En la primera date de múde». Apolo (afio 3.*) pasarán á recoger el cuaderno nútn. 3.0 y últintfb Primer premio. D. Mariano Gil. del tercer trimestre: contiene…</t>
  </si>
  <si>
    <t>…ependencia, cupo en suerte ; Appartiéhen|ÍDonne El vire, dcl primcr extracto de la de este dia á Dofia María del; Carmen En cela seulement qu’elle en paya le prix. Priego, hija de D. Manuel, teniente coronel, muerto en acción Mais cohveneé aússi qu'on n’a vtí nulle fable .. de guerra. D*un si jola mf^songe orner la fáusteté, CANSIOS DB1 DIA 14. Et qu’cn vaui chcrcherai-je une égale b¿uté Sur un vúage/vérltable, ; Londres.........................…</t>
  </si>
  <si>
    <t>…os autos que se siguen por la escribanía de Cámara de Saladar, á •e sabe que SS. MM. continuaban en aquella ciudad, sin la menor instancias de Doña Juliana Paula Marraci, viuda de D. Manuel novedad en su importante salud. de Larrarte, vecina de esta corte, con D. Andrés Caballero, Dort Gerónimo Manuel de Uriarte y D. Manuel de Santal lana, sobro SS. AA. gozan de perfecta salud. nulidad ó validación de tres escrituras de censo, impuesto en uno El…</t>
  </si>
  <si>
    <t>…sus re JUvottedo. D. Francisco Ramaa. D. Nicolás Fernandez. D. Josef cuerdos origínalas del mundo , por su mayor exfension, pobla Enriso D. Jmaf Iglesias. D, Aiejandro Carbitllo. D. Manuel ción y cultura, por su belleza y exquisita fecundidad^ AcómpaGeada. D. Siatoo Bcnedi. D. Antonio Pedí. D. Josef Martínez. fian un nupa ae esta mm del globó y otra del&gt; Africa. La ÓltiD. Antonio Robir. D. ^tnoe Fernandez. ma parte, que saldrá a luz coa breveda…</t>
  </si>
  <si>
    <t>…Mariano Munieza. D. Tomas Lan- Ingresos y gastos. diara. D. Josef -Llorha. D. Fernando Gargera. D. Manuel Garay. ■ Reales vellón. D. Juan Arguelles. D. Tomas Cordero, con su hijo D. Manuel. Existencia del año anterior........... 47,140..2/ D. Sebastian Santos. D. Ramón Bassos. D. Nicolás Peña. D. Joa Producto de limosnas , rifas semana- quín Ros. D. Mariano de la Luz Sandigas, con tres niños. D. Jo ; leis ^ bailes de máscafa y otrcs ar sef Romu…</t>
  </si>
  <si>
    <t>…alli D. Honorio María de Muró: para la de S. Feliu de Guixols á pasar las noches serenas durante el calor; pero nunca en tiempos D. Estanislao Sánchez ,yPuy: para ja de Bañólas á D. Manuel húmedos ó lluviosos. Calvache y Moya: para la deGandesa á D. Gabriel García de El lavado es una de las mas importantes operaciones. Debe ha García Caballero: y nará la de la de la villa de Castellón de la cerse sobre el lomo, según el uso de Sajonia, y no des…</t>
  </si>
  <si>
    <t>…Manuel Mar Reglamento del Colegio militar de Cadetes de Artillería de Se* tínez Baroja y D. Sebastian Llórente, á D. Marco Marceliano govia, 8.° marquilla, rústica 10 rs. Pinto y D. Manuel de la Parte; y pata una canongía de la de Reglamento de los regimientos de Milicias provinciales de Baeza,en el obispado. de Jaén, por promoción de D. Sebastian 480a , 4.®, rústica 2 rs. I ¡ Jacinto García á otra de la catedral de Almería , i D. Juan Joscf Re…</t>
  </si>
  <si>
    <t>…le bastian Maqaeda y Castillo; y para dos capellanías de Coro de k del Bac; estos sos Mrs. journond, de la diócesis de León; Cae- santa iglesia primada de Toledo, por promoción de D. Manuel sor , y Mar-erre de la de Besanqos; Boher de la de Clermont, y Cereceda y D. Gumersindo Tirados á raciones de k misma, á Don Legregoís de la de Bayeux. Se han abarcado en Burdeos en el josef López Panroja y D. Manuel Aniceto Collada. navio el Giansur y se dir…</t>
  </si>
  <si>
    <t>Manuel, Francisco</t>
  </si>
  <si>
    <t>Francisco Manuel</t>
  </si>
  <si>
    <t>…, según se anota al pie; y se ha señalado si la mitología es parte de la historia, y como debe entrar en ella, para el segundo remate el 8 de Mayo, y para el tercero el 20 del por D. Francisco Manuel de la Huerta: 4 rs__Otra sobre el ori mismo. gen y patria primitiva de los godos, por D. Ignacio Luzan y Don Excusado................................................................ 10,592 Martin de Ulloa: 9 rs.__Otra sobre cual de los Reyes godos fue Noveno.…</t>
  </si>
  <si>
    <t>Manuela</t>
  </si>
  <si>
    <t>….. María Cruz , D. Víctor, D. Gaspar y D. Blas de la Peña, hi Barcelona á pesos fuertes................................................. jos de D. Isidoro y Doña Rosalía de Iñigo; Doña Manuela, Zaragoza................................................................................................................. D. Agustín y D. Marcos de la Huerta, que lo son de D. AnBilbao...,.............................................. t tolin y Doña Eugenia…</t>
  </si>
  <si>
    <t>ManúelHinojosa</t>
  </si>
  <si>
    <t>….El, Re* nuestro-Señor eo mérito «tete Instancia queV.E. eüe úitiaolu sido dccapiuda (G«rre« &lt;ár AugiturgoJ) dirigíóen 22 dé Octubreúltimo delcapitanen el .ptoyii^ial da SégWrii' D. ManúelHinojosa, reclamándola antig¿i$4ad dé tal Smim¿ 4 dt Entro. empleo con la de 2 de Julio de 182)4 , en&gt; que la obtuvieron otros cXstn ciudad sé halla, muy agitada , aporque tes noticias que sa de su anterior clase mas modernos , pe* no haber entonces resul baqiredbidod…</t>
  </si>
  <si>
    <t>Manzano, Francisco Justo</t>
  </si>
  <si>
    <t>Francisco Justo Manzano</t>
  </si>
  <si>
    <t>…les al secretario del número y ayuntamiento de la misó una media ración de la catedral de Málaga, por muerte de Don' tna hasta1 rj.de DiéJembré’del corríenté año.. Diego Prados, á D. Francisco Justo Manzano; y para otra dé la - ' ' tita á los Kreedores á la testamentaría de D. Julián Gonzá colegial de Belmonte. obispado de Cuenca, por promoción de lez Saez y Doña Geróninia Femandez Sardino á junta que' ha de D. Meliton Rodrigo,! D.Josef González. celebrarse añtc…</t>
  </si>
  <si>
    <t>Manzanos, Josef</t>
  </si>
  <si>
    <t>Josef Manzanos</t>
  </si>
  <si>
    <t>…próximí pasado. Uraíítimnt diálogos sobre la Gramática latina, Retórica y En la tercera date de mútica. Poltica, acomodados á un examen; por D. Manuel Crespo y Pe• Primer premio. D. Josef Manzanos. fialver. Se vende en la librería de Saú, calle de Carreta*, á 3 tp. Segundo....*..." D. Fernando Merás, D, Francisco Cabrera. puede ir en carta. EN LA IMPRENTA REAL</t>
  </si>
  <si>
    <t>Mar</t>
  </si>
  <si>
    <t>…r Real orden dé 6 de Febrero Ultimó se ha servido el Ret nunca se debe cpmprar un carnero padre con el remate de la cola nuestro' Señor-conceder privilegio exclusivo por to años á D. Mar tin Barnés, fabricante de productos químicos en Barcelona, para asegurar la propiedad de un nuevo método que ha inventado de (O Ya se enriende que esto, dicho de países fj íps, no puede obtener el acido para la fabricación de sal-saturno, yotros usos; aplicar…</t>
  </si>
  <si>
    <t>Mar, Josef</t>
  </si>
  <si>
    <t>Josef Mar</t>
  </si>
  <si>
    <t>…egítimos derechos ja y un criado,'I&gt;. Juan Flores, capitán,.Josef Carvajal, sargen de su corona en América , y de los graves padecimientos que ha su to i.°, Juan Rincón, cabo x.°, D. Josef Mar íaEmise yD. Ma frido por esta causa. riano Toral;. C*n fecha de'Boston de 16 de Abrildicen lo siguiente: ; Por Acal orden de as de XÁreró dé éste añó se ha servido et »Hemos recibido noticias de Cartagena de Ind ias que alcanzan B^by nuestro Señor conceder pr…</t>
  </si>
  <si>
    <t>Mar, Jotcf</t>
  </si>
  <si>
    <t>Jotcf Mar</t>
  </si>
  <si>
    <t>…maron; conforme « Orde emo íterngdmt Chaves. D. Manuel Gómez. D. Lorenzo Esadan^ nanza .tetSdiéñdbseen la carrerá, donde en inmenso te. Dofta Antonia Goóiez. D. 'FraQcitco García. D. Jotcf Mar ocupaba paseos,-calks y plazas; Lascases estaban tínez del Campo. D. Juan Gómez.: D. Félix Brasquet. D. Juw colgaduras y otros adornos. . , y A v Gutiérrez. D. Josef Gutiérrez. D. Gabriel Gómez aiis. Dton Gbn «le aparató, y entre lás íclatnaciones del inmOMo…</t>
  </si>
  <si>
    <t>Marceliano, Marco</t>
  </si>
  <si>
    <t>Marco Marceliano</t>
  </si>
  <si>
    <t>…4.0, rústica 4 n. haber tenido efecto el nombramiento hecho en D. Manuel Mar Reglamento del Colegio militar de Cadetes de Artillería de Se* tínez Baroja y D. Sebastian Llórente, á D. Marco Marceliano govia, 8.° marquilla, rústica 10 rs. Pinto y D. Manuel de la Parte; y pata una canongía de la de Reglamento de los regimientos de Milicias provinciales de Baeza,en el obispado. de Jaén, por promoción de D. Sebastian 480a , 4.®, rústica 2 rs. I ¡ Jacinto Garcí…</t>
  </si>
  <si>
    <t>Marchori, Luisa</t>
  </si>
  <si>
    <t>Luisa Marchori</t>
  </si>
  <si>
    <t>…a, provincia de Jaén. El cura párroco y ayuntamiento de la Real Doña Francisca Javiera Rodríguez, idem, por ídem. villa de Santa Cruz del Puerto. El clero y ayuntamiento de la vi» Doña Luisa Marchori, idem, por alfombra. Ha de Camarasa. El cura párroco y ayuntamiento de la Llacuna. D. Santiago Martin, Ídem, por encuadernación. El baile y ayuntamiento de la villa de Canet. El cura párroco y D. Antonio Suarez, idem, por muestras de pistas para libros. ayunt…</t>
  </si>
  <si>
    <t>Marco, Bartolomé</t>
  </si>
  <si>
    <t>Bartolomé Marco</t>
  </si>
  <si>
    <t>…da. pieza el dia primero de Pascua de Resurrección, y concluye en «„• -: D. Luis Mereló y Sagró, idem, por idem. de Julio del presentc aJSo, á solos 6 n. por cabeza, y 6 mrs. 'por D. Bartolomé Marco, idem, por ídem. libra de:piso; dando cn ello S. M. una nueva prueba de la proteo* D. Josef González, idem , por idem. cionióue dispcnsa al interesante ramo de la ganadería, no menor D. Josef Margarit y Lleonart, Martorell ,por blondas de seda. que al vecinda…</t>
  </si>
  <si>
    <t>Marco, Pedro Pascual</t>
  </si>
  <si>
    <t>Pedro Pascual Marco</t>
  </si>
  <si>
    <t>….. XOOOliSHMHIMHMIMIMlHMt Zaragoza. las fabrica en Madrid el instrumentista del Real colegio de medi 7»254— 1000............................. Valencia. cina y cirugía de S. Cirios D. Pedro Pascual Marco, que vive 30,446— 1000........................ Madrid. calle del Lobo,, tienda núm. 8, con la misma perfección y soli 4,89*— ! lOOOéWMMssssHsiiata Misissse tiUi» . da que en Francia, como lo .tiene acreditado en las que nueva mente lia construido; lo que se a…</t>
  </si>
  <si>
    <t>Mareos</t>
  </si>
  <si>
    <t>…s argumentos y Carlos Stuard Par de Inglaterra, y salió inmediatamente para Peobjeciones que pudieran deducirse de la batalla de Navarino, en tersburgo, acompañándole en su misión lord Mareos, hijo de lá tanto grado, que aUnqúe no hubiera ocurrido esta batalla, no es* duquesa de Devonshirc, el mismo que estuvo de Secretario cóo taba meóos resuelta la Puerta á negar su consentimiento á la inde Stuard en las embajadas de París, Portugal y el Brasil.…</t>
  </si>
  <si>
    <t>Marfa, Josaf</t>
  </si>
  <si>
    <t>Josaf Marfa</t>
  </si>
  <si>
    <t>…áquina; lito, dedicado á sus amigos y apasionados á las bellas artes , por y * dftpmoentrcdos itfuhriinnr-El empresario. hizo ttoáia D.Juaa Jos*fGurtois, teniente de infantería, y D. Josaf Marfa disponerun* esporiedcbóéed* para camsmtésrconelgloba ¡pié Mayólas, oficial del Realatahivo de la c&amp;ronade Aragón ,-por debajo &lt;3etierr*,acaso«oeeJobjet o deocúltarlos trivialmpro- el teniente coronel de infamerfe D: Juan Miguei Rxith/académi cedimientot que e…</t>
  </si>
  <si>
    <t>Margarita</t>
  </si>
  <si>
    <t>…s* con sus relaciones de mé laCalcograffaéelamufrentafcM' ..'¿.ís—oílL* ritos á la secretará de Ayuntamiento , aat*t del dia 8 del próxiD. Diego Valazquaz, retratando á la Infanta Doña Margarita, momeide Setiembre. &gt;y-: ir\-i fiitUv- .'i -. EN LA IMPRENTA REAL</t>
  </si>
  <si>
    <t>Mari, Francisco</t>
  </si>
  <si>
    <t>Francisco Mari</t>
  </si>
  <si>
    <t>…oMaler Herrera. D. Mateo llanos* 1 a Total ingresado.....,..^.....„..■.... 2*0,169-40. D. Joacf Fernandez Pórtela. D.TomaS Fuentes. D. Manuel Gu-. ^****^^ ^7&gt;^P?“*Í . :y; fierres. D. Francisco Mari» D. Jotef González. D. Joeef Pi IP;‘tyes-)■■■■«***“**,1.1.1 E* rafipk—iaÉs 4 lo* trabajadores...... 8,/o9~i.s ., neda. tfr emthmará.} ' E» ItmntitinpBreU asistencia espiritual. .. §66¡.,j* ... &gt;. ' - ;r-H " • •• • '-'¿evaent -* ''I Ea alquUmea y obrasde cauu.…</t>
  </si>
  <si>
    <t>Mari, Josef</t>
  </si>
  <si>
    <t>Josef Mari</t>
  </si>
  <si>
    <t>…, pasta 8.. . Verdejo. Ó. Francisco Corral. O. Francisco Robles. D.Josef Es Abella. Noticia y pían de un yiága pera reconocer archivos, ,padas. D.Mariano 01ivarcs. D- Pedro Pcrin. D. Josef Mari* 4.” mayor, papel 5 n;, rústica 5. García. D..&lt;Juán Carrillo. D.. Josef María Aguilar. D. Santiago Abren. Colección de tratados de paz dél siglo xvu; 12 tomos, Sánchez.? D, Francisco Ribera.. D. Josef María Querrá. D. Scbas- folio, papel 360 rs., rústica 414.…</t>
  </si>
  <si>
    <t>María</t>
  </si>
  <si>
    <t>…Setiembre último, .. „Por providencia del Capitán general del ejército y principado sobre el famoso vomitivo-purgativo de Le Roy, ya que en España de Cataluña se mita y emplaza á Doña María y Doña Luisa Her- " parece que se hace bastante uso de él después qüe se publicó la tra ranz y Aguilera, hermanas, que parece residen en ésta corte,.para" ducción de la Medicina curativa del mismo; y saqúense de la tal que en el germino de quince días que se les señala nombren…</t>
  </si>
  <si>
    <t>…elta de Napoleón sabido el nuevo arreglo del Ministerio británico. de la isla del Elba para vejar al socorro de los pueblos anieñaza___Se dice que S. M. la joven Reina de Portugal Doña María dos: cuándo en las ¿pocas posteriores se hallaron por la des de la Gloria está ya en camino para venir del Brasil .i Viena. interesada benevolencia del Emperador Alejandro 1 oo9 - hombres Aqui se la espera el mes de Abril, acompañada de S. A. S. la Ar dispues…</t>
  </si>
  <si>
    <t>Doña María de la Concepción Arias Salgado , vecina de esta Continúan las variedades estadísticas del reino. villa, de edad de 61 años y 5 meses, estuvo casada de primeras Noticias de las provincias. nupcias con el Lie. D. Francisco Rodrigue* Mourente hasta el Continúa l…</t>
  </si>
  <si>
    <t>…ar por Real orden sic^ree! pago de derechos del consulado, según se Valladolid para Francia fueron alojados:en casa de' Tf. jcíief Ma ^ri sv-v -,;íT. s , ría Muñoz, y de su Jnugcr Doña María de los1 IjbToreíi fiayon, Otra iobré éxWiciOn dé pagar diezmoa los almendros en los donde dejaron ¿ una nifia, llamada Vicenta; por lo que teniendo Mnninosquetééxpresa. (/&lt;ür)N.) - ■ que,comunicarlos,.asunto* interesantes,las personas qúé sepan de su - : :3|i…</t>
  </si>
  <si>
    <t>…eti la Calcograjia de la imprenta Real. gidor de esta villa, refrendada del escribano del número de la mis mo, Martínez, se cita y emplaza á D.Nicanor García,D. Joauiá Martínez, ;Doña María ;Cruz Zalles de Pelayo y D. Joaef S. Pablo Apóstol, por Ssnz, 4 ts. Un Ecce Homo, del Güerchino, 6 r». 3Lntonio Generes, últimos tenedores dé dos vales de 100 peso» no comolidádos dé Enero dé 1824; seis de roó pesos consolidados de Una Magdalena, por Mateo Ce…</t>
  </si>
  <si>
    <t>…or roo de comisión. * ber : FAiorá Hrtteibúry'no tictu hijos, y nadie ha llegado del . -_ Aim no se sabe que haya llegado á algún puerto de este cuartel general.” reino la infanta Doña María de la Gloria: es muy probable que al - Esto nada prueba cuándo se sabe que el mismo periódico há cabo no tengamos la satisfacion de que pise nuestro suelo' S. A. R. negado muchas veces hechos que después se han comprobado; pero Los ilustres personages que tan…</t>
  </si>
  <si>
    <t>…oy sc ha celebrado otro consejo deGabúnete en el des el consejo de Gabineteqiie s¿ celebró ayer, 7 v pacho de Negocios extranjeros. Seria presuntuoso aventurarnos á ___ La Infanta Doña María de lá Gloria debió desembarcar conjeturar sobre el objeto de sus deliberaciones; pero nos es per ayer mañana en Falmouth. Uno de los coches de S. M. con cuatro mitido suponer que deben ser muy importantes. Algunos de nues lacayos se ha puesto á las órdenes de…</t>
  </si>
  <si>
    <t>María, Ana</t>
  </si>
  <si>
    <t>Ana María</t>
  </si>
  <si>
    <t>…legará á dar esclarecido linage. Hija legítima del Excmo. Sr. D. Antonio Be liónor á la patria, y leales vasallos á nuestro Soberano. Concluido navides, duque de Santisteban, y de Doña Ana María de la O Fer este acto, y vistos los grandes adelantos de los niños, el presiden nandez de Córdoba, de la casa de los duques de Medinaceli: en te D. Juan Joscf de Orue y Mendizabal, corregidor político por 1780 casó con el Excmo. Sr. D. Diego Fernandez de Vela…</t>
  </si>
  <si>
    <t>María, Antonio</t>
  </si>
  <si>
    <t>Antonio María</t>
  </si>
  <si>
    <t>…odos los anteriores, y con el mismo es- superiores de una proporción admirable. Las partes genitales y el Íírituiquierdoy sentimientohan, y D.Juan Manuelfelicitadode Junco.á S. M. D. Antonio María pechocaderas enbienel perfectodesenvueltas,desarrolloy la fisonomíade un individuopresentabade 13un afios;carácter,las, tal que hubiera figurado perfectamente sobre un cuerpo de 16 afios SS. AA. continúan en esta corte con la mejor salud. de una negra criolla…</t>
  </si>
  <si>
    <t>María, Josef</t>
  </si>
  <si>
    <t>Josef María</t>
  </si>
  <si>
    <t>…ultura. Velez de Hoyos: para la de la villa de Granotlers por traslación No mucho de pues de su residencia en París se abrió el con de D. Jósef Matías- Cabrera á la de Sigüenza, á D. Josef María curso de premios generales por el Instituto de Francia; y el joven Herrera $ y nombrado para la de la villa de Puigcerdá á D. Juan español se presentó en la palestra, sin arredrarle la novedad del Manuel Matute. teatro, ni su calidad de extranjero, ni la falt…</t>
  </si>
  <si>
    <t>…eno se cumpla y ejecute el presente decreto , y El Rey nucstéo.Séfior se ha dignado admití/ al teniénté&gt;coro que tbdas las autoridades lo' hagan cumplir y guardar, y ál efecto nel D. Josef María dé; Castro y Pereira, contador de Penas de cá se imprima, publiqué y ciríúlb á quienes corresponda. Y para qus mara del consejo supremo de la Guerra, la cesión que ha hecho lo mandado tenga su mas puntual y.-exacto cumplimiento he dis á favor del Real erario…</t>
  </si>
  <si>
    <t>…ado otra vez sus sen García, D. Joseí Blanco, D. Ramón Martínez y D. Robus t ¡ano timientos , confiriendo nuevos honores á los oficiales que se halla Agustín Aniel o. En geometría D. Josef María de la Quintana, ron en el combate de Nava riño, que nuestro Gobierno ha carac D. Maximino García Alvarez, D. Mariano Carballeira , D. Pedro terizado. de siniestro, aunque la nación inglesa le mira como una Martínez y D. Josef Rodríguez. En geometría práctica…</t>
  </si>
  <si>
    <t>María, Luis</t>
  </si>
  <si>
    <t>Luis María</t>
  </si>
  <si>
    <t>…los abonos de campaña que tengo concedidos hasU da paravu puntual cumplimientosSefialado de la Real.mano.de ahora.' - “ . .. . A ;¡... .1 t ! -:S. M-sEn Falencia á 16 de Julio de D. Luis María do que Oficial solicitare voluntariamente su retiro Ai- 6? antes -S4azar.* ...NOTICIAS EXTRANGERA&amp;-de haber años' de servicio cumplido de cumpli los xo , ó después dos, pero sin .'mediar la» circunstancias prevenidas en. el attkulo TURQUIA. ..... i.°í no se l…</t>
  </si>
  <si>
    <t>…efundamento. da pera su puntual cumplimiento. sSefialado de la Real mano.es También contienen aquellos periódicos largas relaciones sobre En S. Lorenzo 4 19 de Setiembre de t8t8sA D. Luis María de el gobierno que se trata de establecer en Colombia, bajo el título Salasar. de imperio republicano» __Un periódico dice que ellord Camdem debe entrar en el Ga NOTICIAS EXT R A N GER A S. binete; Se supone que S. S. ocupará el puesto de lord Bathurst, anu.…</t>
  </si>
  <si>
    <t>MaríaAdame, Josef</t>
  </si>
  <si>
    <t>Josef MaríaAdame</t>
  </si>
  <si>
    <t>…o empí Nicolás :DiaéJMólm : prá Ía dé Araccna á-D.'Celestino Grtiz de -- rico. Estos vinagres producen sobre la dentadura efectos desagra Pincdo,-. para la de Arenan de Si Pedro á D. Josef MaríaAdame: dables, y 6 veces son peligrosos pira los usos domésticos; en con— 1 panbdeAtmazaiiáD.’Mar¡ano Rojas; y paré 1» do lotfVelcz i- secuencia'és muy importante averiguar si--la acidez del vinagre de D/MiiwIRói^WW'T^Mdá: - ' -• 1;:~: pende del ácido sulfúrico que…</t>
  </si>
  <si>
    <t>Mariano</t>
  </si>
  <si>
    <t>…n su hijo D. Manuel. Existencia del año anterior........... 47,140..2/ D. Sebastian Santos. D. Ramón Bassos. D. Nicolás Peña. D. Joa Producto de limosnas , rifas semana- quín Ros. D. Mariano de la Luz Sandigas, con tres niños. D. Jo ; leis ^ bailes de máscafa y otrcs ar sef Romualdo Gutiérrez. D. Francisco Cortes. D. Joaquín Ma bitrios enesttaño».^..................... 600,933.. 4 ría Orna. D. Antonio Porrasos. D. Manuel de la Cuadra. Don Product…</t>
  </si>
  <si>
    <t>…en la contrata las cantidad^ que les'corresponda. Retí á D. Esteban Asta, D, Tomas de Arizinendi v D. Teotlmo . CAHSIOS^DEI DIA 24. Escudero: para dos plazas de oiáor de Granada a D. Mariano .**..*&lt;»**».»».*•••*»*.*■&gt;'»* gSi papel. Milla yTX Igmdo-de Uceky: para otras dos de ministros nado- J.ottdresx..«»j» mies deí Consejo de-Navarra á D. Joaquín Antonio Rada y Don París......................................................... jó 5 Ídem. Manuel…</t>
  </si>
  <si>
    <t>Mariano, Eusebio</t>
  </si>
  <si>
    <t>Eusebio Mariano</t>
  </si>
  <si>
    <t>….... 1 idem. esta corte, de donde era natural, en 15 de Abril de este año, y Vales consolidados...:.............:...................... 19$ valor. fue hijo del comisario Ordenador D. Eusebio Mariano y Doña Idem no consolidados........................................ 7 á 7b María Ramona de Seguit, difuntos, para que comparezcan á de ducir sus acciones ante el Sr. Galindo, teniente corregidor de esta villa, por la escribanía de Raya, citándolos al mismo tiempo ANUNCIO…</t>
  </si>
  <si>
    <t>Marín, Alonso Javin</t>
  </si>
  <si>
    <t>Alonso Javin Marín</t>
  </si>
  <si>
    <t>…entajas de que en todo tiempo han hecho gozar los re Grisalva. D. J. M. Gutiérrez. D. J. García González, y criado. glamentos de la monarquía 4 los habitantes de la Morca y de las D. Alonso Javin Marín. D. Josef Aleare. D. Ignacio Hidalgo. islas, no menos que de una multitud de otros favores y privilegias D. Josef González. D. Antonio López. D. Nicolás Lázaro. Don mas extensos. Pedro Martínez. D. Josef Labórela. D.Antonio Orria. D. León «Considerando pues e…</t>
  </si>
  <si>
    <t>Marín, Dionisio</t>
  </si>
  <si>
    <t>Dionisio Marín</t>
  </si>
  <si>
    <t>…cesario para ad Caudel: para la de Camprodon á D. Felipe Vilamala y Franque- quirir la subsistencia. Muy pronto dió pruebas de sus felices dis za: pan la de la ciudad de Cervera á D. Dionisio Marín yRuiz: posiciones sacando en lápiz varios retratos, y aun modelando alpara la de la de Sahona á D. Antonio Pando y Vara: para la de Íunos para esculpirlos en piedra. Volviendo después á su pueblo, la villa de Gandesa ¿ D. Gerónimo Andrcii: para la de Valla á…</t>
  </si>
  <si>
    <t>Marin, Joaquín Sánchez</t>
  </si>
  <si>
    <t>Joaquín Sánchez Marin</t>
  </si>
  <si>
    <t>…sedas en rama. ‘ D. Pedro González, idem, por jabón pare agua de mar. . D. Francisco Javier Lozano, Gandía, por idem. D. Francisco Cros y compañía, idem, por productos químicos. ; D. Joaquín Sánchez Marin, Madrid, por ídem. D. Francisco Torras y Romea, idem, por ídem. . D. Ju?n Monclus y D. Juan Barou del gremio dé galoneros, D. Narciso Rexidor, idem, por idem. 4e. Barcelona, por cintas de oro, plata y terciopelo. D. Ventura Prat de Cérvera, Madrid, por ’ lacr…</t>
  </si>
  <si>
    <t>Marín, Josef María</t>
  </si>
  <si>
    <t>Josef María Marín</t>
  </si>
  <si>
    <t>…d que todos los súbditos mu mundo Sánchez. D. Ildefonso Grande. D. Cayetano Vergara. Don sulmanes, no puede haberse borrado de los hombres de buena in Justo Ramos. D. Josef .Olis. D. Josef María Marín. D. Josef tención y sentido entre vosotros. La garantía de vuestras propieda Mas. D. Josef'Rique jibe. D. Juan Moscoso. D. Julián Ortega. des y de vuestro honor, la; mediocridad de los impuestos de toda D. Bartolomé Gabes y D. Antonio Serrano. dase, la igual…</t>
  </si>
  <si>
    <t>Marina, Secretario del Despacho de</t>
  </si>
  <si>
    <t>Secretario del Despacho de Marina</t>
  </si>
  <si>
    <t>…o español Jstra. Sra. de Loreto, com dida de tiempo, para que si lo creyese conveniente, se lo noticia puesta dé su patrón Pablo Fabregas y 10 marineros, que viniendo se al Excmo. Sr. Secretario del Despacho de Marina , á fin de. que de Liorna naufragó á la altura del cabo de Creus, por los auxi sin pérdida de tiempo lo hiciese público en los puertos,para evi lios que le prestó Pablo Prats, patrón del jabeque Ntra.Sra.del tar los graves perjuicios que podría causar á los c…</t>
  </si>
  <si>
    <t>Marinas, Juan</t>
  </si>
  <si>
    <t>Juan Marinas</t>
  </si>
  <si>
    <t>?íLa frzgziñ inglas Aurora apareció á la vista el 31 de Julio* ~ Hecimiesto de D. Juan Marinas , á D. Prudencio Buegrin de An T conociendo ei comandante Poner que no tenía gente bastante á gel y Pozo, medio racionero de k misma. bordo para corresponder á su saludo, arrió su bandera, y lo Avisoá. mismo hicieron los demas comandantes á su ejemplo: d^ est…</t>
  </si>
  <si>
    <t>Mariño, Manuel Jacobo Fernandez y</t>
  </si>
  <si>
    <t>Manuel Jacobo Fernandez y Mariño</t>
  </si>
  <si>
    <t>…. Batguerie y compañía (dueños) en Burdeos y Havre -tialra y enfermedades én que conviene sil uso ért bebida y bañó; de Gráchú-ettEarís á Mr.Balgucrie. mayor, ¡mimbro de la Cá por D. Manuel Jacobo Fernandez y Mariño i Sé Vendé á 4 rs. en mara de. los Diputados, rué baste du Rempart, núm. 36, y en Madrid en la librería dé Razóla; en Santiago en la de Rey Rome Madrid á D. Henrique OShca. ro, y eh Valencia ett la de Mompié. — t ~ süscriptores á la colección litdgráfica de c…</t>
  </si>
  <si>
    <t>Maroto, Manuel</t>
  </si>
  <si>
    <t>Manuel Maroto</t>
  </si>
  <si>
    <t>…ilo, del período &amp;c., analizando las oracio Segundo........... D. Manuel Montoya, D. Isidro Zarate. nes de Cicerón, indicando sus bellezas, y confirmando todos los ,Accessit...... D. Manuel Maroto, D. Adolfo .Cevallos, Exco— preceptos con ejemplos tomados del mismo príncipe deja elocuen ■ lentísimo Sr. Marques dé’BaCarev......... cia. Los caballeros destinados á filosofíá se presentaron á defender En Ortología. * ' ' ■ conclusiones escogidas de lógica,…</t>
  </si>
  <si>
    <t>Marques</t>
  </si>
  <si>
    <t>…cando sus bellezas, y confirmando todos los ,Accessit...... D. Manuel Maroto, D. Adolfo .Cevallos, Exco— preceptos con ejemplos tomados del mismo príncipe deja elocuen ■ lentísimo Sr. Marques dé’BaCarev......... cia. Los caballeros destinados á filosofíá se presentaron á defender En Ortología. * ' ' ■ conclusiones escogidas de lógica, metafísica y ética filosófica, di sertando primero sobre ellas , y desatando después las objeciones Premio........…</t>
  </si>
  <si>
    <t>* En lógica, ontologia y elemimtot matcmáríw. ' Aceenit........ „ D Ramón Efejalde, Sr. Marques de &lt;éhiId«hÉ. Prem¡o~.~....~~ D. Fernando Meras. En Id dan de esgrima. Prendo............. D. Trifon. Modet. En retórica. Accettit...........D. Narciso Cabrera, D. Genaro Qiwadz., Primer premio. D. Mateo Obregoa. Segmuh........... D. Jotef Arríela. ' En la da…</t>
  </si>
  <si>
    <t>Márquez, Josef María</t>
  </si>
  <si>
    <t>Josef María Márquez</t>
  </si>
  <si>
    <t>…ibir más'qué á un diplomático solo, y no D.Josef y Fr. Francisco Javier.Márquez,,hijos legítimos y here á muchos á la vez, como por la gravedad de las circunstancias. Los dero» de D. Josef María Márquez, vecino qúe fue de Almuñecar, tres Embajadores, en nombre de los cuales,llevaba la palabra eL-, para qqe.se les declare comprendidos por los terren,^ que habían conde de Guilleminot, han hecho los mayores, esfuerzos para de-', empezado á roturar en tiempo de…</t>
  </si>
  <si>
    <t>Marquina, Ignacio Francisco</t>
  </si>
  <si>
    <t>Ignacio Francisco Marquina</t>
  </si>
  <si>
    <t>…mnuestro Seficr nombrar para el priorato, dignidad primera silla déla Idem no él h (fg consolidados. iglesia colegial de Roa, en el obispado de Ouna, vacante por fa llecimiento de D. Ignacio Francisco Marquina, á D. Ignacio Dúarr ANUNCIOS: te : para una media ración de. la catedral de Coria, por promoción 'de Di Manuel Antonio Domínguez á ración de la misma , á Don Continúa el Catálogo de las obras de particulares que se hallan de Manuel Aniceto Collada: pira dos r…</t>
  </si>
  <si>
    <t>Marraci, Juliana Paula</t>
  </si>
  <si>
    <t>Juliana Paula Marraci</t>
  </si>
  <si>
    <t>…Barcelona hasta el t del corriente los autos que se siguen por la escribanía de Cámara de Saladar, á •e sabe que SS. MM. continuaban en aquella ciudad, sin la menor instancias de Doña Juliana Paula Marraci, viuda de D. Manuel novedad en su importante salud. de Larrarte, vecina de esta corte, con D. Andrés Caballero, Dort Gerónimo Manuel de Uriarte y D. Manuel de Santal lana, sobro SS. AA. gozan de perfecta salud. nulidad ó validación de tres escrituras de censo…</t>
  </si>
  <si>
    <t>Marrót, Juan</t>
  </si>
  <si>
    <t>Juan Marrót</t>
  </si>
  <si>
    <t>…y nuestro Sf.,'£ cónsulra de la Cunaráde Indias,, se ha D. Andrés Fernandez. Vicálbaro, por becerrillos. : ' ••i».- dignado conceder al R. Obispo'de Nuev’á-Caoéres én las Islas Fi D. Juan Marrót, Madrid'j por fornitura9 mUitáres. lipinas, el permiso que ha'pedido pairaténéi’ un^uviliar . jnedian- •' u- vi * X. (Se continuará!)’ -’0' te su ivanzada 'ed^d y cbrtéaad'dé vísta *, y prcseiji^ppara este can- ' Xoncíuyeel articula de Biografía de, la 'Gacet…</t>
  </si>
  <si>
    <t>Marsella</t>
  </si>
  <si>
    <t>…rácter eondescendlexitedel almirante Rósame! es mas propio pa Hace ocho días que corre la voz en Tolos de haber llegado- i ra asegurar una asiera condescendencia á 1a voluntad del general Marsella na bajel procedente de Cafemata, y fe malevolencia , que Malsoa, que á hacerle tomar la iniciativa en la grave situación es es todas partes se complace es hacer mal. se esfuerza es esparcir que se halla. ( Diario dei Havret) rumores poco favorables á nuestra…</t>
  </si>
  <si>
    <t>Martí, Andrés</t>
  </si>
  <si>
    <t>Andrés Martí</t>
  </si>
  <si>
    <t>…de paz dél siglo xvu; 12 tomos, Sánchez.? D, Francisco Ribera.. D. Josef María Querrá. D. Scbas- folio, papel 360 rs., rústica 414. - 1 tian Tayon. D. Francisco de la Cruz García. D. Andrés Martí .^Prontuario de: dichos tratados, 4 tomo» 8.*, papel 37 n., rús nez: D. -Franrftco Jimenez. D- Sebastian Tomas. D. Bernardíno tica 31. "y S, Josef. D Josef Templado. D. , Francisco Granados. D. Manuel Acero. Tratado de funerales y sepulturas, ^.0, papel 54 rs…</t>
  </si>
  <si>
    <t>Martia, Marcelino</t>
  </si>
  <si>
    <t>Marcelino Martia</t>
  </si>
  <si>
    <t>…e uva, 8.°, rústica^ rs. . tedral «Je Badajoz por muerte de D. Gerónimo Gómez Rayo y . —.Cartilla pan hacer azúcar de uva ,8f?, rústica a, rs. renunciada D. Miguel Montes Bravo, á D. Marcelino Martia .—. Indagaciones sobre el estañado de cobrp , del estaño y del vi- Navarro. •. ■ drudo, 4.* rústica 6 rs. (fecontinuqrq.f , ,, ; 1 ■ , . En la Gaceta de 8 dé Mayo de este afio se publicó de orden -,Á .• "jii’i'i. imii de S. M. la acción generosa dei patrón y…</t>
  </si>
  <si>
    <t>Martin, Francisco</t>
  </si>
  <si>
    <t>Francisco Martin</t>
  </si>
  <si>
    <t>…tísima es dianato- déViltaséca .digriídáadé 'lá' Sta: Iglesia metropolitana de ademas la elección de un carnero padre. Se ha de conocer in Tárragoni,0 vacante por fsílecimiento de D. Francisco Martin dispensablemente su origen: y si no es ilustre, si ofrece tan solo Garzón*' y: renuncia-de'D/Francisco Llover; á D. Antonio Navar alguna duda, por mas bellas propiedades que tenga, debe reprobar ro y Cerdá. . , ; ... ( ;y Ji:í se absolutamente. Son tan indest…</t>
  </si>
  <si>
    <t>Martin, Josef Cirilo</t>
  </si>
  <si>
    <t>Josef Cirilo Martin</t>
  </si>
  <si>
    <t>…53 dé li ciudad de Toledo, por ascenso dé D. Josef Ortiz dé Pinedo' .caballos ..pernoctará el 26 en Jerez, y seguirá el mismo itinerario. á canónigo.dc su santa iglesia Primada, á D. Josef Cirilo Martin, ' Estas tropas asi que lleguen á las inmediaciones de Madrid, se maestro dé ceremonias dé la misma. guirán para Bayona , bien por el camino derecho de Burgos, Ó AVISO. . bien por el ¿e ValladoEd* Él dia i 5 del corriente sé dará á la vela del puerto de Cádiz…</t>
  </si>
  <si>
    <t>Martin, Pedro</t>
  </si>
  <si>
    <t>Pedro Martin</t>
  </si>
  <si>
    <t>…a seguridad y la dicha del pueblo, que en las leyes de '____Anatomía de artistas , sacada de los mejores autores, por «España sobre el gobierno de las Americas.” «Los Reyes de Es- D. Pedro Martin: comprende la parte de Osteología y Miologia, «paña (dice el barón de Humboldt) tomando el título de Reyes la mas necesaria á los dibujantes. Es un librito muy cómodo para »di las Indias, consideraron estas posesiones lejanas como partes bolsillo, y consta de…</t>
  </si>
  <si>
    <t>…i. “i ‘V'i •- 1 - .1 .1 . 1 I 1. 1— -- . .i geógrafos que fueron de S. M., se hallan de-venta en el despacho El dulce sueño de Jesús, por Ametller. ia rs. - ,de mapas él cargo de D. Pedro Martin, sobrino político y here dero del D. Juan, calle de Atocha, frente de la plazuela del An- Estampa que representa el origen de la Pintura, 8 rs. ¿el» cuarto 2 °: la Turquía europea, el imperio ruso, el Gobier Mapa geográfico de la América meridional , dispuest…</t>
  </si>
  <si>
    <t>Martin, Santiago</t>
  </si>
  <si>
    <t>Santiago Martin</t>
  </si>
  <si>
    <t>…por ídem. villa de Santa Cruz del Puerto. El clero y ayuntamiento de la vi» Doña Luisa Marchori, idem, por alfombra. Ha de Camarasa. El cura párroco y ayuntamiento de la Llacuna. D. Santiago Martin, Ídem, por encuadernación. El baile y ayuntamiento de la villa de Canet. El cura párroco y D. Antonio Suarez, idem, por muestras de pistas para libros. ayuntamiento de Canet de mar. La villa de Peramola. El clero y. D, Mariano Rufino González, ídem, por vino…</t>
  </si>
  <si>
    <t>Martínez, Antonio</t>
  </si>
  <si>
    <t>Antonio Martínez</t>
  </si>
  <si>
    <t>…n CMso, ¡ /, y "SÉOIDAVIA. ’ que nollégó áVérificarsepy Si M; , conformándose con eldictá—' ■ :j:Í.;!30S1 ■J-üii. ,fiV¡,v, ■ - ■; uhiJi.' meñ del Contador general fle Distribución D. Antonio Martínez,') , , ,1. o! j'i i-' ' ‘Jaui */ deHvttmkru j.,1 se ha servido declarar : que:tíhto el depósito de que setrata, eo^ Ayer pcr:1a nfaftana llegaroo de Skuliani dos ohcial«ede«stamo cualquiera otra deuda que^sp crea justo satisfacer, contraída do miyor ruso, y d…</t>
  </si>
  <si>
    <t>…demas emolumentos preve entresuelo de la casa núm. 4, calle de la Visitación, esquina á la nidos en el reglamento: sus viudas, y en defecto de estas sus hijos del Lobo, que habita D. Antonio Martínez con apercibimiento huérfanos hasta la edad de 25 años, disfrutarán la tercera parta que pasado dicho término, sin mas citarles Ies parará todo perjuicio. EN LA IMPRENTA REAL</t>
  </si>
  <si>
    <t>Martinez, Francisco</t>
  </si>
  <si>
    <t>Francisco Martinez</t>
  </si>
  <si>
    <t>…álogoUbeda. Los mismos precios que'en Baeza. ■ ; de voces castellanas de origen árabe ó derivadas del griego, por - jMa\A.OÁ*+-.A*t;tqmt_a.. ? No han tenido mudanza lo» precios.'; D. Francisco Martinez; Marina: 16 rs;^Discurso sobre erorígen . Caifa. Trigo, fanega ji i 36: cebada 20 á 22: maíz 24 á 25: del reino pireaáico, por.:D. Joaquín Traggia, con un apéndice de garbanzos goá «trp¡, arroba 14-á^i g:-aceite, arroba 120 i 22. 42 documentos: 7 r»¿ ^.Demost…</t>
  </si>
  <si>
    <t>…a . procedentes, segun me djjo, de un escaso -t—¿.Xa peZsona que tengnnimicis de la existencia ó fallecimiento fiíon de utía mina «le Hungría. Ségun í» relaciones geológicas de de D. Francisco Martinez deTeva y Monte Hubio, oficial retira las minas-deEPerú, la mayot-pette de la piata se^extrae allí detm do de ejército,que vivia en-Granada enelaftgde i8i8,como s¡ qiinefaj ^aspecto téTreo f«yuginoso. E.l Sr. jbfron de Hundioldt, ha, deudp héiederos ó tcstpmcn…</t>
  </si>
  <si>
    <t>Martínez, Joauiá</t>
  </si>
  <si>
    <t>Joauiá Martínez</t>
  </si>
  <si>
    <t>…üe sé hallan Jé venta eti la Calcograjia de la imprenta Real. gidor de esta villa, refrendada del escribano del número de la mis mo, Martínez, se cita y emplaza á D.Nicanor García,D. Joauiá Martínez, ;Doña María ;Cruz Zalles de Pelayo y D. Joaef S. Pablo Apóstol, por Ssnz, 4 ts. Un Ecce Homo, del Güerchino, 6 r». 3Lntonio Generes, últimos tenedores dé dos vales de 100 peso» no comolidádos dé Enero dé 1824; seis de roó pesos consolidados de Una Magdalena,…</t>
  </si>
  <si>
    <t>Martínez, Josef</t>
  </si>
  <si>
    <t>Josef Martínez</t>
  </si>
  <si>
    <t>…exfension, pobla Enriso D. Jmaf Iglesias. D, Aiejandro Carbitllo. D. Manuel ción y cultura, por su belleza y exquisita fecundidad^ AcómpaGeada. D. Siatoo Bcnedi. D. Antonio Pedí. D. Josef Martínez. fian un nupa ae esta mm del globó y otra del&gt; Africa. La ÓltiD. Antonio Robir. D. ^tnoe Fernandez. ma parte, que saldrá a luz coa brevedad, se ha destinado á la Amé-' • 2Msa Búa Burdeos en «1 bergantin francés Beonterú. Fray rica- exclúsivamenic; y verá 'may…</t>
  </si>
  <si>
    <t>Martínez, Juan</t>
  </si>
  <si>
    <t>Juan Martínez</t>
  </si>
  <si>
    <t>…s................... ............... J beneficio. Segundo........... D. Agustín Búrgos. Zaragoza.................................. ......................... par. Aceeait...........D. Juan Martínez. Bilbao............................................................... i pérdida. En primera ciase de dibujo. Coruña........................................................... . i|. pérdida; Primer premio. D. Pedro Madrazo. Vales consolidados.................…</t>
  </si>
  <si>
    <t>Martínez, Julián Herranz</t>
  </si>
  <si>
    <t>Julián Herranz Martínez</t>
  </si>
  <si>
    <t>…e disminuye el tono y Una de Burgos, y no habertenido efecto el nombramiento hecho porque en lugar de densidad produce laxitud: este efecto es algo nuen D. Manuel Diego Madrazo, á D. Julián Herranz Martínez: Íor «obré la superficie del cuerpo en virtud de que á ella se aplica ira una ración de la propia iglesia catedral/ por ascenso de Don 1 energía directa del calor, que en las partes interiores, en las cua rancisco Gonzalo á la abadas. de Sta. Colonia, dignida…</t>
  </si>
  <si>
    <t>Martinez, Pedro</t>
  </si>
  <si>
    <t>Pedro Martinez</t>
  </si>
  <si>
    <t>…llas producciones casi de primésef María de, k Quintana , . D: Maximino García Alvarez, Don a necesidad y no buica otras para multiplicar el' número de las co Mariano Carballeíra, D. Pedro Martinez y D. Jo-ef Rodríguez. nocidas, nr observa'el poderoso influjo" qiie (odas tienen én- m Ea geometría-práctica los mismos Quintana, García Alvarez, Qar- existeócic* mi los auxilios mútuos que le prestahí De aquí mirar balleira ¿¡Rodríguez, Martínez y D. Venancio Portal , -D. Ajií-…</t>
  </si>
  <si>
    <t>Martínez, Ramón</t>
  </si>
  <si>
    <t>Ramón Martínez</t>
  </si>
  <si>
    <t>…s de la escuadra francesa del Medi Barbie, D. Clemente Reguera, D. Manuel Silva, D, Camilo terráneo, y el Gobierno francés ha manifestado otra vez sus sen García, D. Joseí Blanco, D. Ramón Martínez y D. Robus t ¡ano timientos , confiriendo nuevos honores á los oficiales que se halla Agustín Aniel o. En geometría D. Josef María de la Quintana, ron en el combate de Nava riño, que nuestro Gobierno ha carac D. Maximino García Alvarez, D. Mariano Carballeira , D. Pedro…</t>
  </si>
  <si>
    <t>Martínez, Tránctsco María</t>
  </si>
  <si>
    <t>Tránctsco María Martínez</t>
  </si>
  <si>
    <t>…- vinagres.flojos para poderlos Alcocer i D. Lúeas Navarros para ja vara, de alcalde mayordo-1 vender, la ignorancia y también la mala fe, hace que algunos les Medina de Riosecó á D. Tránctsco María Martínez: -pata di-de- echen ó mezclen un poco de ácido sulfúrico, y desgraciadamen Cibra'á’D. Jóan Marchante y Motero: para’ la delznajari Don ; te es muy frecuente ver vinagres falsificados por este método empí Nicolás :DiaéJMólm : prá Ía dé Araccna á-D.'Celestino G…</t>
  </si>
  <si>
    <t>Maruri, Vatemin de</t>
  </si>
  <si>
    <t>Vatemin de Maruri</t>
  </si>
  <si>
    <t>…tíene hechos. Ademas, ti en arte alguno se requiere del paradero de dguao de ■ loa tafeados t « sirva pectidperlss í instrucciónciertamente será en. aquel ea que m expone la vida, D. Vatemin de Maruri , dd comerció dé Bilbn», ir residente éá f%étt nada nmat frntotv para r! hombt. Uega ya al colmo de dicha villa, asi como también dd pandare da.Manud Gomc* lo extravagante la necedad dé hacer alarde dé la ignoraacia en etta Oonsales/qúa hace aftos salió ds la…</t>
  </si>
  <si>
    <t>Mas</t>
  </si>
  <si>
    <t>…mil k fueron examinados en aritmética D. Gregorio Rodríguez* medicinas. Aprovechóle! tajido exteriór de muchos vegetales para D. JuanMatesi * D. Juan JBaibié, D. Clemente.Reguera,;D. Mas* vestirse;-la núdera pánt; cónstruir sus habitaciones y hacer utensi nuel Silva , Dt..Camilo García, D. Josef: Blanco, D. Rjmon lios ; los jugos peculiares ¡para remedios y para:ibejorar sus mánu-l Martínez y D.: Robustianó Agustín Antelo. En geometría D..Ja-…</t>
  </si>
  <si>
    <t>Mas, Josef</t>
  </si>
  <si>
    <t>Josef Mas</t>
  </si>
  <si>
    <t>…net, idem, por chimeneas económicas. D. Henríque Dollfus, ídem, por bomba para incendios. D. Josef Sanhauia, idem, por velas de sebo. . D. Vicente Pcleguer, ídem ,-por litografia. D. Josef Mas, Barcelona, por instrumentos de «rujia. . Director del Real establecimiento biográfico de Madrid,-por D. Francisco de, Asís Caballé, idem, por moldes para papel. D. Eusebio Aguado , Madrid, por fundición de letra. ídem.. D. Mariano Puigdengolas, Capellades ,…</t>
  </si>
  <si>
    <t>Mas, Pablo Carrera y</t>
  </si>
  <si>
    <t>Pablo Carrera y Mas</t>
  </si>
  <si>
    <t>…da al* Por los partes recibidos de Barcelona últimamente se abe godon. que S&amp; MM. seguían alli sin particular novedad en sis importante D. Miguel Vilaregut, idem, por idem. wud. . D. Pablo Carrera y Mas, idem, por idem. •' ' i . ( - » D. Pablo Tous, idem, por ídem. SS. AA. gozan de la mejor salud en esta corte. D. Domingo Serra, idem, por idem. D. Juan Rull, idem, por idem. Por Real orden de ao del actual, comunicada por el Exce D. Jacinto Sala, idem, por id…</t>
  </si>
  <si>
    <t>Masegosa, Andrés</t>
  </si>
  <si>
    <t>Andrés Masegosa</t>
  </si>
  <si>
    <t>…corregimiento Sevilla a J ídem. de Requena á D. Cristóbal Briz y López: para el de Estepona á Málaga................................................................. i beneficio. D. Andrés Masegosa: para la vara de alcalde mayor de la Puebla Valencia.............................................................. i á ^ pérdida. de Cazalla á D. Josef Leocadio Ahumada: para la de la isla de la Murcia...................................... ...................…</t>
  </si>
  <si>
    <t>…scalzos sobre los hombros D. Placido Otal: para la de layilla de Momblanch, que resulta va el cuerpo del Arzobispo de Sevilla S. Isidoro, milagrosamente des cante por promoción de D. Andrés Masegosa al corregimiento de cubierto, hasta depositarlo1 en"la Iglesia de'S. Juan de León. Al Estepona, á D. Antonio BecerriL: para el de Olor, vacante por varez llevó el primer premio de primera cía e; y fue destinado traslación de D. Juan Carrera » la de Ciempozuel…</t>
  </si>
  <si>
    <t>Masía</t>
  </si>
  <si>
    <t>…or an medio deotot,y matar «y hombrea antasíque ellos pereciesen. vedad despues de un fcljz viage de it ó la dias: todos los solda■■ iiFi i del corrientearribo i Gibraltir lalnúma Doña Masía 4os d.isftutan .de buena .salud.. de la Gloria i bordo de la fragata brasileña' la Emperatriz, escol Acaban de comunicarnos que se ha Tetirado hícia Modon la tada per la titulada Doti» Frmtiu«, las cuales han hecho su viage guarnición dp.Coron. Aún no se sabe…</t>
  </si>
  <si>
    <t>MaSon</t>
  </si>
  <si>
    <t>…° á lo rs. vn. en rústica. Se vende en las librerías Pían llegado cartas de la Morea fechas de 20 de Octubre. El siguientes: Madrid, en k de Pcrez, calle de Carretas; Sevilla , ea general MaSon se dirigía á Pairas en el navio Conquistador en k de Berará; Cádiz, en h de Zaragoza; Valenda, en k de Fasicompañía del vicealmirante Rigny j»ra dar fin á las dificultades II; Zaragoza, en la de Yagüe; Barcelona, en la de Piferrer__ suscitadas por ios slbases…</t>
  </si>
  <si>
    <t>Mate, Francisco Moreno</t>
  </si>
  <si>
    <t>Francisco Moreno Mate</t>
  </si>
  <si>
    <t>…o* partidarios deioscató- pan una capelUníanúmero cuarenta dé la iglesia catedral de Palear licoüt cuáles son las concesiones y cuáles las exclusiones de que cia, por promoción de D. Francisco Moreno Mate* i D. Santiese darian estos por satisfechos, si en su inteligencia la palabra! ex goFermñdezUlloa. ■ t’-r.hr.t k^'d, clusión valdría tanto como degradación: ti se coosidcránapor olio •;. AsimismoyporRcalri decretas hatenido á. bien S. M. con» como una exclusi…</t>
  </si>
  <si>
    <t>Mateo</t>
  </si>
  <si>
    <t>…P» i» w»i di'w&gt;iifi(iiiw ; ■ .: i sef, todos carmelitas. D. Nafrá» Antearlo. D. Gerónimo Fer " ... •,%(*£$*/ v j»ÜJJ¡tl»icfe» s¡'a.,‘£iV&gt; standes Baez. D. Manuel GoMaler Herrera. D. Mateo llanos* 1 a Total ingresado.....,..^.....„..■.... 2*0,169-40. D. Joacf Fernandez Pórtela. D.TomaS Fuentes. D. Manuel Gu-. ^****^^ ^7&gt;^P?“*Í . :y; fierres. D. Francisco Mari» D. Jotef González. D. Joeef Pi IP;‘tyes-)■■■■«***“**,1.1.1 E* rafipk—iaÉs 4 lo* traba…</t>
  </si>
  <si>
    <t>Matesi, Juan</t>
  </si>
  <si>
    <t>Juan Matesi</t>
  </si>
  <si>
    <t>…s Zéndres lid? Agosto. tro director D. Cayetano Fernandez Vülamif. Fueron examinados la retirada de slr Eduardo Codrington ha-hecho mucha sen- en aritmética D. Gregorio Rodríguez, D. Juan Matesi, D. Juan sscion en todos los oficiales de la escuadra francesa del Medi Barbie, D. Clemente Reguera, D. Manuel Silva, D, Camilo terráneo, y el Gobierno francés ha manifestado otra vez sus sen García, D. Joseí Blanco, D. Ramón Martínez y D. Robus t ¡ano timien…</t>
  </si>
  <si>
    <t>Mati, Eugenio</t>
  </si>
  <si>
    <t>Eugenio Mati</t>
  </si>
  <si>
    <t>…6á ninguno que no sea cesante, ni se cobeódan mas penitOntsiqua'; Se emplaza á los que tengan derecho ! la' herénÁia 7 fcienar lo*óese^»menta.(Gaeetanún».40.y íl ■■ylX ( .váv _ de D. Eugenio Mati*.laimbt2 MtoltcrQ,:.que'f!lledó sin testar en RáI otden .sobre el modo de proceder el rasguardo sr. el ngistró jqufe.haya de hacer ,en- los cuarteles. (iVítfúi.í4t.&gt; . 1 r Otra'dando reglas para impedirel contrabando en lis costas; de.EspAai'CAWnr/^jO- ■ -tí…</t>
  </si>
  <si>
    <t>Matías</t>
  </si>
  <si>
    <t>…tado. Pero la Iglesia ha velado en vuestro am Apolonio Ramírez, con una niña. D. Guillermo Vicente. Don paro. Semejante al buen pastor del Evangelio, ha querido buscar Pedro Cano. D. Matías de la Fuente. D. Josef Hernández. Don la oveja perdida para atraerla á su gremio y á la comunidad pú Francisco Toricgoza. D. Juan García. D. Ramón Solóxzano. blica de que se apartara: ha querido restituiros á vuestra felicidad D. Francisco Ruiz. D. Antonio Pe…</t>
  </si>
  <si>
    <t>…e, en los estrados de la Intendencia gaueral en esta parará entero .perjuicio. ...-r • • i corte. —. .Por providencia del alcalde meyor deFregeael en los autos de testamentaría de D. Matías, Sánchez Arfoua, ,que en su juzgado CAKXIOe mi sia api. Real pendan, y por la escribanía numeraria de Soto, se convoca á junta da acreedores á aquella, que ha de celebrarsecl dia si da Lóndrea-, iaa*aooooae«aaaaoaaa*aaaaaaaa»aaaaaaa«aaaaaooa&lt; 87^ * 37* Setife…</t>
  </si>
  <si>
    <t>Matson</t>
  </si>
  <si>
    <t>…1828. vengan de aquélla expedición , y es probable que ellas.nos dirán los resultados de las conferencias que se hablan tenido en Navaria- ZÍ27. 1828. no, y ios motivos por que ei general Matson,. quien. Iba I dirigir O—' a*- Aduanas.. .......................... 4-915,618. 4.664,932. se, al parecer, sobre Coron y Navarmo á principios de Setiem sus Impuesto de líquidos ó derecho de bre, se hallaba todavía acampado el 26 en las llanuras de la Mesanía.…</t>
  </si>
  <si>
    <t>Maury</t>
  </si>
  <si>
    <t>12</t>
  </si>
  <si>
    <t>…esta naturaleza, que no „Mas no sólo para con los franceses sino también para con los teniendo ni pudiendo tener relación con nosotros, ni siquiera sir españoles lia adquirido el Sr. Maury títulos muy justos á la gra ven para alimentar la curiosidad mas frívola (0? Pero á la verdad titud y al aplauso; pues ademas de ganarnos el puesto de honor no podrá sernos indiferente lo que interesa á nuestra gloria litera de que estábamos privados en una d…</t>
  </si>
  <si>
    <t>…nsito por la proyíncia de Kanta , no podrá dejar de aumentar los críticos,franceses,.está escrita la dedicatoria, es un preludio de’ se al-entrar en Tarfaró. -• que ó. empresa del-Sr. Maury,: por árduá y atrevida que pueda' ' IKAVC1A. - parecer ,4 Primera vista , no tiene nada de presuntuosa en quien la abraza fiado en tamañas fuerzas. , . ' ’ ! Parts 35 de Diciembre. ’ .«Sjgue.unprólogomuy apreciabre /y/qúfs no es ó parte, me , Bolsa de ayer. C…</t>
  </si>
  <si>
    <t>…güedades romanas, que pueden servir de muestra del buen desem quio se halla constantemente en la quinta. ¿ peño de esta empresa ,¿ epantos quieran-, auxiliarla. Se hallan en *&gt;H1 Sr. Maury cfa muy buenas razones para demostrar ló im prensa la„ retórica, la poética, la geogra fía universal y la mineyaposible que es la introducción de los ritmos de las lenguas anti-' lo'gid i ycorifihuarán publicáhdoíe indistiiltariieóte sin interrupción, güas ei…</t>
  </si>
  <si>
    <t>…uede haber algu blemente harianpor sí propios si estuvieran en su lugar? na exageración en la memoria de. Mr. Noble, Por lo demás halla »En medio de esta justa libertad de que. el Sr. Maury ha usado- en este hecho la prueba de un aserto suyo, y es, qué las gastro en sus traducciones, no dejan de ser estas harto fieles, no solo en enteritis produc¡das"artific¡almente se diferencian mucho de las que cuanto á la imitación de los ritmos, reproducido…</t>
  </si>
  <si>
    <t>…as maestras hijas de el concejo en su acuerdo de Primavera del año anterior. Asi que, las circunstancias. ? no generalizando este único medio del premio, Cuenca se verá «Cuando el Sr. Maury habla del plan y principales reglas que precisada á abandonarle con excesivo sentimiento suyo, porque ca se ha propuesto pra la ejecución de su obra, no podemos menos balmente el país abunda mas'qUe én otro de esta clase tan nociva y de copiar sus propias pal…</t>
  </si>
  <si>
    <t>…llenar un vacío de que patees el segundo en la de .flores, y los cuatro restantes en la de princi pios y clases de cabezas, manos y pies, á los artesanos discípulos lamentatsc el Sr. Maury. de la Real Academia de S. Cirios que acreditaron mas aplicación El gentil niño Narciso, Prados, verduras y flora» di dibujo , siguiendo al mismo tiempo su respectiva carrera de ar En una fuente gayado Otorgo que las miredes; . te ó fábrica. De sí mkmo enamor…</t>
  </si>
  <si>
    <t>…nes son muy .intenses A prolongadas , exiges» «¡Qué lástima que de este endiosado ponta na nos haya presen entonces un tratamiento perturbador: cuando.las sigue la intermi tado el Sr. Maury, siquiera una de aquellas sublimes composiciones tencia na hay medio de omitir la administración de ciertos per-* filosófico-religiosas que caracterizan su numen, cu nuestro concepto turbadores entre los dos.accesos, ó:en el estado de apirexia, La» por nadie…</t>
  </si>
  <si>
    <t>…e la deuda qiie , le im 7 Belleza igual,de rostro verdadero. ponen la: felices disposiciones que de sus influencias ha recibido, ¡ Mas qué rancho que yo perdido ande apresúrese el Sr. Maury á pagarle un homenage mas directo con la Por uncngafio'tal, cuando sabcmos publicación de su poema ae Entro y Anudar*, destinado, según Que nos engaiU asi naturaleza!....... dice en la dedicatoria de la España poítka, á cantar lá amistad, Porqué'csécielo azul…</t>
  </si>
  <si>
    <t>Maury, J. M.</t>
  </si>
  <si>
    <t>J. M. Maury</t>
  </si>
  <si>
    <t>…Segun el parte del 31 de Diciembre, en Barcelona, SS. MM. En esta clase contamos la obra que acaba de publicar en Fran continúan sin particular novedad en su importante salud. cia D. J. M. Maury, cuyo análisis habiamOs pensado, dar á nues tros lectores desde luego que tuvimos noticia de ella. Mas al tiem SS. AÁ. continúan en esta corte con la mejor salud. po que tratábamos de esto, vimos empezado á desempeñar este deber por el laboriosísimo editor de…</t>
  </si>
  <si>
    <t>Maury, Juan María</t>
  </si>
  <si>
    <t>Juan María Maury</t>
  </si>
  <si>
    <t>…o mismo de la obra. (continuará.') rada sobre la lengua y la versificación española; una introducción en verso, y varios artículos biográficos, históricos y literarios. Por AVISO. D. Juan María Maury: adórnanla algunos retratos. Tomo i.°Pa La Real Academia de Nobles Artes de San Femando de esta ris 1826: 8.° de 450 páginas. corte, habiendo averiguado que el Manual titulado Arte de alba»La obra del Sr. Maury nos faltaba, dice con exultante apro sitiería, ó…</t>
  </si>
  <si>
    <t>Mclrillc</t>
  </si>
  <si>
    <t>…. " El, 37 tuvieron una-reunión en el Cornejo el dumie de Wo- que el gran ejército, siguiendp la línei de la costa, penetrar4 entre llinetónv los condes7 Bathurst y Aberdéén , el lord Mclrillc, el Varna, que bastaré entretenerla1, y los desfiladero^ de Schiumla, lord Lindhurst, y Mrs. Peél, Goulbura yfterries, habiendódu- que no hay neccsidad dgqiafar. El niiyoy obstáculo en esta direc ndo su sesión álgudas horas.'Conclíiidó'cl-consejo tuvo el duqu…</t>
  </si>
  <si>
    <t>Mclville</t>
  </si>
  <si>
    <t>…l dia anterior sumamente satisfecho/ Va se ha terminado definitivamente todo lo perteneciente al * Por la tarde ftie S. M. ¿ visitar él hospicio , y después al pi almirantazgo: el lord Mclville reemplaza á S. A. el duque de cadero, eh donde presenció los diferentes ejercicios que hicieron Clarence: y parece que„el consejo del almirantazgo se compondrá, loa oficiales..■ ‘ r v -v:tono en-otro tiempo j de cinco lores. q Por'la tioche se 'dignó asistirS…</t>
  </si>
  <si>
    <t>Mcrás, Femando</t>
  </si>
  <si>
    <t>Femando Mcrás</t>
  </si>
  <si>
    <t>…. .......... 1 á i¿.Segundo...^...... D. Norberto Granja, D. Josef Casaní. Málaga.............................................................. q á F beneficio.Accettit........... D. Femando Mcrás, D. Antonio Calderón. Valencia...............................................i........... par. En lengua ingleta. Murcia...................... ...................... iF á q. Primer'premio. D. Trifon Modet. Barcelona á pesos fuertes................... ........…</t>
  </si>
  <si>
    <t>Meachihoff</t>
  </si>
  <si>
    <t>…entes salidas, Ayudante, Tenientedénivío. O^OQOaaa Pase '• 6,204: oi¿ér&amp; infantería .ni^i reepm á la Bayoneta. Pfero hemos tenido Primer Piloto con gjrédó mi desgracia'!«c q»ie!tí general Meachihoff fue herido ca una de litar.. 4,200:.. 3-. 11</t>
  </si>
  <si>
    <t>Medina, Bartolomé</t>
  </si>
  <si>
    <t>Bartolomé Medina</t>
  </si>
  <si>
    <t>…D. Juan Carril. Don ANUNCIOS. Antonio Gándara. D. Cesáreo Andmi. D. Bernardo González. D. Antonio Ramírez. D. Ramón Pérez. D. Francisco' Nudez. D. Joaquín Saratcs- D. Juan Portas. D. Bartolomé Medina. Don , Catabro dt lat obras dt S. M- gve Jt hallan de venta.etf el dts■ pacho y almacén de la Imprenta Seal.Pedro Oliver. D. Josef Gacett. D. Manuel Fernandez. D. Pablo Córdoba. D. Domingo Alrarez.: D, Bartolomé Ler rano. D. Ra Abadía. Resúmen del inventario…</t>
  </si>
  <si>
    <t>Meitams</t>
  </si>
  <si>
    <t>…«segura que dentro de un mes llegará á esta ciudad el fem«arador de Rusia. Se habia comenzado! prepararle li andel ; t i^Inclfiyo la declaración qué él rais-elfondi ha dado en nom barón Meitams; pero como no podía estarlo en tan poco tiempo, bre del Sultán al ministro de los Fuaes-Bajos, y á Mr. de Kaunitr, se ha preferido disponerle la casa del Príncipe Brankowan. ^ _ que jdespnes la ha repetido á Mr. de Ottenfieils.n La Puerta mira Parece muy extr…</t>
  </si>
  <si>
    <t>Mélcior, Cirios JoTef</t>
  </si>
  <si>
    <t>Cirios JoTef Mélcior</t>
  </si>
  <si>
    <t>…Hierro... é* • *7 * *V » •' 67. 84. escritaqeii ingles por Miss Regina María Roche; y traducida H"Plata....... , «NiiÉtN*/’ -!V¿ ' a* *••••«••&gt;•••( O, 48 bremente*l castellano por D. Cirios JoTef Mélcior. los suscripSílice y alúmina. 9,7 tores tendré» la bondad de pasar i recoger el tomo g.° y último Pérdida en agua y gases.. •n ilos&lt;ptintói doiKk se'mscribiercm,7éKsde'h9y queda en venta 'ido partes. en ló» mismos Ja obra , ^ue *«oiista de'tres- tomo» en 8.^*…</t>
  </si>
  <si>
    <t>MelEl</t>
  </si>
  <si>
    <t>…do presidente del consejo; que este hono rable Lord parará 4 ser guarda-sellos privado, y el lord EllemOdessa *7 d» Agosto. borugh 4 la junta de negocios de la India, en lugar del lord MelEl domingo 34 se cantó en la catedral un solemne Te Deum ville , quien será trasladado al almirantazgo, á pesar de su ne4 que asistieron SS. MM. II. en acción de gracias por la toma de ptíVÉ, : las plazas de Akhalfcalaki y Ghartviscy, del bajalato de Erzeron; mw…</t>
  </si>
  <si>
    <t>Melgounon</t>
  </si>
  <si>
    <t>…ado la generosa longanimidad del Empera dente general cuando los grandes ejércitos se hallan en actividad: el dor Alejandro, de gloriosa memoria,, los pasos hostiles del Go may or general Melgounon, actual intendente general de dicho ejér bierno turco, y ahora ha llenado la medida: apenas habla asegura cito, conservando su cargo, estará bajo las-órdenes del senador di do la paz con los mas solemnes juramentos, cuando se quitó la rector en gefe. máscara…</t>
  </si>
  <si>
    <t>Mellado, Estéban</t>
  </si>
  <si>
    <t>Estéban Mellado</t>
  </si>
  <si>
    <t>…..................... ............... .....................'.I',. i&gt;idem. poner. lo que tenga"por conveniente en los autos que se siguen pof Barcelona á pesos' fuertes........Par. D. Estéban Mellado, sobre dévólüéión’dé váriós efectos pertene Zaragozfi.,; ................................ .J.Í...Í.. ídem. cientes á la rpqta de la guija .mayor y menpr, ppr Ja, escribanía de Bilbao............................... .............J,... '..'..... jf perdida. Cáma…</t>
  </si>
  <si>
    <t>Melville</t>
  </si>
  <si>
    <t>…es preciso atribuir la desmedida ambición Lord Canciller , lord Lyndhurst. que se nota en todas las clases de la sociedad en Inglaterra. La hi Presídeme del Despacho de Registro, lord Melville. pocresía de los ricos no alucina á los pobres: estos á su vez también Director de Moneda, Mr. Herries. hacen el papel de hipócritas: asimismo están persuadidos, como sus Presidente de la Junta de Comercio , Mr. O-Grant. superiores, de que toda la moralidad n…</t>
  </si>
  <si>
    <t>Mena, Josef</t>
  </si>
  <si>
    <t>Josef Mena</t>
  </si>
  <si>
    <t>…uto »ñ general du .Mbaco, y no puede dudarse 11er, D. Antonio Ballugera, D. Dámaso Arias, IX.MigiitlPtr- quz &lt;je este tnismouso inconsiderado; pueden seguirse resultados tearroyó, D. Josef Mena, E&gt;. Claudio Gómara. Y los de segundo nocivos en diferentespartes de la boca, y particularmente sobre y tercero orden por .otros jóvenes de.nó menos distinguida apli los dientes,es bien;olera,la '.general utilidad e interes de este opús cación. • culo^ S» ven…</t>
  </si>
  <si>
    <t>Menchikoff</t>
  </si>
  <si>
    <t>…estros Ministros, ó una .importante acción , que acababa de sostener y ganar con la mas bien el duque de Wellington , tratan de qua se reúnan las Cá guarnición de Varna el general príncipe Menchikoff, encargado maras lo mas pronto posible, i fin de que dicten aquellas medidas últimamente del sitio de esb plaza. que todo» lo» nombres ímparcialea miran como cwncialc» pan Ja » Habían logrado los turcos introducir en Varna, por el ca paz v tranquilidad de la…</t>
  </si>
  <si>
    <t>Menchüuttf</t>
  </si>
  <si>
    <t>…rcito, no parece que se duda del éxito de la empresa. ZAW, encaagado pot el. Emperador del mando del sitió en lugar Del 5.: £1 Emperador se fia vistoprechado á detenerse desde del príncipe Menchüuttf^ . . -.L &lt;.s.l*-T',y.-vv/ -■ -x.-v:■el . a por causa de loa vientos’contraríov,' y no'ha podido hacerse En.la noche dcl.3r.hiz0 el enemigo una &gt;alida contra, el, redtktó9qóeu&lt;íehénde la dérCcfia de nuestras líhcás ; pero füe recha-^ á la vela.nara Varna hasta…</t>
  </si>
  <si>
    <t>Mendez, Agustín Josef</t>
  </si>
  <si>
    <t>Agustín Josef Mendez</t>
  </si>
  <si>
    <t>…D. Josef Cabrera: para la de Junquera de Idem no consolidados......................................... 7 á J. Ambia á D. Bernardo de la Ballina y Costales: para la de Alconchel á D. Agustín Josef Mendez: para la de Sotopalacios á D. Jo sef Alevcsque Casquete; y para la de Javalquinto á D. Pascual ANUNCIOS. Perez. Breves meditaciones sobre los novísimos, repartidas por los El dia 28 de Febrero se celebró en la iglesia catedral de Lugo días del mes, con la reg…</t>
  </si>
  <si>
    <t>Mendiylfy, Ignacio</t>
  </si>
  <si>
    <t>Ignacio Mendiylfy</t>
  </si>
  <si>
    <t>…tmdo ét Tfrephtticá rédáctado con arreglo ;í lo» prta j- « de k:ihiiiefe'-&lt;lottiW:mid¡ca;:por «r~Dr'.'l^ ui'fwit^ttliNi todas Ja* .Reintas Décima-. riel Francés al- castellano por.D. Ignacio Mendiylfy nv^dicó aitúlk. ^,Tercias’R¿íWi,Ercusado,Nov«io, DiezmosezenfOs YNo^a p¿hahecefaíS.M. ('m.elobici^Qde'Valladolid y.abá- dé Bilbaó. Ofreccmoa al pdblido para méiEideiit.'de Miyó pr¿xP&lt; oto el primer tratado de Terapéutica que isle^i luz en.cuteUaao. ¿&amp;¡r* ™Ni*…</t>
  </si>
  <si>
    <t>Mendizabal, Juan Joscf de Orue y</t>
  </si>
  <si>
    <t>Juan Joscf de Orue y Mendizabal</t>
  </si>
  <si>
    <t>…e Santisteban, y de Doña Ana María de la O Fer este acto, y vistos los grandes adelantos de los niños, el presiden nandez de Córdoba, de la casa de los duques de Medinaceli: en te D. Juan Joscf de Orue y Mendizabal, corregidor político por 1780 casó con el Excmo. Sr. D. Diego Fernandez de Velasco, S.M., dando las debidas gracias 1 este benemérito profesor, deter duque de Frías, de quien tuvo varios hijos, y de los que quedan minó obsequiar á los niños, y estimularlos al…</t>
  </si>
  <si>
    <t>Mendoza, Francisco</t>
  </si>
  <si>
    <t>Francisco Mendoza</t>
  </si>
  <si>
    <t>…ef Alvarez Vázquez, D. Gregorio Alberto de apercibimiento. Medina y D. Juan Francisco Lluch: jsara una ración de la misma, CAMILOS DEL DIA 2C. por ascenso de D. Antonio Porlier, a D. Francisco Mendoza: pa Londres........................................................... f, ra media ración de ella, por muerte de D. Juan Perdomo, á Don París................................................ .................... 1$ 9 a ro. Manuel Alonso y Dorado: para una cano…</t>
  </si>
  <si>
    <t>Mendoza, Iñigo López de</t>
  </si>
  <si>
    <t>Iñigo López de Mendoza</t>
  </si>
  <si>
    <t>…l: producto verdaderamente admirable, si se con Silva. Alonso Cano. Bartolomé de Murillo. Juan de Herrera. sidera que las que con tanta constancia , esmero, perfección y éxi 13. ' D. Iñigo López de Mendoza. Juan Gistes de Sepúlveda. to se cultivan en Freyberg, rinden únicamente medio marco. Loa Francisco de Salinas, rr. Benito Gerónimo Feijóo. D. Alonso Pé documentos adquiridos, y la tradición constante del país,aseguran rez de Guzmañ. Rodrigo Díaz de Vivar, el…</t>
  </si>
  <si>
    <t>Mendoza, Juan de Palafox y</t>
  </si>
  <si>
    <t>Juan de Palafox y Mendoza</t>
  </si>
  <si>
    <t>…rido tribunal; prevenidos de que pasa D- Alvaro Navia Osorio. do dicho término sin hacerlo les parará todo perjuicio. 7.0 D. Luis de Requesens. D. Bartolomé Leonardo de Argénsola. D. Juan de Palafox y Mendoza. D. Francisco Valles. Don ATota. En la Gaceta anterior, pág. 438, col. i/, lín. 7 y 12, Juan de Ribera. El Muo. Fr. Luis Poncc de León. donde dice Dría , léase Drin. EN.LA IMPRENTA REAL,</t>
  </si>
  <si>
    <t>Mendoza, Pedro González de</t>
  </si>
  <si>
    <t>Pedro González de Mendoza</t>
  </si>
  <si>
    <t>…......................... Barcelona. Carranza. D. Antonio Covarrubias y Leiva. Antonio Perez. Don 34.270.... 200ee«e**«e»*»»eee»o*ee*e«e** ' Vitoria. Josef Pellicer. Valencia. 10. D. Pedro González de Mendoza. D. Melchor de Maca*.774**~ 2op......................... Zaragoza. saz, Fr. Francisco Jiménez de Cisneros. Vasco Nufiez de Valboa. 32.427.. .. aoo....................... Madrid. D. Josef Carrillo dé Albornóz. Hernando-AJarcon. 4.287.. .. 20o.»»»..»».»...»...,…</t>
  </si>
  <si>
    <t>Mengs, Rafael</t>
  </si>
  <si>
    <t>Rafael Mengs</t>
  </si>
  <si>
    <t>…, llamado vulgarmente el Españólelo, aa rs. sea; cotí éperéibimientp.qué dé lo codtlrtiq 1c» parar! él perjuicio: Retrato de D. Juan Palomino, a rs. que haya lugar, "¡' Retrato de D. Rafael Mengs, 1 rs. Trece estampas grabadas al agua fuerte de vario* pensamiento*, Noté.,, fin la Caacetá núfl*, it9del Jueve* * del corriegté s*. por D. Ramori Bayeu , ía rs. anunció 1* suscripción del Tratado de eamtío patricio, nacional y La Madre del Divino Redentor ,…</t>
  </si>
  <si>
    <t>Menschikoff</t>
  </si>
  <si>
    <t>…;Jr¡ taba rodeado. &lt; . -f . L .sjxMMtfi* b-,L’l :.i ¿I. 'ií'*-.{Um En la maliana del 18 se yprificó el desembarco bajo las órde ~ : i* jfmA.': nes del ayudante de campo general el príncipe Menschikoff, y 4 Il Excmo. Sr. «bítlert/Vallejo, étWiéjédoT e*raotdÍi»rioy medida que desembarcaban- ^ uñ tropis te' émpeñaban en el combate pleaipotencurio de S.M.c«ólíca «nade'Westnlleallbrt*, cóñtté las dé la gucraición, lps cuálcs habian híecho una talidi sos-</t>
  </si>
  <si>
    <t>Mentchikoff</t>
  </si>
  <si>
    <t>…a." Que siga el descuento de la media na á toda costa; el bombardeo ya ha debido comenzar por tierra anata, y en pago de ella se admitan los atrasos de pagas; y últi y por mar. El general Mentchikoff espera refuerzos para dar el mamente , que mientras S. M. no determina otra cosa se exijan los asalto, porque los turcos tienen en esta ciudad una guarnición de mismos descuentos que se exigían antes á los empleados que hasta io9 hombres, sin contar los habit…</t>
  </si>
  <si>
    <t>…e Ha. pasado delante, de .Schumla, sitio algunas escaramuzas posiciones; pero gracias á las. prudentes disposicioncs dcL general entre ‘tas avanzadas de los'turcos y las nuestras. príncipe Mentchikoff, yal den0dado yalor. de^nuestras,Iropas^fue £| 3 concluyó de fortificar su posición de Tchiflyk el tenien rechazado y perseguido huta las miañas u&gt;uranas. Ia infantería te gene rail ránofF,cn dqtjde se hallaba con una parte de su divi turca atacó cuatro ve^'o…</t>
  </si>
  <si>
    <t>MenzikofF</t>
  </si>
  <si>
    <t>…charest 14 de Setiembre. volvió á tierra para inspeccionar las obras del sitio de Varna, De todas partes llegan refuerzos: una gran parte se dirige so- principiando por visitar al príncipe MenzikofF, que las ha he cho con tropas menoies en número que la guarnición, las cua (1) Soldados que cada propietario de feudo militar está obli- les ha conducido hasta que recibió una herida, de un modo que £ ido á preservar amados y equipados á su co.ta, sea á pie ó…</t>
  </si>
  <si>
    <t>Meras, Fernando</t>
  </si>
  <si>
    <t>Fernando Meras</t>
  </si>
  <si>
    <t>* En lógica, ontologia y elemimtot matcmáríw. ' Aceenit........ „ D Ramón Efejalde, Sr. Marques de &lt;éhiId«hÉ. Prem¡o~.~....~~ D. Fernando Meras. En Id dan de esgrima. Prendo............. D. Trifon. Modet. En retórica. Accettit...........D. Narciso Cabrera, D. Genaro Qiwadz., Primer premio. D. Mateo Obregoa. Segmuh........... D. Jotef Arríela. ' En la date de baile. ■Accettit............D. Pedro Campu…</t>
  </si>
  <si>
    <t>Meras, Joaquín</t>
  </si>
  <si>
    <t>Joaquín Meras</t>
  </si>
  <si>
    <t>…........ D. Jotef Arríela. ' En la date de baile. ■Accettit............D. Pedro Campuzano. Prendo............. Exento; Sr^Mirque: de Casasola. Accettit.....^.... D. Pedro Malrazo, D. Joaquín Meras, D. Rar En la cíate superior de gramática latina. mon ElejiWe* Primer premio. D. Eugenio Ahumada. Segundo...........D. Antonio lacucva, D. Juan Campuzano. Accettit. D. Francisco Cabrera, D. Juan Bcuíhb , D. Gic» No hay artículo* ñus importantes: de publicarse…</t>
  </si>
  <si>
    <t>Mercadaate, Savcrio</t>
  </si>
  <si>
    <t>Savcrio Mercadaate</t>
  </si>
  <si>
    <t>…snor gaditano, puesta tas. (Mm. di.) an piano y .guitarn á X rs.: nueva boleras dtl jaleo, dedicadas al - Real decreto «Halando el tanto para los gastos de la primera, Sr. maestro D. Savcrio Mercadaate, compuestas por la constante secretaría de Estado. (Núm. da.), afición de un apasionado suyo, puesta para piano á jrs. y gui - Otro para U de Gracia y Justicia. {Núm íj.) tarra á 4: todo se hallará de venta en la librería de Brun, frente &gt;■ Real orden sobre a…</t>
  </si>
  <si>
    <t>Mercader, Narciso</t>
  </si>
  <si>
    <t>Narciso Mercader</t>
  </si>
  <si>
    <t>…lé. VARIEDADES ESTADISTICAS BEL REINO. Precios de loe frutos en la primera mitad del mes pasado. Menciones honoríficas. ,* Alav\a:__Vitoria- Trigo, fanega 31 rs.: vino, cántara u. D. Narciso Mercader, Barcelona , por ovillos de algodoné Las demás-especies á los precios del me* dé Febrero. Sres. Lloverás y Samuntá, ídem , por tejidos de algodón.. ÁzAaou^-Alcañiz. Trigo, fanega aragonesa 13 áig: cebada': D. Josef Domenech, ídem, por ruat. 6 á tí}: maíz y: j…</t>
  </si>
  <si>
    <t>Mercedes</t>
  </si>
  <si>
    <t>…endido tan largo viagé, á pesar de los ri- - D. Josef Gatalá y Viayals , idem, por instrumentos meteoro gores del tiempo y de las molestias de su inestimable salud.r' lógicos. • - Doña Mercedes y Doña Ana Fiorez, Madrid, por bordados. Concluye la distribución de premios concedida por S. Mi éteonet* ■ suénela de la exposición pública de la industria españolé. VARIEDADES ESTADISTICAS BEL REINO. Precios de loe frutos en la primera mitad del mes pasado. Menciones honoríf…</t>
  </si>
  <si>
    <t>Mercurio, JosdF Font y</t>
  </si>
  <si>
    <t>JosdF Font y Mercurio</t>
  </si>
  <si>
    <t>…y 0* Rafael Falte y Seria, de Marina* Cfaze ifiedá* de gramática latina* ANIINCm Premhs. if D. Juan Sareáa yBojadors, 2.0 D. luis Atooro^ Accésit. 0. Ignacio Higueras y Tomelfao, D. JosdF Font y Mercurio de España. Setiembre de iBiR.Ymdsscí 10 rs.en eiD. Francisco QiietgUs. D# gramática castellana* despacho de la Imprteta Real* Se suscribe en ei mismo despacho, y te ías provincias te las admlnlstraoo^es principales de correos. Pwmms* ,1** Antonio Áimengoí y Salas, a.®…</t>
  </si>
  <si>
    <t>Merino, Lucas</t>
  </si>
  <si>
    <t>Lucas Merino</t>
  </si>
  <si>
    <t>…inat debensenteem- Aroza. D. Joeaf Barríentoai D. Josef González. D. Juan López. plazacjas por una magnífica obra,, proyectada y mandada ipnitir* D. Juan Moator. D. Juan Bstuecas. D. Lucas Merino. J&gt;. Manuel pcrS/lt^lir^ dispuso ei: protector dd canal te leprMutsro Oporto. D. Misnuel Lopcz. D. Maniiel Cuervos. D. Salvador Go» . prorisíonalmemé, figurándola en perspectiva. c ■ ' ¿ ; V rmtiola. D. Juan Leal. Dr Pedro Diaz y D; Antonio Graso. Iasttopas d…</t>
  </si>
  <si>
    <t>Mermet</t>
  </si>
  <si>
    <t>…todo cuanto es sus el punto mas élevado del terreno, y eii seguida comenzaron las ceptible de su influjo,creemos no será desagradable á nuestros grandes maniobras, mandadas por el vizconde Mermet. lectores la historia de este invento. Formada pór- los extrangeros Después de haber ejecutado las tropas diferente» &lt;vóliieionc» ao es extraño se olviden en ella de ios-españoles1, y mas bien por</t>
  </si>
  <si>
    <t>Mesía, Diego</t>
  </si>
  <si>
    <t>Diego Mesía</t>
  </si>
  <si>
    <t>444 8.427...* ; Í06mhh**»***umm***«m«i ' Madrid. ’ 8.° D. Diego Mesía 7 Guzman. EIMtro. Juan de Avila. El 33.241.. .. 20Óa*ee*e*e**e«*»«**eeee**ae» Tslavcra. Padre Fr. Josef de Sigüenza. D. Diego Covarrubias y Leiva. Juan 1.237.... 200........................ Madrid. Urbina. El Padre D. Tomas Vicente Tosca. 21.450.... 200......…</t>
  </si>
  <si>
    <t>Metternich, Víctor</t>
  </si>
  <si>
    <t>Víctor Metternich</t>
  </si>
  <si>
    <t>…l bergantín y se apoderó de él. tró en Florencia, pan con- d mismo carácter á Bruselas, y que _^S¡ al *iglo presente, que te Irá querido graduar dé’siglo de verá Reemplazado porel príncipe Víctor Metternich, hijo1 del luces, (e le llaman el «glo‘da la intriga , de la ignorancia y de Canciller de Estado, que actualmente se halla agregado á Ja emba ls cbocairería, crecmosqne seria mas acertada la calificación. Ha1* jada -ic Fuá. , ce pocas diés que fiadosén la bue…</t>
  </si>
  <si>
    <t>Miaulis, A.</t>
  </si>
  <si>
    <t>A. Miaulis</t>
  </si>
  <si>
    <t>…M. tenido á bien oir sobre el particular »A bordo del Pilas 27 de Enero dé i§i8.=Por ausencia de¡ i los Asesores de la Superintendencia general de la Real Hacien lord Cochrane, el comandante A. Miaulis.” (Cuurirr deSmima.') da, conformándose con su dictamen, se ha dignado resolver, que Idem i.° de Marzo. pues de todo el expediente resulta que el único causante de dicha falta ha sido indudablemente el Administrador de la citada Pro El conde de Capo d’Istria…</t>
  </si>
  <si>
    <t>Mifiano, Sebastian de</t>
  </si>
  <si>
    <t>Sebastian de Mifiano</t>
  </si>
  <si>
    <t>…ue fue en el reino de Francia, quien Los suscriptores al Diccionario geográfico Je Esfaifa y Por-* debe acudir por sí ó legítimo apoderado ante el juzgado ordina tugal que publica D. Sebastian de Mifiano, acudirán á recoger el rio de la ciudad de Cervera, en Cataluña, á fin de alegar á su fa tomo 9.*, y pagar 20 rs. por el último en papel común y 26 en vi vor cuanto le convenga en la testamentaría de Josef Segarra, que tela. El que ahora sale á luz contiene 4…</t>
  </si>
  <si>
    <t>Migan</t>
  </si>
  <si>
    <t>…a y soliden con que todoscit Ote; nttviáiai inja ttfc ilí 'Pti/rtfr-Méb, W’afíff _4e: general deeempefiaron estosaetos, y lo* diputados del iyontamieoto diiposición iti Éxcmó. Sr.'D. Migan árré'^sü goter* distribuyeron medallas de premio á;lot sobresalientes en primeras nados1 y capitán ÉtneraL,' ‘•'jSr/,;,'v l íli letras, latinidad y dibujo. : ; -• i o'-nV;3------En Tarazóos de b Mancha , provincia de Cuenca, sé bendijo Loe canunoe de b idó-sa…</t>
  </si>
  <si>
    <t>Migue</t>
  </si>
  <si>
    <t>…............ | I IX Josef María de Luengas- y Sakzar: para la de Herrera del Du fy a ^urad a.... «,«......... f l;ií.,idei% Ál»^ar;r¿&gt;_____ ...... ______ _______ J daño. . : que á D. Migue! Navarreíe: pía ' la de Caí bájales á D. Bruno Rodrigo Ifaiteozq^a: para la de Mal verde del Camino á ^luru.2«»»«» 1 Idem. _ D: Anselmo Josefi de Robles: para k~de Gropesa 2 D. Meliton Valeiicía...^..^.^.t««v„.,.......................... t idenu, ’. Brienzáie…</t>
  </si>
  <si>
    <t>Miguel</t>
  </si>
  <si>
    <t>…res y Enviados de las cortes exel embargo. (1) (Garaste de Fnemee.) t-rangeras, y los primeros gefes de palacio; pasaron ayer al Elíseo Borbon á cumplimentan á S. A. R. el Infante D. Miguel. A las AustkiA» nueve menos cuarto de la mañana‘{k M- , el Delfín y el mismo In Viena tg de Diciembre. time , salieron paca el bosque de Versalles. S. M. llevaba á S. A. Antes de ayer tarde llegó aquí un correo rusode Petersburgo, y á su derecha, y al vidrio…</t>
  </si>
  <si>
    <t>…solidados 101 f. 50 c. Ac de Tauris Fet-Ali-khañ y del mouschteide de ía misma ciudad ciones del banco 1930, Empréstito Real de España &lt;53|. Agá-Amir-Zata-Seid. S. A. R^el lnfante D. Miguel ha salido de esta capital á las Este último, que es el gefe de todo el clero de Adzerbidjan, tres de esta mañana con dirección á Calés. disfrúta la confianza -unánime-¡del pueblo: mientras que Alaiar- Este Principé ha visitado mientras su permanencia en París…</t>
  </si>
  <si>
    <t>…del aiio, y cuando aun no se ha hecho las credenciales que le acreditan en esta segunda cualidad. ninguna declaración de una ni otra parte. Es verdad que habéis yá ____ El Infante D. Miguel llegó el dia 20 del mes anterior á Ca batido al musulmán en Navarino; pero también es cierto que él lés, acompañado del conde do Villareal, del caballero Barbosa y hizo fuego primero contra nosotros: lo hemos seguido en la bahía una comitiva de 24 persona?. E…</t>
  </si>
  <si>
    <t>…de las corporaciones y personas distinamd Trauller.) - T tx Duques de Clarcnce dieron el miércoles un gran convite guidas de uno y otro sexo. con motivo de la llegada del Infante D. Miguel. El mismo día fue S. A. R. á Wooiwich para ver maniobrar la artillería. (1) Todas estas son pruebas de la felicidad que traen y que U«n pequeña obra titulada Cincinnati en 1826 presenta unos prometen á los pueblos los regeneradores, los amigos de las luces, d…</t>
  </si>
  <si>
    <t>…de recibir la se yor , se ha visto en peligro de perder la vida. Este accidente ha guridad de la gratitud de mi Gobierno y la inia propia, s Gui acontecido después que el Infante D. Miguel había idó á visitar lleminot.” aquellas obras acompañado de toda su comitiva. (Courier.) El 5 de Diciembre contestó Mr. de Ottenfels á esta nota en -. El periódico titulado Standart contiene en su número de la forma siguiente: . ayer el siguiente artículo. «S…</t>
  </si>
  <si>
    <t>…s .dificultades reales, si podemos lignarias asi, son visita al General. C-1-*• ' , pocaí ; y es probable que se allanarán fácilmente. {Couritr.') El 20 , dias de S. A. le el gran duque Miguel, estuvieron de Tas voces mas generales que circulan sobre la formación del gran parada todas, las tropas que re hallaban en Dei-Karghan.-Des nuevo Ministerio, son que el duque de Wcllingtoo permanecerá pués de este acto, que presenció Abbas-Mirza con la.mayor…</t>
  </si>
  <si>
    <t>…la soberanía en el Parlamento, y esta so -------Se lee en el Mornmg-Herald que en la última visita que el beranía se vende y se compra como cualquiera mercadería •• siendo Infante D. Miguel h.izo al Rey de Inglaterra en Windsor, obtu esto un hecho, queda demostrado que el dinero es alli el señor su vo dc S.'M.'que las tropas inglesas evacuarían.á Portugal inme premo , el dueño absoluto de todo, y el juez en las.últimas apelacio diatamente, y que…</t>
  </si>
  <si>
    <t>…a Odesa por causa de los. vientos contrarios sino á polaco para obrar sobre nuestras fronteras á las órdenes del gran Vóuría, en donde se puso á bordo de una fragata de su nación. duque Miguel al abrirse la campaña. También se dice que se es Fl Gobierno turco parece que se ha apoderado de las.navespera al Emperador en persona en el ejército del conde de Wiit- cargadas de granos,. pertenecientes á las tres Potencias aliadas .que genstein. Muchos boy…</t>
  </si>
  <si>
    <t>…ra componer el nue presentan menos riesgos en este punto que'cualquier otro. Parece vo Ministerio. que las chalupas han causado en estos últimos días muchas vejacio - • El Infante D. Miguel permanece en Plimouth sin saberse nes á los buques cristianos qué navegan por el Danubio. cuándo partirá para Lisboa, pues actualmente corren vientos con Escriben de Persia que el príncipe Abbas Mirza continúa en trarios. Tauris esperando le venga el permiso…</t>
  </si>
  <si>
    <t>…uló en la Real Academia de San ue lo era de rigueras, á la de Jaca, y para aquella villa á Don Fernando á 23 de Abril de 1794. Su anhelo de saber, hallando 3 osef María Aguila?: á D. Miguel de los Santos Puig í U de Al- aquí más medios para saciarse, solo tre, dias en la semana le per cira, y para la de Gerona que obtenía, ¿ D. Josef Ignacio Barben mitía trabajar con un escultor, para mantenerse con el jornal ad á D. Félix Cuende Vallejo al corr…</t>
  </si>
  <si>
    <t>…ead¡ ha declarado que estaban fal por espació de seis afios, y pasados estos, vendrá á buscarla S. A. R. sificados una porción de pasages que lé han leído. Todo esto es el Infante D. Miguel. probable; mas sin embargo, todo el escrito en sustancia es cierto, Aun no ha llegado la posta de Constantinópla, que debia ha- y no respira desde el principio hasta el fin aquel tono compatibla berlo verificado ocho dias há: las últimas noticias de Buchirest…</t>
  </si>
  <si>
    <t>…cal Wittgenstein se halla en desde tiempo inmetnorál aquellas. d&lt;H cortes... : . / l Hadschi-CapitauV 4 idos tiros de cañón de lbrail', que_ está blo queado estrechamente. El gran duque Miguel llegó el dia 17, precedido de la artillería gruesa. El comandante turco contestó a la Seha restablecido la calma, en ver de haberse aumentado la intimación que se le hizo de entregar la plaza, que.no ignoraba inquietud con' las noticias de guerra j y todo per…</t>
  </si>
  <si>
    <t>…rate semejante? i Y puede pensarle Sue en inedia hora de Ibrail (Braila), donde el dia 17 había llegado el día sé haga iva!er una orden qua restablece en el jn*smo hecho toda Gran duque Miguel: sé cree que ambos Principes deben pasar al la antigua legislación, que en lugar de la carta not impone loe</t>
  </si>
  <si>
    <t>…1A. y si por los primeros efectos de sus fuegos podemos juzgar de los que resultaran después, hay motivos para esperar prontos y decisi T{f!ií 37 de Abril. vos resultados. El Gran duque Miguel dirige en persona el sitio de Li mayor parte de Jas tropas del ejército del Cáucaso siguen Brahilow. El 20 se presentó en él S. M. el Emperador, y perma marchando hacia los bajalatos de Erzerom y de Alkasiske, de neció allí hasta el 25; en este tiempo visitó…</t>
  </si>
  <si>
    <t>…Fondos fÁblicoi. Tres por 100 consolidados 89. . ^f!(t*kurS° de, Junio. ■; r ,. • lidí. IkAKCIA. -■ WdTÍcixi »Kl SJBKCITO. vy!\. Parts' 35 de Junio, Él »9 del pasado llegó el man duque Miguel á la aldea de Ge sas, situada á.corta digaúcia de.Brailow, ¿ Inmediatamente tomó ..¡hitaí áor. Ciúco por 100cpnwtjMádqa íog f. go. c. Actimando en gefe del sitio da la plaza y de las .tropas destinadas cipnes del banco 191a f- go c.Empréstito Reaj de España y…</t>
  </si>
  <si>
    <t>…j*': ■ Vxi ^ 4»»7dispondreif «u cumplimiéntojslUibricado déla Real ma-' articulo deoficio. " - ^ ^ ^ -t. T¿f'.ra v t:v:Y-." yí'^raris;-' .rt— no.s% Búrgos¡i n de Julio de 1828.=:A D. Miguel da 9tti.itHNf.Mkrt tt Mmtte pie mUitmr. • Habiéndose restaurado por la* dífoékiooes demi Real deer*to «4&lt;r |i drMqráT|iftÜH «l establecimiento del Mónte ímili- NOTICIAS EXTRÁNG1RA1 ür dé' jpsódád, qw libii ‘llegado alúltimó' pal» üe: decadencia; í.. - xvtuu -…</t>
  </si>
  <si>
    <t>…i/ en Alca nuestro Señoc nombrar para uña media raciónvacante en la igle lá: el 28 y 29 en Carmoña: el 30 en Fuente dél Conde: el r.° de sia metropolitana de Granada por muerte de D. Miguel de lá ,Octubre en Ecija: el a en la Carlota: el 3 y 4 en Córdoba : el 5 Vega, á D. Josef Linares Castclli; y para uña ración de la cole en el Carpió: el 6 en Aldea del Rio: el 7 en Andujar: el 8 y 9 gial de Brivicsca, en el Arzobispado de Burgos, vacante por…</t>
  </si>
  <si>
    <t>…algimcñ inairtramentos y ife nuestras obligacionesí asi a* que nosotras no hemós auos queriendo hablar, después de haber manifestado una faia vera reteñido prisionero en el país á D. Miguel, ni lo hemos arrancó- de que Jíevaba dé J*¿o»den de lósTibertidotos. E* Vañó óúiso! per. do de portugal;ea.miqstras quejas .coo.el'Gobiernofdrf.Brtól ño ,’hef^Jiígflwá»|^e^^la,veñU|ja.d(#'j«6*e^M‘^''ñna&gt;j«|*Mactoh ■ por medios pacíficos; y mjentri* que desenr…</t>
  </si>
  <si>
    <t>…se saber su parolero,» avisas! mismo, 0 á quien tenga so- seres que se entregan á esta pasión desenfrenada. Horroriza y estre Ticte Jesa existencia , ks comunique, dirigiéndolas á D. Miguel mece todo : la muerte misma , que termina la carrera, se verifica de Figsteroa en el Archivo de la primera Secretaría de Estado. entré aflicciones -y congojas, y remordimientos. Otras obras sobre AVISOS. el mismo objeto pudieran adicionar da de Mr. Tissot ; p…</t>
  </si>
  <si>
    <t>MiguelGazquéz, Andrés</t>
  </si>
  <si>
    <t>Andrés MiguelGazquéz</t>
  </si>
  <si>
    <t>…s los ramos, devuelva su esplen D; Joaquín Saritñ'Olaíla/y no haber tenido efecto Jos nónibra- dor antiguo á la patria de Morillo y Velazquez , restableciendo rt'ierttos hechoá éñ D. Andrés MiguelGazquéz y D. Gabriel Her-' aquel emporio insigne da las bellas artes, españolas. i€?o-, f». Mattuél CiteSÜ' f para una cancmgfaW lá' ele Bribiésci/1 Desde que el actual intendente dé Sierra-Morena entró eñ la en el arzobispado de Burgos, por muerte de D. Julián Mañero I administración…</t>
  </si>
  <si>
    <t>Milans, Ramón</t>
  </si>
  <si>
    <t>Ramón Milans</t>
  </si>
  <si>
    <t>…enetrables á nuestros sentidos, y emplaza a todos los qué se.conceptúen con derecho á los bienes es la base de la auscultación: esto basta para inferir su importan del difunto Sr. brigadier D. Ramón Milans delBosch, que falleció cia. Nuestro único designio al publicar esta traducción, es el po en esta corte él 18 de Diciembre de 1814, para que en el término ner i Iqs médicos españoles en estado de que puedan sacar de la de £0 dias acudan á deducirlo; prevenidos…</t>
  </si>
  <si>
    <t>Miliziá, Francisco de</t>
  </si>
  <si>
    <t>Francisco de Miliziá</t>
  </si>
  <si>
    <t>…bell^ artes del disefio, según los princí-de lostfb n. que bréscribe el art. 58 dé la Ordenanza de rccmpbzdi;d*é8i^($te«fc)r;“: pibs de bilzer y de Mengi, eKTÍto én;italiano por^-D. Francisco de Miliziá^y tréiliicidoi al castellano don notas é ilustraciones por " Ótirá sefialaiidú er núñero--í:■'de tamboras y cornetas que deben Di Juan Agustin Ceán-Benhudez, un tomó en 4.0-en rústica *queda! én cada uitÓde"loa batallones delinea y ligeros. ( AT. p8.) iS rs.'…</t>
  </si>
  <si>
    <t>Milla, Mariano</t>
  </si>
  <si>
    <t>Mariano Milla</t>
  </si>
  <si>
    <t>…ficio. Ostro y- Akreon. Idem. Corona.................................................. 1 dgña. Todos estos individuos han sido sombrados por S. M. á con sulta de k Cámara, excepto D. Mariano Milla, D. Manuel Ari- Vales consolidados........*............... iófá.ty|porroo* á j ídem. -zaga, y D. Manuel de Castro y Akrcoiu ‘.............. ^ - - ■■■■■-" Idem no consolidados............................ é | Acciones del Banco,,. m»,«w 13 pesos fuertes. , Accs…</t>
  </si>
  <si>
    <t>Milosch</t>
  </si>
  <si>
    <t>…o de este se circunstancias, haciendo, responsables del cumplimiento de está or siente mucho la falta de víveres, y ocasiona fiebres perniciosas, de den á los diputados scrviosyal príncipe Milosch, y prometién que muere mucha de su gepté. Dicese que no hay mas víveres en doles al mismo tiempo que la, Pperta no enviaría tropas á aquel Ñavarino y en Modon que para una semana; y que Ibrahim se vol Gobierno' acaba-de * poaernuevos obstáculos al comercio tá…</t>
  </si>
  <si>
    <t>…inase la regla que debían seguir las ruso para echarse sobre los turcos y hacerlos.salir del país. dependencias' de Real Hacienda, tuvo i bien S. M. oir al Tesorero Se'dice que el príncipe Milosch tiene correspondencia coa el ¡eneral yi su Consejo .supremo de la Guerra, y con presencia de. cuartej general ruso, y que átftfsar de haber recibido «1 consejo de Ío que le han manifestado, se ha servido resolver que los socorros permanecer, tranquilo, sigua…</t>
  </si>
  <si>
    <t>…é estos establecimientos. niciones de Bosnia y de la Servia, y en que.se alimentó muy pronto S. M. ha permanecido en está ciudad tres meses y 24 días, ha-~ cié esperanza dé que el príncipe Milosch se declararía por la Ruhiendo pasado de*de últimos de Junio basta mediados del mes ú-% \sk. Algunos, parientes cercanos deteste sirven en el ejército ruso, guíente en ia casa de campo de Mr. Rainaud, y ha visitado en to y puede suceder que sin pensar en ello…</t>
  </si>
  <si>
    <t>…se había hecho ir ¿INAUAICA. allí una parte del ejército situado delante de Schumla. . &gt; En la Sérviá. parcce que todo está tranquilo: sin atabargo, el Copenhaguei+deOctubfe. v-( príncipe Milosch está sobré las armas,' y observa constantemcnt* Hoy ha salidoS. A. R. elPríncipeCrisiianopara Odensea.des- al baja’dc N isa. (fraceta de Augsburgd?} de donde partirá él’ di*' siguiente de *ut 1 legada jl Qdenchen, con el iveiATBKZA.•objeto de recibir'ulli á S…</t>
  </si>
  <si>
    <t>Miñano, Sebastian</t>
  </si>
  <si>
    <t>Sebastian Miñano</t>
  </si>
  <si>
    <t>…elados de U Trinidad, la diputacion del Los suscriptora al Diccionario geográfico de Españap Por reino, el vicario del convento dc&gt; S. Pedro, uná comisión én tugal, públtcailo por D. Sebastian Miñano, se servirán acudir á re nombre de la ciudad de Viana, otra por la ciudad de Santander, coger el tom. x. Esta comprende 638 arte, dé Ja letra V Y y Z( otra por la ciudad de Patencia, otra por ía de Sangüesa, otra por «fe los cuales, adema de la advertencia pr…</t>
  </si>
  <si>
    <t>Minis</t>
  </si>
  <si>
    <t>…lomisma Provincia, y que representaban amúas Autoridades, soste cotroni manda las tropas del Peloponeso, que no pueden concen niendo cada cual las suyas; pero habiendo expuesto el Sr. Minis trarse en un cuerpo por la necesidad de conservar muchos puestos tro de, Estado que el facilitarse, pasaporte» en Portugal á dicho» ventajosos*; éste gafe no tiene cuartel gencrel fijo. El getscnl Quurch</t>
  </si>
  <si>
    <t>Ministro</t>
  </si>
  <si>
    <t>…esiástico de la villa de Tordesiuas, y ciones de sus antecesora , todos se habian negado a darlos por ijicsu ayuntamiento. El ayuntamiento de esta ciudad. El Intendente ae dio del Sr. Ministro de la Justicia, manifestando que en el atado ..Jamo**.-;,...;.' . ^ ■ . i ,. ' actual del negocio no habia motivo para examinar, si pqdria yr ..,. Dia^a(i.: Comisionados de religiosas de &gt;anta Clara de ¡la villa de su obligación hacer tala comunicaciona; porq…</t>
  </si>
  <si>
    <t>…con parti TV Marsella con fecha 13 del corriente escriben lo que sigue: cularidad el zelo con qué los ingleses también nos han ayudado. ¿La junta de comercio acaba de recibir del Sr. Ministro de El capitán Lyons, comandante de la fragata la Blond, quiso tener comercio y manufacturas una carta del 7 , anunciando que S. M. el honor de concurrir con nuestra marina £ batir la plaza, ofre Siciliana, por su decreto de go de Setiembre último, ha prorogado cien…</t>
  </si>
  <si>
    <t>…tianísima la Asentara. admita dichatarifa; y al contrario -sucede en tas.dcl aorta. — ~: 1" cartai r periódicos: de Calcuta hablan de, la llegada al a Parte a.° que Aa dirigido al Sr. Ministro de la Guerra el general da Julio á Sangurdél juvio.de S.Mrel/f*ówMMr« llevando 4 su comandante- dt la división escftdkimaria de la Murta sobre hordo al lord Bentink, nombeada;gobernádor general, de taladia, - las oferacMMes mSitartt. qutenha tido: recibido'Go…</t>
  </si>
  <si>
    <t>…bía de vido con abundancia y oportunidad. pernoctar. Verificada la saEda de aquella división se retiró el Ex 1' Santander.—Torrelavega. Trigo, fanega 32: maíz 21: vino celentísimo Sr. Ministro deía^Guerrá, después de haber manifes tinto, cántara id: blanco 19: aceite, arroba 44. tado la mayor satisfacción.; «si alExCttto. Sr. embajador de S. M. Cristianísima, como al grtícral vizconde Gudin, por la disciplina, Sevilla—Ecija. Trizo, fanega 22 i 29:…</t>
  </si>
  <si>
    <t>Minondo, Joaquín Ignacio de</t>
  </si>
  <si>
    <t>Joaquín Ignacio de Minondo</t>
  </si>
  <si>
    <t>…aba, ascendía i-fi 48 millones de In vido conceder el Ret nuestro Señor privilegio exclusivo -por dividuos f r no á 2 go'rhiíIones indicados en'el diario de Goth* , y cinco años a D. Joaquín Ignacio de Minondo, vecino y fabri trenes aurfá 3-33 millones come lo anuncia el lord Maccartr. caste de .hierro en la ciudad de S. Sebastian, para la introducción La superficie del terreno es fie ~oo9 leguas cuadradas? eí ejér de una máouina para tirar cor medio de cilindros p…</t>
  </si>
  <si>
    <t>Miralda, Pablo</t>
  </si>
  <si>
    <t>Pablo Miralda</t>
  </si>
  <si>
    <t>…de terciopeleros, D. Josef Carranca, ídem,.por ídem. ídem, por idem. Cinco gremios mayores, Madrid, por paños de Ezcaray. D. Vicente Juvafii, ídem, por mediería de seda y punto im D. Pablo Miralda y compañía , Mantesa , por paños. perial. D. Toribio Gonzalo, Ezcaray, por idem. Doña Antonia Casal* y Lluvet, Ídem, por vestido de'blonda. Sres. Olier, hermanos y compañía, Tarrasa, por ¡daré. Sres. Ferrer, Monfort y compañía, ídem, por loza. D. Zacarías de…</t>
  </si>
  <si>
    <t>Miranda, Cid</t>
  </si>
  <si>
    <t>Cid Miranda</t>
  </si>
  <si>
    <t>…erar tanto los pequeños sacrificios qué vende en la librería de Sojo, calle de Carretas, á 40 rs. en la campaña pasada he hecho en cumplimiento de mi deber; ^^.Por providencia del Sr. Cid Miranda, alcalde de-la Real como el que hayan merecido la aprobación de V. S;, y para mí Casa y Córte, se cita y emplaza á todas las personas que tengan quedo con ella demasiado recompensado. Todos los individuo! ue hacer reclamación á los bienes quedados por falleci…</t>
  </si>
  <si>
    <t>…término sin hacerlo, k»! parará el perjuicio que-haya lugér. ; ■ CAMBIOS ZU BU 11. -.^Por ejecutoria de losSres. del Real y Supremo Consejo de Lóodres. Castilla, y providcncia del Sr. Cid Miranda»; decano de la Sala da Parí*..... *s *# muA . WAImUíi A Cus v Curre, refrendad! del escribano de pro^ Cádiz,iet»*a»#«»**M*Ms*a*iM**f***aS**#***s**e««é*«** ¿dado, ▼incia y ooaúisiones de la initina García Huerta, se saca á pública Sevilla.iMIMMniÚlHMSMSMMinSMS…</t>
  </si>
  <si>
    <t>Miranda, José Yangúas y</t>
  </si>
  <si>
    <t>José Yangúas y Miranda</t>
  </si>
  <si>
    <t>…ustración y crédito)- Robertson, después de haber exa ntritmarin de ¡os fueros y leyes del reino de Navarra , por minado el régimen interior y las leyes de nuestras Indias, conclu D. José Yangúas y Miranda. Esta obra se imprimirá en S. Sebas ye asi: ,,Tul es en bosquejo el gobierno, bajo que viven actual- tian en un tomo en cuarto con 500 páginas aproximativamente. Se « mente ios indios en los países sometidos á España. No se divisan admiten suscripciones en es…</t>
  </si>
  <si>
    <t>Miranda, Josef Yánguas y</t>
  </si>
  <si>
    <t>Josef Yánguas y Miranda</t>
  </si>
  <si>
    <t>…4 de Junio último, a 21 rs. por razón de porte. n,Wmttaemt Je lot fueros y de las leyes vigentes del reino de Los Vales no consolidado» de 400, too y &gt;00 pesos de 1.* Navarra, por D. Josef Yánguas y Miranda, un tomo ¿0 4.° Li de Setiembre de 1814, que han salido premiados en el sorteo celé* obra se divide en dos partes: la t.* contiene el Diccionario de los brado en 29 de Agosto de ' 1828, son los siguientes: r " fueros, como'la basefúndámental de la legislación…</t>
  </si>
  <si>
    <t>Mirza, Abbas</t>
  </si>
  <si>
    <t>Abbas Mirza</t>
  </si>
  <si>
    <t>…permanece en Plimouth sin saberse nes á los buques cristianos qué navegan por el Danubio. cuándo partirá para Lisboa, pues actualmente corren vientos con Escriben de Persia que el príncipe Abbas Mirza continúa en trarios. Tauris esperando le venga el permiso de Tcran para marchar á Pe* El Standard asegura que lord Goderich apoyará el nuevo tersburgo, adonde, según se dice, quiere ir á firmar él mismo la Ministerio, y que ocupará un lugar en el Gabinete ent…</t>
  </si>
  <si>
    <t>Mismo, Manuel Mayó del</t>
  </si>
  <si>
    <t>Manuel Mayó del Mismo</t>
  </si>
  <si>
    <t>…6 r». 3Lntonio Generes, últimos tenedores dé dos vales de 100 peso» no comolidádos dé Enero dé 1824; seis de roó pesos consolidados de Una Magdalena, por Mateo Cerezo, grabada por D. Manuel Mayó del Mismo año, y otros seis de 200 noconsolidados de laAlegre,y un S.Gerónimo, por Pereda:cadaunaá 6 rs. fiia creación,números 79,111, 7y,i 13, 83,72$al 83,730; am- Las delicias maternales, i 6 tí. inclusive, 83,919 al 83,924 ídem, para que dentro del térmi . .Catorce…</t>
  </si>
  <si>
    <t>Mo, Manuel</t>
  </si>
  <si>
    <t>Manuel Mo</t>
  </si>
  <si>
    <t>…» Santander y Villavicencio, Obispo de Jaca, para la iglesia v obisurbanos y rústicos, explicando las práctica» que te observan, y si padbde Astorga, Vacante por fallecithiento de D. Manuel Mo tienen relación con alguna Restablecida* o son de costumbre,- . rete r pan el' «e Calahorra, que también-ló está por él de Don . Biografía. Patente de socio de mérito,yuna medallaemble- Atanasio Puyal, á D. Ignacio Rives, canónigo de h'santa iglesia mática de…</t>
  </si>
  <si>
    <t>Moator, Juan</t>
  </si>
  <si>
    <t>Juan Moator</t>
  </si>
  <si>
    <t>…puertade Sta¿¡ Engract¿ ,cuya» ruinat debensenteem- Aroza. D. Joeaf Barríentoai D. Josef González. D. Juan López. plazacjas por una magnífica obra,, proyectada y mandada ipnitir* D. Juan Moator. D. Juan Bstuecas. D. Lucas Merino. J&gt;. Manuel pcrS/lt^lir^ dispuso ei: protector dd canal te leprMutsro Oporto. D. Misnuel Lopcz. D. Maniiel Cuervos. D. Salvador Go» . prorisíonalmemé, figurándola en perspectiva. c ■ ' ¿ ; V rmtiola. D. Juan Leal. Dr Pedro D…</t>
  </si>
  <si>
    <t>Módet, Tlifon</t>
  </si>
  <si>
    <t>Tlifon Módet</t>
  </si>
  <si>
    <t>…éxamén dé las lenguas. Después de la castellana y latina,- tuvo un lugar muyprinci- En ética y metafític*. palla griega, ylos caballeros que á ella- se dedican Jíwfc»jé.rsBT é$lT D. Tlifon Módet. - v-\</t>
  </si>
  <si>
    <t>Modet, Tnfón</t>
  </si>
  <si>
    <t>Tnfón Modet</t>
  </si>
  <si>
    <t>…establecido un nuevo obrador dentro del mismo edificio, donde se Primer premio. D. AgustiaBúrgos. labra y pulimenta todo lo concerniente i este ramo’en alabastro Segundo...........D. Tnfón Modet,.D. Henrique O-donell. def reino, á mucho menos coste, y con tanta perfección como lo Aecettit...........D. Mateo Obiegon, D. Fernando Meras, Sefior que viene de Italia. Los que deseen convencerse de esta verdad pue den acudir á ver las primeras muestras que…</t>
  </si>
  <si>
    <t>Modet, Trifon</t>
  </si>
  <si>
    <t>Trifon Modet</t>
  </si>
  <si>
    <t>…io Calderón. Valencia...............................................i........... par. En lengua ingleta. Murcia...................... ...................... iF á q. Primer'premio. D. Trifon Modet. Barcelona á pesos fuertes................... ............... J beneficio. Segundo........... D. Agustín Búrgos. Zaragoza.................................. ......................... par. Aceeait...........D. Juan Martínez. Bilbao..............................…</t>
  </si>
  <si>
    <t>Moiites, Manuel de</t>
  </si>
  <si>
    <t>Manuel de Moiites</t>
  </si>
  <si>
    <t>…l. del corriente hasta *1,0 de Mayo próximo, que se señala por tér El 2 2 de Marzo fondeó en esta bahía la nueva fragata de guer mino perentorio, ' ra Restauración, al mando de su capitán D. Manuel de Moiites y 6. ° Que los actos 6 ejercicios comenzarán el 8 del mismo Marcoleta. Si de aquí'pasa á la Habana, como se dice, se hallará Mayo -, y concluirán lo más tarde el áypatp hacerse el nombra el Sr. Laborde con las fuerzas disponibles siguientes; á saber, na mient…</t>
  </si>
  <si>
    <t>Moineau, Pascual</t>
  </si>
  <si>
    <t>Pascual Moineau</t>
  </si>
  <si>
    <t>…siUas, ídem, por idem. , ESPAÑA. D. Antonio de Torres y Roig, Valencia, por ñores de cera, D. Mariano Queról y Catanes, Madrid, por objetos curiosos. ■ .. ■ • . Madrid a de Atril. D. Pascual Moineau, idem, por aves y cuadrúpedos disecados. Los partes de Barcelona recibidos últimamente anuncian qúü • Doña Gumersinda Condeidem-, por objeto curioso. SS. MM. seguían en acuella ciudad sin novedad en su impertióte . Doña Tomasa Sinotas, idem, por objetos curio…</t>
  </si>
  <si>
    <t>Molina, Pedro</t>
  </si>
  <si>
    <t>Pedro Molina</t>
  </si>
  <si>
    <t>…condenados á múcr|r Marzo anterior: ’ :1, :j'.! te «n estndos; y ehtriS losóltimos se asombrará V.: de encontrar ’»Tenemos á la vista (dice, copiando la Crimea y el Perm/iaal Dr. D. Pedro Molina, enviado del congresode CentrórAmé no') l&lt;is .pápeles públicos ^Centro-América, que alcanzan hasta rica aljdePammá. Loimlctnbros del cpngreso federat. Jos fun el mes de. Diciembre dél' ¿fió próximo pasado. Él estado de aque cionarios públicos y los ciudadanos…</t>
  </si>
  <si>
    <t>Monet, Juan Antonio</t>
  </si>
  <si>
    <t>Juan Antonio Monet</t>
  </si>
  <si>
    <t>…scribe en el mismo despa -Al publicarse en la ciudad de Vich el-Real perdón , qué fue cho , y en las provincias en las administraciones principales de llevado al mariscal de campo D. Juan Antonio Monet por el ca correos. pitán D; Josef de España, teniente de la Guardia Real de infan tería, y ayudante de campo del capitán general, resonaron por to da ella los vivas y bendiciones al Rey magnánimo, verdadero Práctica de sustanciar pleitos ejecutivos y ordinari…</t>
  </si>
  <si>
    <t>Monfarrin, Francisco</t>
  </si>
  <si>
    <t>Francisco Monfarrin</t>
  </si>
  <si>
    <t>…rv» propia pan lo* olivoa, *u plantación, D. Josef García. D. Miguel Castillo. D. Miguel García. D. Jo- traaplaniea, labora*, abonoa¿ podas dcc.: Menfermedad» y eusef María López. D. Francisco Monfarrin. D. Fernando Noirirálí racioo: recolección de Us aoeitMfH*/adobos j ektraccion dd aceiD. Ramón Alvarez. D. Jacinto Linues. D. Nicolás Sonchez Cba» N,yphmt» que lo daadabueoa calidadypudicranier Otiles en yes. D. Rifaét Perez, con su; esposa. D. Francisco Góme…</t>
  </si>
  <si>
    <t>Monfort, Antonio</t>
  </si>
  <si>
    <t>Antonio Monfort</t>
  </si>
  <si>
    <t>…os en Barcálonáj por ckrdat.,. "f ga: maíz 31' á 34: terdz, arroba 28 á 30; tiñó¿cántaro atf i aR' 0. Pedro y D. Josef Serra, idem, por idém, ' Y aceite, arrobé 32 á 34. 'I j .. i D. Antonio Monfort, idem , pOr litdgÁfia.' ‘ Tarragona. Trigo, cúártera ño: ceatéño 42: cebada 16) miz Viuda de Serra y Franch, Gipelládés, por’ papel. V ' ' ' aoijudías go: arroz',- arroba 34 1 vino, carga 84: águal^énte,; Di Manuel Serra y FnncKídem, por ídem. i'' i' íaéra ií…</t>
  </si>
  <si>
    <t>Monr, Vicente Antonio</t>
  </si>
  <si>
    <t>Vicente Antonio Monr</t>
  </si>
  <si>
    <t>…tado por D. Velazquez, canongía de la iglesia, colegial de la Corufia , en el arzobispado de f grabado por Massard, 24 rs. QSt continuará.') Santiago, vacante' por fallecimiehtode D. Vicente Antonio Monr, ■■ avisos. á la Geografía universal, Jtsica, política í Habiendo manáa^o^S. M. queseprorogue por ^odi» ñus el histórica por D. Mariano Torrente, pueden recoger de los parages término del edicto conrocatono é oposkion de la plaza tercera donde; hayan suscrito…</t>
  </si>
  <si>
    <t>Monsalve, Pedro</t>
  </si>
  <si>
    <t>Pedro Monsalve</t>
  </si>
  <si>
    <t>…rdoba, ANUNCIOS. se cita v emplaza á las personas que se crean con derecho al víncu Continúa el Catálogo de las estampas que se hallan de venta en la lo fundado en cabeza del Lie. D. Pedro Monsalve, cuyo último Calcografía de la imprenta Seal. . poseedor D. Josef Agustín de Angulo los dejó por testamento 4 su muger Doña Beatriz de Angulo, y esta, por el bajo que falle 6.a D. Alonso Tostado. Luis Vives. D. Diego Hurtado de ció,al referido hospital, para…</t>
  </si>
  <si>
    <t>Monserrat, Fcrnaiiao</t>
  </si>
  <si>
    <t>Fcrnaiiao Monserrat</t>
  </si>
  <si>
    <t>…tiempo de desviar los peligros ame nombrarle para la dignidad de Lugar Teniente General de la mi*nazadores que se han acumulado contra el Imperio otomano, por ma Orden, que obtuvo D. Fcrnaiiao Monserrat. haberse negado constantemente á ceder 4 las necesidades cada dia nías imperiosas. Y no se olvide que el tiempo pasa, los aconteci Siguen lat variedades estadísticas del reino. mientos no se detienen ; y que no seria la primera vez que la cele Noticias dt las…</t>
  </si>
  <si>
    <t>Montalban, Juan Perez de</t>
  </si>
  <si>
    <t>Juan Perez de Montalban</t>
  </si>
  <si>
    <t>…que se halla ya en prensa. El que ahora sé públi Murcia.. ca contiene las comedias No hay vida como ia honra, y Ser pru Barcelona i pesos fuertes. fí$. dente y ser sufrido, delDr. D. Juan Perez de Montalban, y com Zangara.. 1 í ti. pone con el 6.® de la cóleccion el primer tomo de este autor. Bilbao........... ............i...................................... 1 í 1. Continúa abierta la suscripción en las librerías dé la viuda de Cruz, Corulla... i*. -frente á…</t>
  </si>
  <si>
    <t>Montañac, Juan Bautista</t>
  </si>
  <si>
    <t>Juan Bautista Montañac</t>
  </si>
  <si>
    <t>…mo lugar de donde salió. Hay en este debate rail Chalanson, farmacéutico, ambos vecinos de Bayona, en Francia, rasgos preciosos de sabiduría, de urbanidad y de elocuencia, que y á D. Juan Bautista Montañac, del comercio de Valencia del todas á un tiempo vuelan rápidas en alas da la prosperidad Np Cid, privilegio exclusivo por cinco años para que por ú y en dice el acta U acabó la sesión á cachetes.</t>
  </si>
  <si>
    <t>Montenuyor, Juan de</t>
  </si>
  <si>
    <t>Juan de Montenuyor</t>
  </si>
  <si>
    <t>…ontentarían con el poder político sin optar ¿la vuelva i servir-m obispado, lareanoegía vacante por fallecimiento suprema potestad rsifinalmente cn el caso de obteperesta, admi de D. Juan de Montenuyor en la patriarcal de. Sevilla ;y nombrar tirían la tolerancia de todas las sectas, y la libertad; de lárconcien- para el areedjanato deEguiarte, dignidad de la iglené catedral de cias , cual existe.bajad régimen protestante ,y si el supremo po Pamplona , vacan…</t>
  </si>
  <si>
    <t>Montes, Antonio Josef</t>
  </si>
  <si>
    <t>Antonio Josef Montes</t>
  </si>
  <si>
    <t>…para apoyar esta declaración. Ujijar, en el arzobispado de Granada, por fallecimiento de Don Si llega á confirmarse está noticia, seria un nuevo paso hacia la Antonio Lafuente, a D. Antonio Josef Montes: para otra de la guerra con la Puerta,” de Loica, en el obispado de Cartagena , por el de D. Ramón Al ____El príncipe Federico, sobrino del Rey de Wurtemberg, sa varo, á D. Francisco de Paula Ripoll; para una capellanía, titu lió el 25 de Enero de Stuttgardt…</t>
  </si>
  <si>
    <t>Montes-claros, Conde de</t>
  </si>
  <si>
    <t>Conde de Montes-claros</t>
  </si>
  <si>
    <t>…tre: contiene el célebre dúo Sbben d te feritei, de Segundo........... Sr. Marques de Góngora; &gt; laSemíramis, de Rossini, para piano forte solo, y el tercetino Accettit........... Sr. Conde de Montes-claros, D. Josef Goicoe- Dopo due lustré alti misero, de la Carites de Mercadante, para can chea , D. Juan Conway. to y piano. Continúa abierta la suscripción al 4° y último trimes tre, a razón de 50 rs. por cada uno, en los almacenes de MintoEn la Segunda clase di…</t>
  </si>
  <si>
    <t>Montoya, Manuel</t>
  </si>
  <si>
    <t>Manuel Montoya</t>
  </si>
  <si>
    <t>…en dar conocimiento de las partes de un discurso, de la Primer premio. D. -Hénrique O-Donell. amplificación, del estilo, del período &amp;c., analizando las oracio Segundo........... D. Manuel Montoya, D. Isidro Zarate. nes de Cicerón, indicando sus bellezas, y confirmando todos los ,Accessit...... D. Manuel Maroto, D. Adolfo .Cevallos, Exco— preceptos con ejemplos tomados del mismo príncipe deja elocuen ■ lentísimo Sr. Marques dé’BaCarev......... cia. Los…</t>
  </si>
  <si>
    <t>…iera encargarse para'Madrid ó la provincias. En lengua italiana. Primer premio. D. Slyeatna Collar. &gt;•- caímos wi bul: 3. .... Segundo........... D. remando Meras. Aecessit.*^.... D. Manuel Montoya. Londres...........................................................364 á f. París............................................ ..................... 159. En lengua francesa. Cádiz........... .................................................i... $ pérdida.Prime…</t>
  </si>
  <si>
    <t>Monzón, Ramón de Costa y</t>
  </si>
  <si>
    <t>Ramón de Costa y Monzón</t>
  </si>
  <si>
    <t>…brar S. M., á consulta de la un matorral. __ Cámara, para una canongía de la santa iglesia metropolitana de ESPAÑA. Zaragoza, vacante por fallecimiento de D. Ildefonso Cuartera, é D. Ramón de Costa y Monzón: para la dignidad de arcipreste de Barcelona i£ de Febrero. Santa María, de la propia iglesia, por el de D. Jaime Sala, á Don Apenas el industrioso principado de Cataluña empezaba á dis Carlos Laborda: para una canongía de la iglesia catedral de Segorfrutar l…</t>
  </si>
  <si>
    <t>Mora, Aberdeenla</t>
  </si>
  <si>
    <t>Aberdeenla Mora</t>
  </si>
  <si>
    <t>…ue se discuten en el momento, con una noble Pañi 31 de Julio. franqueza. Acaba de resolverte todo, lo concerniente á la expedición dé Lo que hay digno de notarse en el discutso de lord Aberdeenla Mora, según lo habíamos anunciado algunos días ha,'aunque a, que aunque la principia y la taíras del consejo actual son con algunas duda, las cuala ya atan disipadas. . enteramente opuestas á las que habia proclamado Mr. Cafining en Se ha confiado el mando de ata…</t>
  </si>
  <si>
    <t>Morales, Antonio</t>
  </si>
  <si>
    <t>Antonio Morales</t>
  </si>
  <si>
    <t>…á una gran parle de la Grecia. net, con su esposa, cinco hijos y un criado. D. Francisco de la «Muchos dé vosotros, sin embargo, han conocido por expe Mícr. D. Francisco Aguilar. D. Antonio Morales. D. JosefRe— riencia propia, que cuantas veces confiaron.en promesas extrangequena. D. Agustín González. D. Justo Balioa. D. Manuel López. ras, otras tantas han sido arrastrados ¿ su ruina: que cuando se han t&gt;. Damían C. Andreu. Carmelitas, Fr. Josef del Car…</t>
  </si>
  <si>
    <t>Morales, Domingo</t>
  </si>
  <si>
    <t>Domingo Morales</t>
  </si>
  <si>
    <t>….......... ii ídem. fallecimiento de D. Pedro Miguel Guedes antes de tomar pose Málaga................................................................ i beneficio. sión de ella, á D. Domingo Morales .- para dos raciones dé la mis Valencia.................................................... i pérdida. ma, por promoción de D. Josef de la Trinidad Pinedo y D. Isi Murcia................................................... ;........... ii ídem. doro Quintero,…</t>
  </si>
  <si>
    <t>Moran, Tomas García</t>
  </si>
  <si>
    <t>Tomas García Moran</t>
  </si>
  <si>
    <t>…aceite 42 4 44. crituras. Reflexiones político-cristianas en defensa de A soberana Sto. Domingo. Trigo, Anega 26 4 28: cebada 13 4 16: judías autoridad del Rky nuestro Señor. Por D. Tomas García Moran 46 4 48: vino, cántara 10 4 17: aceite 48 4 49. te , predicador de S. M. dcc. Se halArá en Madrid en el despicho VAUimciJU-^Uira. * Trigo, Anega 43: maiz 24: arroz , ar- de A imprenta Real, y en Burgos en. A librera de D. Ramón tobsJÚ ■ VíHant¿eva,4 16 rs. en…</t>
  </si>
  <si>
    <t>Moratin</t>
  </si>
  <si>
    <t>…ición. A esta misiná -circunstancia se deben recientemente rales dé ilustración, que no soló los literatos, sino cualquier hómv‘ algunas modificaciones métricas muy felices que el Sr. Moratin ños bre de educación esmerada n.o puede ignorar sin, vergüenza y mcmuéstr enla primera édídori; completa de sus poesías líricas,.y' iíoscabo de su principal profesión ó destino.'Elogiar el desempeño que stíri de añadir á las cuarenta qué presentan las fábulas…</t>
  </si>
  <si>
    <t>Moreao, Manuel</t>
  </si>
  <si>
    <t>Manuel Moreao</t>
  </si>
  <si>
    <t>…ano de los compradores nq,han acudicio 4 recoger el último tomo, que Batanero, D. Cecilio del Lago, D. Josef Codecido, D. Antonio e¿de'los‘masinter«nntés.í.,.:. ._., .^: Olivares, D. Manuel Moreao, JD. Constantmo Jimenez,O.Gre ■ 1 .Consejos i tos fumadores sóbrela conservación délos dientes, gorio Romero, Ó., Pedro Espina , D. Juliap Ota!, D. Josef Tm? seguidos de una exposición de varias experiencias que comprueban vaneo, D. Juan Ramos, D. Cirilo Babi…</t>
  </si>
  <si>
    <t>Morente.D, Silvestre</t>
  </si>
  <si>
    <t>Silvestre Morente.D</t>
  </si>
  <si>
    <t>…reis en el error, y mostrareis que vuestro deplorable esta Josef Rosado. D. Francisco Fernandez. D. Domingo Valverde. do no es capaz de remedio? A lo menos nos quedará el consuelo D. Silvestre Morente.D. Pedro Arbellau. D. Juan Cíñela. Don de haber satisfecho nuestras sagradas obligaciones; las obligacionec Mariano Martínez. D. Josef Antonio Alonso. D. Juan Llamas. de la humanidad, en cuyo cumplimiento hacemos esta postrera D. Juan Loreido. D. Francisco Pabl…</t>
  </si>
  <si>
    <t>Morlépen</t>
  </si>
  <si>
    <t>…o cerca de $. M. En el mismo éiá VUharoñ también é Mr. Húsfeteon el conde Cristianísima,' éatÁpodo la ¡mpebcfend» artes y bella» letras qu« Dudtey, el lord Seaford , Mr. Lámb y el conde Morlépen el s¡¿ atiaba conham é aqml al coode da lunirdcl. guíente tuvieron con-il úiu .óótiféiébcta «1 lord Palirnimón y el conde1 Diidley,! -’s l' ’ -’H ' '• atmia ■= Desde luego cs ftcil conocer las personas de quienes se com pondrán los aos partidql ministériáleS…</t>
  </si>
  <si>
    <t>Morpí</t>
  </si>
  <si>
    <t>…tem.tel podbte.Ueste^ae 4 Gobierno tteae aotkks tM te libeitad crvil y religiosa. Es notable el dlscursoque |u-&lt;H^uncíó Iteró te los -Dardallos, tese cuanto ptiete para reprimir k lord Morpí^h por el saco Juicio y r^ta intenckm de su autor. usura, y. te retejíate « vígiteBda-cos tes ccasertentes en gra* Ko hay tete ea-que-este « el mote te hablar á los -católicos para nos y coa los-pTOfar^Cit¿gfl^ smkerSaQ fbrtilkar mas *sa lealtad y la 'tutea te…</t>
  </si>
  <si>
    <t>Moscoso, Joaquín</t>
  </si>
  <si>
    <t>Joaquín Moscoso</t>
  </si>
  <si>
    <t>…es, y con endurecido corazón, ciegos y alucinados Romero. D. Rufo Casulla. D. Timoteo Gulpide. D. Tomas por las pérfidas sugestiones del astuto enemigo de vuestra dicha, os Cueto. D. Joaquín Moscoso. D. Francisco Valiente. D. Antonio obstinareis en el error, y mostrareis que vuestro deplorable esta Josef Rosado. D. Francisco Fernandez. D. Domingo Valverde. do no es capaz de remedio? A lo menos nos quedará el consuelo D. Silvestre Morente.D. Pedro Arbella…</t>
  </si>
  <si>
    <t>Moscoso, Juan</t>
  </si>
  <si>
    <t>Juan Moscoso</t>
  </si>
  <si>
    <t>…de los hombres de buena in Justo Ramos. D. Josef .Olis. D. Josef María Marín. D. Josef tención y sentido entre vosotros. La garantía de vuestras propieda Mas. D. Josef'Rique jibe. D. Juan Moscoso. D. Julián Ortega. des y de vuestro honor, la; mediocridad de los impuestos de toda D. Bartolomé Gabes y D. Antonio Serrano. dase, la igual administración de justicia en los tribunales diferen Día 18. En la fragata Virginia, piara Nueva Yorclc. D. Pedro tes ,…</t>
  </si>
  <si>
    <t>Moscoto</t>
  </si>
  <si>
    <t>…Rufól y Añtonio Uratr, vecinos dé S. Sebas ANUNCIOS. tian , lá iglesia de la propia Villa de Pesaátlléy y !* fundación del FttttJo ¿meral Jr la &amp;al¡ ArmkJ* fiafa ~tl afío eU iísf, Sr. Moscoto y su sobrino por le parte de terrenos que poseían en Como en los afios anierióres no m pudo publicar esta obré por dicho afió, y ño por los que luyan adquirido después. EN LA IMPRENTA REAL.</t>
  </si>
  <si>
    <t>Motero, Jóan Marchante y</t>
  </si>
  <si>
    <t>Jóan Marchante y Motero</t>
  </si>
  <si>
    <t>…ancia y también la mala fe, hace que algunos les Medina de Riosecó á D. Tránctsco María Martínez: -pata di-de- echen ó mezclen un poco de ácido sulfúrico, y desgraciadamen Cibra'á’D. Jóan Marchante y Motero: para’ la delznajari Don ; te es muy frecuente ver vinagres falsificados por este método empí Nicolás :DiaéJMólm : prá Ía dé Araccna á-D.'Celestino Grtiz de -- rico. Estos vinagres producen sobre la dentadura efectos desagra Pincdo,-. para la de Arenan de Si…</t>
  </si>
  <si>
    <t>Moüinedo, Romualdo Juan de</t>
  </si>
  <si>
    <t>Romualdo Juan de Moüinedo</t>
  </si>
  <si>
    <t>…ilo , ídem Idem. era de todos los rebelados el que menos había sufrido los estragos IX Josef Okvarrleía, ídem ídem. de la revolución: donde había reinado mas la tranquilidad, mien D. Romualdo Juan de Moüinedo, Idem Idem. tras horrendas convulsiones cubrían de sangre y ruinas los demas D. Mauricio Santos de la Madrid se ^ mbarcó en el paquete estados: donde regia cierto espíritu de conciliación y cordura, que salió para el Havre. : cuando en los otros dominaban el…</t>
  </si>
  <si>
    <t>Mounicr</t>
  </si>
  <si>
    <t>…rendidos sobre la playa los cadáveres de tres franceses y de 70 os, los cuales presentaban una prueba de que la desesperada primer presidente del tribunal Real de París. a El Sr. barón Mounicr, Par de Francia. . ación del valiente Bisson había tenido su total y deseada El Sr. conde Alexis de Noailles, Ministro de Estado, indivi efecto. ' duo de la Cámara de los Diputados. Acompaño ademas la declaración adjunta del piloto Tremintin, El Sr. Obispo de…</t>
  </si>
  <si>
    <t>Moureíitm, Sebastian Josef</t>
  </si>
  <si>
    <t>Sebastian Josef Moureíitm</t>
  </si>
  <si>
    <t>…bia-llegaco ei caso en que todo mu sia catedral de Mondoñedo , vacante por muerte de D. Á&amp;drcs sulmán debía marchar á defender su patria y religión; que espera Santomé y Aguiar, á D. Sebastian Josef Moureíitm; y para rna ba no hallar resistencia, y en caso contrario sabría vencerla como canongra de la iglesia colegial de S. Martin de Heimg , arzobispa la de losgenízaros.5* ' : do de Burgos, por la de IX Josef 4don$o,á D. Pedro Cuadra —__ Acabarnos de recibir de Mo…</t>
  </si>
  <si>
    <t>Moya, Agustín Pablo de</t>
  </si>
  <si>
    <t>Agustín Pablo de Moya</t>
  </si>
  <si>
    <t>…sus Reales manos, en prueba de lo grato que les era de Bel monte/obispado de Cuenca, por promoción de D. Pedro el fomento-y perfección d* la industria española. Antonio Redondo, ¿ D. Agustín Pablo de Moya: para dos ra En la misma tarde visitaron también SS. MM. la fábrica de ciones dé la iglesia catedral de Plasencia, por muerte de D. Be pañuelos de seda-y otras manufacturas dirigida porD. Josef Valls. nito Casas y D. Diego Muñoz, á D.’ Manuel de la Cruz Garcí…</t>
  </si>
  <si>
    <t>Mputon</t>
  </si>
  <si>
    <t>…es nacimiento* lo hará el mas mmedntto. pañoles, el Excmo. Sr. general del ejército francés, vizconde Gtt- Saliendo reprobado en el primer eximen pan el grado db ba- ' din, el Sr. general Mputon*7 todo el estado mayor v oficiales da chÚler en filosofea , la junt* del colegio le determinará el rierripo la guarnición francesa; y entre otras demostraciones de regocijo se en que debe volver á entrar al eximen; pero no se le admitiré £ dió una gran comida…</t>
  </si>
  <si>
    <t>Mqnti, Manuel</t>
  </si>
  <si>
    <t>Manuel Mqnti</t>
  </si>
  <si>
    <t>…n decididos á oponer la mas tenaz re últimos mejoras considerables por el zelo y actividad de su cor sistencia. El pueblo sigue con una ciega obediencia el impulso que regidor, el coronel D. Manuel Mqnti. Aquel gran pueblo, situa le da el Gobierno, y parece resignado 4 sufrir cuanto le suceda. do i la márgen derecha del Guadalete, en una campiña célebre en H m llegado á esta ciudad vari» familias francesas que residían en la fábula y en la historia: rico por…</t>
  </si>
  <si>
    <t>Mr</t>
  </si>
  <si>
    <t>…o cierro lo que ayer había enviado la Panona á Scio, invitando al coronel Fabvier á anunciamos como probable. Lord Harrowby en su entrevista con que se retirase con sus tropas. El capitán Mr. de Rcvcrseaux tuvo S. M. cn Windsor no ha querido admitir las ofertas que se le han con este motivo una entrevista con el coronel en caía del cónsul; hecho. Se prometió' á S. S» añadirle al delicado cargo de primer francés, y le manifestó el descontento que…</t>
  </si>
  <si>
    <t>…ch 26 de Diciembre. «Excmo. Sr.: Habiendo solicitado el gobernador y los dos al caldes mayores de Málaga, asi como el corregidor de Arcos de la Se han recibido cartas dél teniente coronel Mr. de Heidegger, Frontera, que para evitar los graves perjuicios que se siguen de ha con fecha del 26 de Noviembre, en las cuales, entre otras cosas, llarse detenida en el correo la correspondencia oficial, se pagase su anuncia este valiente filheleno, que los…</t>
  </si>
  <si>
    <t>…v para qué w.nombre la que foéyí dédar clinTorme de la Francia, tanto porlagravedaddeU materia.cotnoporel • 4 la Giman?' - - "y ( “ ardor consiguiente del debute que ocasionó. El diputado Mr. Tw- ■- '-ESPAÑA." ...............bey de Pompares explana los motivos de su. proposición para aon- Madrid 4 tte Julio. aar al Ministerio pasado, comunicada enaqucllamañana a las masía de las comisiones. Sienta primero que los capítulos de la responsa El dia i…</t>
  </si>
  <si>
    <t>…que los créditos concedidos por ellos fen sido mayor: el regimiento de infantería de línea núm. 27, mandado .confirmados cada año por leyes especiales, conforme al artículo por su coronel Mr. de Cubieres con 50 oficiales y 1100 hombres .151 de la ley de ag de Marzo de 1827. ;E$ por ventura én la de la clase de sargentos., cabos y soldados: el regimiento de in .ejecución de las leyes,en lo que Mr. de Fompiéres constituye la fantería dé línea núm.…</t>
  </si>
  <si>
    <t>…v :"J Grecia; 7,qúe estas fuerzas,’ añadían, compuestas' principalmente 7XAXCIA. de infantería ligera, ocuparían desde luego los desfiladeros de la Liradia. En fin, decían, que el embajador Mr .deRibeaupiem ha bía remitido sobre este puticular una nota al presidente de la : Se ha esparcido en esta ciudad , con rery respeta á cartas, de Italir, Grecia. la noticíaiajaraunte-, aunquepor otra pért&amp;§ nadie ha sorprendiSegún los informes de ios capitanes…</t>
  </si>
  <si>
    <t>…de la secretaría de Estado en ger la marcha da aquel, han sido sacrificadas mil personas, siender ILosne, ha.sido enviado á Brusélas para le ejecución del Concor de este número el lord Mr. Lawlot f el clero católico. La mayor dato. Esteóreladó há debidoyapartir deRoma, y se asegura que rte de casas de Monaghan está llena de orangistas. El clero cató estará en Brusélas hasta el 10 def inas presente. Los católico» dirilo había enviado á Mr. Lawl…</t>
  </si>
  <si>
    <t>…por sí misma, »El mismo general Higonnet se avistó con este comandante, según diceit ilos boletines ’rúso^i no tuvo otro recurso que reti el cual estaba enfermo: lo mismo hizo el almirante Mr. de Rigiéí: rarse i la ciudadela con los 300 que le quedaron leales, y ha que á la sazón se hallaba allí; mas ninguno de los dos consiguió biéndose''aOcéditio á su solkitúd' marchó después á rcunirta con otra cosa sino contestaciones evasivas reducidas á esto…</t>
  </si>
  <si>
    <t>…dirigir sus tiros á los artilleroi ü comenzaba el fuego. En fin no de 24 horas, dado últimamente porres puesta definitiva, dispuso se situaron otras dos, á,cuya cabeza se. puto el coronel Mr. Ru- inmcdiatamente el general Schneidcrsus tra regimiento» en otra llieré en frente del puente pordondese pesa á la ciudadela, y á su tantas columnas, r.con su artillería .tirada por hombra marchó en retaguardia ¿« colocaron otras cuatro compañías par» apoya…</t>
  </si>
  <si>
    <t>…en ei número de muertos debe de proceder al mando del ¿¿pitan de navio Mr. Billard. por un lado de no haberse dado partes de todos los muertos deí La goleta dei Rey la Muiine, su capitán Mr. Bríet, teniente contagio , y por otro de haber incluido los enterradores en su no de navio, sale esta tarde para Mahon y las aguas de Argel, con ta a los muertos de otras enfermedades. El número de estos en óó pliegos para Mr. de La-Bretorniiere, comandante…</t>
  </si>
  <si>
    <t>…o de gabinete coo pliegos eei H..Mr. Straiíord ge.. EL 28 ha llegado ei paquete de InuLterra &gt; á cuyo bóndó vino Camúng, dirigidos, al conde doAbfxdeeh. El mismo correo los el Dr. general Mr, Pyon , comisionado por el gobierno de S. M. B. trajo también de parte de s*r Federico A-lam , lord abo. comí— pira inspeccionar la enfermedad contagiosa y el origen efe su in sano de las islas jónicas, para sír Jorge.Miirray, en el departa- troducción. Este…</t>
  </si>
  <si>
    <t>Mr, Codrington y</t>
  </si>
  <si>
    <t>Codrington y Mr</t>
  </si>
  <si>
    <t>…tan vivamente exaltado. (G/eér.) de entrar en su servició- También se está esperando á Mr. Can— ning, el cual debe irse^ inmediatamente á Corfú, en donde se ha llan actualmente el‘almirante Codrington y Mr. dcRigny, para París if de Julios tratar con el lord alto Comisario y Mr. de Guilleminot sobre las medidas que deban tomarse en las actuales circunstancias. Se dice Sois* de' ksM. Cinco por roo consolidados 105 fr. 95. c. que va á separarse de la de sus aliad…</t>
  </si>
  <si>
    <t>Mr, Je Francia</t>
  </si>
  <si>
    <t>Je Francia Mr</t>
  </si>
  <si>
    <t>…calle de Carre en el término de ocho dias, contados desde hoy, no hubiese acu dido, se venderá la res con la mayor ventaja posible, y se tendrá tas á 3 rs. nimirt/t que el abogado general Je Francia Mr. Je Mar- su importe en depósito hasta que se presente el interesado á per ckangi pronunció en el tribunal permanente de jurados de París el cibirlo. dia 29 de Agosto de 1822 , en el proceso formado contra los CAMBIOS UBI DIA 34. conspiradores de la Rochela &amp;c…</t>
  </si>
  <si>
    <t>Mr, Lyndhúrst y</t>
  </si>
  <si>
    <t>Lyndhúrst y Mr</t>
  </si>
  <si>
    <t>…mío , él dar las gracias, á V. E. por la nueva úque, y después á la del lord canciller. prueba de. confianza que acaba de darme, recomendándome las mi , El duque de Wellington, el lord Lyndhúrst y Mr. Peel han siones francesas y otros establecimientos religiosos durante la ausen recibido instrucciones del Rey para formar. un Ministerio; y ya cia de la embajada del Rey de Francia. rio: asisten á las juntas de gabinete lps lores Lansdown y Gode«Para poder t…</t>
  </si>
  <si>
    <t>Mr, Wellíngtoo y</t>
  </si>
  <si>
    <t>Wellíngtoo y Mr</t>
  </si>
  <si>
    <t>…la descripción y k historia de aquel país, como en otro tiem y siempre ha exhtido la mayor amistad personal entre ei duque de po se hizo en Egipto, ha designado por unanimidad al coronel Wellíngtoo y Mr. Pee!, y que están en la mejor y mas íntima ar - JBcry de St. V i aceta t, conocido por muchas obras útiles de histo monís, tocaste á los asuntos políticos. Con tea i confianza nos es ria natural, de geografía y de otros varios géneros. Esta elección ha lícit…</t>
  </si>
  <si>
    <t>Mrádpze, Manud Hurtado.de</t>
  </si>
  <si>
    <t>Manud Hurtado.de Mrádpze</t>
  </si>
  <si>
    <t>…fundido: trát/b- ellas; con apercibimiento que de lo contraiio la parará el perjuii* tUi*tntsl Jt áú&amp;mí«ltiW4Í, pTt¡aU*r 6 AsmptÍKsjiéét- ció que hapa lugar. k uUptm ó mUiUf t por D. Manud Hurtado.de Mrádpze. Estn ^JSprfite^^cmplaza á la tellora nurquea viuda de ManterAltp» obra, cura publicación ta.verificará en breve entres partes ó t*a~ un henderos 7 demas personas que se crean con derecho 4 padrón tadoa ,,es enteramente dirtinte del uurm mmmU.Jt mmteteús^qtet…</t>
  </si>
  <si>
    <t>MriG, Palmerston y</t>
  </si>
  <si>
    <t>Palmerston y MriG</t>
  </si>
  <si>
    <t>…Goulburn, el conde-, peroBathurstfnó wisfieroñCl vizéóhdeá :¿1 el coiiideMelvilteDÚdley,^ Mr; PtelMr. ■ En la Gaceta de esta corteseleé', que ha partido' para Grecia Huskisson, el lord Palmerston y MriG. Grant.JEh el mismo Mr. de Zeñowitsch,cofoaelpo4co ¿y descendiente del Empera día tuvieron una audiencia del Rey el duque de Weiiibgtón y el dor griego Tétiofa. --- conde de Dudler; r eí ’dia siguiente tuvieron otra «I Diique y el SAJONIA. lord Canciller. ‘ -…</t>
  </si>
  <si>
    <t>Msifesnuestra</t>
  </si>
  <si>
    <t>…habrá ¿Ido ci haber retirado su ejército de delante de Schinnk, sobre ios cuales os suplicamos hagaís un arreglo conforme con pues que no sabemos mas hechos que los relatados por lord Msifesnuestra religión y costumbres en io que concierne á que formemos bmj; á saber, que hasta 21 del mes no se había determinado nin el furadb* gún asslto. Puede ser que duden los rusos si es el caso de tomar ?*Gs suplicamos qne sos eximáis de entender es las averigua a V…</t>
  </si>
  <si>
    <t>Mu-, Tomas</t>
  </si>
  <si>
    <t>Tomas Mu-</t>
  </si>
  <si>
    <t>…ito en cisco García López, D- Manuel Martínez;, D. Félix Urionagoena, flanee» por Tavéau,y,traducido al,,castellano¿sCuando por todas D. Agustín Rodríguez, D. Mallas Ubeda Cortes, D. Tomas Mu- p^tés m Mee un.uto »ñ general du .Mbaco, y no puede dudarse 11er, D. Antonio Ballugera, D. Dámaso Arias, IX.MigiitlPtr- quz &lt;je este tnismouso inconsiderado; pueden seguirse resultados tearroyó, D. Josef Mena, E&gt;. Claudio Gómara. Y los de segundo nocivos en d…</t>
  </si>
  <si>
    <t>Mufiot, Rafael</t>
  </si>
  <si>
    <t>Rafael Mufiot</t>
  </si>
  <si>
    <t>…idas en el Real colegio asi en el color como «n el lustre,. y .excediéndola en duración y da humanidades de Cótdoba, bajóla dirección del cura de li baratura.parroquial de $. Juan D. Rafael Mufiot yMontero. Una diputa» * Désde principios det añó de ifiay hasta el db.hr recibido el cióa del Evento, ayuntamiento presidió los actos á que asist ió nu Ornato público de-bciudad de Ceuta indecibb» mejons. Empedra meroso y distinguido concurso de ambos sexos:…</t>
  </si>
  <si>
    <t>Munieza, Mariano</t>
  </si>
  <si>
    <t>Mariano Munieza</t>
  </si>
  <si>
    <t>…f, Fr. Nico Nota. En el número'de salidos've incluyen muertos 4$ hom bres y 43 mugeres. lás de Sta. Teresa, Fr. Domingo de la Madre de Dios, Fr. Josef de los Angeles,' carmelitas. D. Mariano Munieza. D. Tomas Lan- Ingresos y gastos. diara. D. Josef -Llorha. D. Fernando Gargera. D. Manuel Garay. ■ Reales vellón. D. Juan Arguelles. D. Tomas Cordero, con su hijo D. Manuel. Existencia del año anterior........... 47,140..2/ D. Sebastian Santos. D. Ramón Basso…</t>
  </si>
  <si>
    <t>Muñiz, Josef</t>
  </si>
  <si>
    <t>Josef Muñiz</t>
  </si>
  <si>
    <t>…s; dorra. El ayuntamiento, cura párroco y clero de la villa de Tár- D. Juan Genie, Tamajon, por carbón de piedra. rega. El cura párroco de la villa de Artesa de Segte. 21 cura pár D. Josef Muñiz , Oviedo , por bulé negro. roco y ayuntamiento de San Martin de Provensais. El obispo,, ca D. Francisco Tolrá, Madrid, por hules. bildo y clero de la Isla de Menorca, y la villa y el clero del aba* D. Manuel Robra, Barcelona-, por becerros charolados. diato d…</t>
  </si>
  <si>
    <t>Muñoz, Diego</t>
  </si>
  <si>
    <t>Diego Muñoz</t>
  </si>
  <si>
    <t>…itaron también SS. MM. la fábrica de ciones dé la iglesia catedral de Plasencia, por muerte de D. Be pañuelos de seda-y otras manufacturas dirigida porD. Josef Valls. nito Casas y D. Diego Muñoz, á D.’ Manuel de la Cruz García Admiraron en ella la destreza y finura de labores, dignas de com , y D. Josef dé'la Cálle; y para una media ración de lá iglesia ca petir con.los mas perfectos de los extrangeros, tanto por su finu- tedral de Cartagena, vacanté…</t>
  </si>
  <si>
    <t>Murcia, Isi</t>
  </si>
  <si>
    <t>Isi Murcia</t>
  </si>
  <si>
    <t>…, á D. Domingo Morales .- para dos raciones dé la mis Valencia.................................................... i pérdida. ma, por promoción de D. Josef de la Trinidad Pinedo y D. Isi Murcia................................................... ;........... ii ídem. doro Quintero, á D. Josef Antonio Vargas y D. Josef Hilario Barcelona á pesos fuertes.................................. Par. Martinon: para dos medias raciones de ella, por ascenso de Do…</t>
  </si>
  <si>
    <t>Murcie</t>
  </si>
  <si>
    <t>…e la vilfa 'de Rota , ^ én él preciso y fnentpno. término Ato efaaa, caútádós desde el ra dé Julio dé Valencia^.. iSafi á: percibir fa..héreócÚL«»e. pór frilecuniénto: dé :úí 'tio:Don Murcie. Fnncíacounardill^qij^ér|p'Ies..'pertetÁceén la'rcféridá'ivílfa de á^^^^ldáfn. aéa el .olmo da Joa. jo' áfiós; pér¿tátí'el derechó á:élfac1íf,regunBsrcelocaáEeu^neei...ww———..ni—.w.—y....pesas fiiertas....'.»i~.— i lUltt.jeMÚltúi «a dos.cáutáá; previméiiidólé…</t>
  </si>
  <si>
    <t>Muró, Honorio María de</t>
  </si>
  <si>
    <t>Honorio María de Muró</t>
  </si>
  <si>
    <t>…da agua clara si es buena. No daña un gran sol á los Cataluña, á D. Josef Ramón Domínguez; para la de Caduques á merinos (i); se les recoge y cerca en el campo, y aun pueden alli D. Honorio María de Muró: para la de S. Feliu de Guixols á pasar las noches serenas durante el calor; pero nunca en tiempos D. Estanislao Sánchez ,yPuy: para ja de Bañólas á D. Manuel húmedos ó lluviosos. Calvache y Moya: para la deGandesa á D. Gabriel García de El lavado es una de l…</t>
  </si>
  <si>
    <t>Muros, Josef Martin y</t>
  </si>
  <si>
    <t>Josef Martin y Muros</t>
  </si>
  <si>
    <t>…, ,&gt;n utensilios. •msmsuSmmisshm 1 14,142.-22 Fr- Mariano Cisne ros, franciscano. Doña María Josefa Viilainil. «*■ f-, mmuMjCQ . óbX3S*'*«U**o***aa«b*a *•••••••*••• -■ 102,829.-29 D. Josef Martin y Muros, con «1 esposa, hija y un criado. Don Agustín Ortiz y D. Juan Meller. Total invertido...................... 622,782.. 8 _ JJia 24. Para.Nueva Orleans la fragata inglesa Helrellin. Doña Luisa Suarez, con su hija.D. Ignacio Cabrera, y los religiosos Sobrante...…</t>
  </si>
  <si>
    <t>Murrlio, Bartolomé</t>
  </si>
  <si>
    <t>Bartolomé Murrlio</t>
  </si>
  <si>
    <t>…. Fernando-Rey de Esfatím , copiada - . Cácftts^x Trigo! 17: á 20: centeno n: cebada 11 á 24: vino 24: ■ 1. Fstampá nutria aceite 38.t: ’v &lt; . ■ # . del célebre cuadro pintado por D. Bartolomé Murrlio, y grabada Serena, .Trigo ii á 11: cebada 6: vino 16: aceite 30. en cuartilla de marca: mayor por D. Luis Noseret, á 3 rs. cada TritjiUo. Trigo. 12. i 14: centeno 8 : cebada 8 4 9- vino ao una. Se: hallará con uná grande colección de santos y santas; de este…</t>
  </si>
  <si>
    <t>N, Josef</t>
  </si>
  <si>
    <t>Josef N</t>
  </si>
  <si>
    <t>…no de lóspuíírtoi'qúe himere-: no, imitando el estilo de tocar iogles, y dedicado al Sr. D. An cido particular cuidado en la voluntad de S.:M.'; CUal' es el fácil: gel Inzenga por D. Josef N01&amp; Se hallará 4 4 rs.;en loafimaceacceso al pueblo en todo género dé ruedas pórla*cUitrodirecció-; aes.de música de Herntpso y.ó*Mintcgui. . 7;o ; nei generales en que se reunen tódos los caminos de la provincia.' ■ Se cita, llama y empbua á, D. Pedro. y- D.…</t>
  </si>
  <si>
    <t>Nacéis</t>
  </si>
  <si>
    <t>…D. Fnssussco Domingo de&lt;Vichi fio , grabadas por D. Bartolomé Wirmbt. Desando hacer exten D.Redro5Asm, RMoiam, siva esta obríta, y proporcionar al público toda la ventaja posible, D. Nacéis» JUstidor. D. Narciso. Ftxidor- '■ ie hallará'venal al moderédb precio de id rte. cá Madrid en él TJ. EstdbmCkaonsasí. i D. Esteban fisisso. • almacén de música de D. JdsefXeon, callé de la Gorgüera, y en V. Josef AatcaieTtn y fir Di jssan Antatm Fors j £brlá…</t>
  </si>
  <si>
    <t>Nada</t>
  </si>
  <si>
    <t>…ación. Los católicos y los julios de Bosnia han logrado libertarse de este vejamen á Odesa 10 de Setiembre. v costa de dinero. La Gaceta de la corte anuncia con fecha del 5 que el general Nada de nuevo ha ocurrido en el interior de la Servia, cu Alejandro BéckendorfE acompaña al Emperador al ejército, y que yos habitantes permanecen tranquilos. En las inmediaciones de Libo el general Nostitz y algunos individuos del cuerpo diplomático es hubo algún…</t>
  </si>
  <si>
    <t>Nadal, Pablo</t>
  </si>
  <si>
    <t>Pablo Nadal</t>
  </si>
  <si>
    <t>…seda. seda y algodor,Continúa la distribvtion dt prenden concedida por S. M. i conte— D. Luis Puig, idem , por tejidos de eutmia dt la expeuiám pública dt la induciría t/fatlola. D. Pablo Nadal, idem , por tejidos de seda. - D. Agustin Colomer, del gremio de galoneros idem,por cin* tas de seda. ' Medaltas de plata. _ D. Josef Comuna*, del gremio de terciopeleros, idem, por A P. Bernardino Martorell, Barcelona, por tejido* de al tejidos de seda. godó…</t>
  </si>
  <si>
    <t>Nafrá</t>
  </si>
  <si>
    <t>…ome» Fr Fnhqsba de De limosa» «m lo* seis antL.».».. 188,8/8.. u laJBndnpeoion^ Fr. Ifaaia deSaa. Tria», Fr.AguMin d* S.JO P» i» w»i di'w&gt;iifi(iiiw ; ■ .: i sef, todos carmelitas. D. Nafrá» Antearlo. D. Gerónimo Fer " ... •,%(*£$*/ v j»ÜJJ¡tl»icfe» s¡'a.,‘£iV&gt; standes Baez. D. Manuel GoMaler Herrera. D. Mateo llanos* 1 a Total ingresado.....,..^.....„..■.... 2*0,169-40. D. Joacf Fernandez Pórtela. D.TomaS Fuentes. D. Manuel Gu-. ^****^^ ^7&gt;^P?“…</t>
  </si>
  <si>
    <t>Narciso</t>
  </si>
  <si>
    <t>…de&lt;Vichi fio , grabadas por D. Bartolomé Wirmbt. Desando hacer exten D.Redro5Asm, RMoiam, siva esta obríta, y proporcionar al público toda la ventaja posible, D. Nacéis» JUstidor. D. Narciso. Ftxidor- '■ ie hallará'venal al moderédb precio de id rte. cá Madrid en él TJ. EstdbmCkaonsasí. i D. Esteban fisisso. • almacén de música de D. JdsefXeon, callé de la Gorgüera, y en V. Josef AatcaieTtn y fir Di jssan Antatm Fors j £brlá libteríadé Vhna fcall…</t>
  </si>
  <si>
    <t>Navairo, Pedió Jiménez</t>
  </si>
  <si>
    <t>Pedió Jiménez Navairo</t>
  </si>
  <si>
    <t>…á too peso* serán representados por documentos justificativo»’4é:aua respectivas reclamaciones, en'casa ’ ioc% secciones; latiooS integras, y la restanteda 16 ; p*ro ti sa l Lie. D. Pedió Jiménez Navairo/sbogado del ilustre cólcgio lirse esta: premiada, sé sacaré otra «eccion, de la emú serán agneia- estm cort* , y uno de toa sindicóá de dicho concurso, que vive Í dos solos los a^primeros números. en la calle del Príncipe, núm. a át la manzana ata, cuarto El…</t>
  </si>
  <si>
    <t>Navar, Antonio</t>
  </si>
  <si>
    <t>Antonio Navar</t>
  </si>
  <si>
    <t>…er in Tárragoni,0 vacante por fsílecimiento de D. Francisco Martin dispensablemente su origen: y si no es ilustre, si ofrece tan solo Garzón*' y: renuncia-de'D/Francisco Llover; á D. Antonio Navar alguna duda, por mas bellas propiedades que tenga, debe reprobar ro y Cerdá. . , ; ... ( ;y Ji:í se absolutamente. Son tan indestructibles los victos de origen ó de Pan él ártedianáto de Sta. Marta del Mar .dignidad de la iglesia raza, qué basta la introducci…</t>
  </si>
  <si>
    <t>Navariho, Juan Manuel Balleste y</t>
  </si>
  <si>
    <t>Juan Manuel Balleste y Navariho</t>
  </si>
  <si>
    <t>…ndría (1). la Junta de Aranceles acerca de la prohibición de la flor de hu- Xos negocios continuaban ert el mismo estado en la Motea. Patrás blon ó lúpulo extrangero, que solicita D. Juan Manuel Balleste y Navariho permanecían en poder de los turcos, y el general ros , mediante producirse esta planta espontáneamente y con abun Church se mantenía en las inmediaciones de Dragomestre. dancia en varios parages de la Península; se ha servido resolver - Fl conde Capo d’Istria…</t>
  </si>
  <si>
    <t>Navarrete, Fernandez de</t>
  </si>
  <si>
    <t>Fernandez de Navarrete</t>
  </si>
  <si>
    <t>…os, de trabajos artísticos. Todo se ha creado hi «haberse dejado dominar de ella con exceso.” Colección de Viages . jo el despotismo. «Qué hará la UbertadX Destruirlo todo. fot el Sr. Fernandez de Navarrete. Introducción núm. gi.‘ , .. ¡Y cuánto pudiéramos contestar á los supuestos indígenas, sobra</t>
  </si>
  <si>
    <t>NavarreU, Josef</t>
  </si>
  <si>
    <t>Josef NavarreU</t>
  </si>
  <si>
    <t>…ejército espera todavía, se quiere que emprenda una esnongía de la catedral de Málaga, vacante por falfectetetío algum cosa fuera de aquí, es preciso que se le envíen refuerzos de D. Josef NavarreU, á D. Josef María Escovar y Salcedo. cuanto antes-, pues las guarniciones mas precisas, los enfermos, cuyo número no se disminuye, y las 'ocupaciones peculiares de los CAMBIOS DEt JDIA. zapadores y de ios artilleros ,ho dejas rancha gente disponible, y Hoy es…</t>
  </si>
  <si>
    <t>Navarro, Pedro Jiménez</t>
  </si>
  <si>
    <t>Pedro Jiménez Navarro</t>
  </si>
  <si>
    <t>…dicto ; Santander Martínez; Málaga y perentorio término de dos meses, contados desde esta publicación, Agujar; Leos Delgado: Sevilla Caro: Badajoz Carrillo-: Tole en casa del Lie. D. Pedro Jiménez Navarro, abogado del ilustre do Hernández : Coruña Calvete; Oviedo Lesfom; Salan tanca colegio de esta corte 5 uno de dichos síndicos, que vive calle del Reyes : Bnr.os Y ¿acurra; Pamplona Lor.?** ; Córdoba Berard; Príncipe, num. 2 de la manzana 212, cuarto 2.0: con…</t>
  </si>
  <si>
    <t>Navarros, Lúeas</t>
  </si>
  <si>
    <t>Lúeas Navarros</t>
  </si>
  <si>
    <t>…^'cón' préfére4:ia'al vinagre radical. de Gíótáttár á p. Jó*f Julian Ortega: parael dé la1 Puebla !de - La necesidad de dar fiierza: á los- vinagres.flojos para poderlos Alcocer i D. Lúeas Navarros para ja vara, de alcalde mayordo-1 vender, la ignorancia y también la mala fe, hace que algunos les Medina de Riosecó á D. Tránctsco María Martínez: -pata di-de- echen ó mezclen un poco de ácido sulfúrico, y desgraciadamen Cibra'á’D. Jóan Marchante y Motero:…</t>
  </si>
  <si>
    <t>Ncuvilie, Hyde de</t>
  </si>
  <si>
    <t>Hyde de Ncuvilie</t>
  </si>
  <si>
    <t>…inopla lcis Embajadores nombrar para Ministro secretario de Estado del departamento de de las Patencias aliadas, no tiene.ninguna garantía de que no po Marina y de las Colonias al barón Hyde de Ncuvilie, individuo drán atacarse aquellos puntos del imperio, que seria una impru de la Cámara de los diputados. Al Sr. Feutrier, obispo de Beaudencia dejar indefensos. Toda guerra, en. que se empeñan las tur vais , para Ministro secretario de Estacó del departamento…</t>
  </si>
  <si>
    <t>Negrin, Domingo</t>
  </si>
  <si>
    <t>Domingo Negrin</t>
  </si>
  <si>
    <t>…Mantillo. Don Idem no 7 á 74 ídem. consolidados»!......... Josef Coll.D. Amonio Ruiz. D. Manuel Fihbrco. D. Manuel Lebrel. D. Vioente Pezuela. D. Josef Serrano. D.Antonio Pé rez. D. Domingo Negrin. D. Juan Tejida D. Juan Carril. Don ANUNCIOS. Antonio Gándara. D. Cesáreo Andmi. D. Bernardo González. D. Antonio Ramírez. D. Ramón Pérez. D. Francisco' Nudez. D. Joaquín Saratcs- D. Juan Portas. D. Bartolomé Medina. Don , Catabro dt lat obras dt S. M- gve Jt…</t>
  </si>
  <si>
    <t>Ni, Lorenzo</t>
  </si>
  <si>
    <t>Lorenzo Ni</t>
  </si>
  <si>
    <t>…ibertad de comercio, y obtendrían del Gobierno turco ei dereEnterado el Rey nuestro Señor del expediente promovido su pabellón. por los comiere ¿aires ce Cádiz Gutiérrez é* hijos, D. Lorenzo Ni *Los Pri: cipado&lt; v las islas señan por decirlo asi. re colás Mendaro y D. Amonio Ruiz Tagfe, solicitando se declare tadi: ;a del Gran Señor por el Patriarca de Constan! 1 si los cargamentos que conducen los buques emane les de su res que residiese es esta ca…</t>
  </si>
  <si>
    <t>Nicofrentes, Fernando</t>
  </si>
  <si>
    <t>Fernando Nicofrentes</t>
  </si>
  <si>
    <t>…nque; fe piedra, de cuyo centro do, caHe-dc latCarretas, '{ ■■v.i.ü.... te levanta un obdisoofe tres cuerpos con mascarones /en sus ------ Ave^tnrat dt !Tr/á)ruiro: traducida$ por D. Fernando Nicofrentes , y delfines í en &lt; los ángulos , que arrojan agua con gra la de'Rebolleda: nueva- edición en «in solo volumen en 8.° regu cioso' juego y abundancia, venida de una grande noria. fabrica lar,-de buena impresion y carácter de letrary adornada con 24 da con éste…</t>
  </si>
  <si>
    <t>Nicolasa</t>
  </si>
  <si>
    <t>…es, y á todos los oficiales de to la Dirección general de Rentas, sé ha servido mandar quese los regimientos del cátapo. r - ^ . suprima el tituló de marques de Loréto , que posee Doña Nicolasa En seguida pasó S. M. á comer ’, habiéndose dignado admitir á del Campo, mediante ¿ que no puede sostenerle con el decoro cor la inésa aí prefecto de la Meuse, al Obispo de Nancy, á las pri- respondiente; bero entendiéndose-sin perjuicio de que si quisiese ■ mer…</t>
  </si>
  <si>
    <t>Nieto, Dicpo María</t>
  </si>
  <si>
    <t>Dicpo María Nieto</t>
  </si>
  <si>
    <t>…ndo mi» gloriosos Predecesores fomentar la agricultura al bailío Frey D. Josef Cabeza de Vaca, á D. Josef Homar, á eí comercio de las provincias de Castilla la Vieja » proyectaron D. Dicpo María Nieto y á D. Roque Delgado. Y queriendo dis L apertura de un canal de riego y navegación, que fertilizando pensar a esta útil empresa toda mi soberana y especial protección, sus dilatados campos, proporcionase al mismo tiempo la fácil ex he resuelto asimismo que mi…</t>
  </si>
  <si>
    <t>No</t>
  </si>
  <si>
    <t>…amento de ■los que le componían pertenecen al partido moderado, sé hán des dicho Monte pió del afío de iyjravanecido con la partida del Sultán para Remiche-bajá, la cual ha Excmo. Sr. No debiendo perdonarse medio alguno para bene sido resuelta después: concurren también á dar valor á esta opi ficiar las viudas y pupilos de los beneméritos militares dél Ejército y nión otras preparativos de defensa que se hacen. El Reis-effendi ha Armada, haci…</t>
  </si>
  <si>
    <t>Noailles, Alexis de</t>
  </si>
  <si>
    <t>Alexis de Noailles</t>
  </si>
  <si>
    <t>…ueba de que la desesperada primer presidente del tribunal Real de París. a El Sr. barón Mounicr, Par de Francia. . ación del valiente Bisson había tenido su total y deseada El Sr. conde Alexis de Noailles, Ministro de Estado, indivi efecto. ' duo de la Cámara de los Diputados. Acompaño ademas la declaración adjunta del piloto Tremintin, El Sr. Obispo de Beauvais. cuya conducta es digna de citarse como un modelo de valor y de £1 Sr. conde de la Bourdonnaye, ind…</t>
  </si>
  <si>
    <t>Noirirálí, Fernando</t>
  </si>
  <si>
    <t>Fernando Noirirálí</t>
  </si>
  <si>
    <t>…a, *u plantación, D. Josef García. D. Miguel Castillo. D. Miguel García. D. Jo- traaplaniea, labora*, abonoa¿ podas dcc.: Menfermedad» y eusef María López. D. Francisco Monfarrin. D. Fernando Noirirálí racioo: recolección de Us aoeitMfH*/adobos j ektraccion dd aceiD. Ramón Alvarez. D. Jacinto Linues. D. Nicolás Sonchez Cba» N,yphmt» que lo daadabueoa calidadypudicranier Otiles en yes. D. Rifaét Perez, con su; esposa. D. Francisco Gómez.. afios ascasos o en…</t>
  </si>
  <si>
    <t>Noraagany, Fernando de</t>
  </si>
  <si>
    <t>Fernando de Noraagany</t>
  </si>
  <si>
    <t>…D. Javier Burgo*, Exento. Sr. Marques de la do en la Real de Martínez en esta corte, á los Vera. ramos del vaciado ^ avena* ,estampado, dorado á molido y bron Accettit............D. Fernando de Noraagany, D. ManoclMonto- ceado , cuya* primer»* muestras pueden verse en el desbuchó da lá ya, D. Rafael Luna. ' , _ expresada fábrica. Allí puede cualquier curioso cotejar ú su espació las piezas de plata y bronce dotadas y bronceadas que se han cons En la date Ínfi…</t>
  </si>
  <si>
    <t>Norie-, Manuel Escolar y</t>
  </si>
  <si>
    <t>Manuel Escolar y Norie-</t>
  </si>
  <si>
    <t>…amiento que se cl batallon en la plaza, nrarchó con el.mayor orden á la iglesia debe á pueblos amigos y hermanos. Referiros el catálogo de loa parroquial, en donde el cura párroco D. Manuel Escolar y Norie- crímenes del gobierno del Perú seria demasiado, y vuestro sufri pero yo no quiero excitar vuestra indignación ni avivar vuestras £ hizola misa;la bendición,y el capelláncelebrandodel batallónseguidamenteD. Fernando,Salvadorpro?el santo sacrificio miento no po…</t>
  </si>
  <si>
    <t>Noriega, Juan García</t>
  </si>
  <si>
    <t>Juan García Noriega</t>
  </si>
  <si>
    <t>…spués entrada á la tiranía; una y otra acompañadas de la D. Francisco Javier de Carlos se embarco en el mismo buque* disensión interna, y de todos los horrores de la guerra civil. D. Juan García Noriega ;se embarcó en ei mismo buque. Guatemala camina al fin por esta senda de desastres. Este país D. Antonio Otilo , ídem Idem. era de todos los rebelados el que menos había sufrido los estragos IX Josef Okvarrleía, ídem ídem. de la revolución: donde había reinad…</t>
  </si>
  <si>
    <t>Nortea</t>
  </si>
  <si>
    <t>…an extraordinarias las demosAi9**** Cfjre'bágfW-lr. Prfmipe imperial y dos peqtKtas&gt;golet*s, todo - tracioóes con que expreaban aquellos habitantes, y la multitud de rfótepdo tfcl almirante Nortea ,aj ponerse el sol divisó dos ber- forasteros qué ha ooacurrido a Zaragoza, su adhesión y respeto á gtótrñei«ñettñgoscerca de Mat» de tara, y dándole» caz* los' ; sus Rites. Obligó' i barar: vigilóse táñala noche, f al' amanecer el diohó SS. AA. gozan de la m…</t>
  </si>
  <si>
    <t>Noseret, Luis</t>
  </si>
  <si>
    <t>Luis Noseret</t>
  </si>
  <si>
    <t>…ria aceite 38.t: ’v &lt; . ■ # . del célebre cuadro pintado por D. Bartolomé Murrlio, y grabada Serena, .Trigo ii á 11: cebada 6: vino 16: aceite 30. en cuartilla de marca: mayor por D. Luis Noseret, á 3 rs. cada TritjiUo. Trigo. 12. i 14: centeno 8 : cebada 8 4 9- vino ao una. Se: hallará con uná grande colección de santos y santas; de este á 24;4S0it* 3S^ 40&gt; y otros distintos tamaños, en el almacén tmestampas de la calle 'GAuciA«_jCer»»ái. Trigo, fana…</t>
  </si>
  <si>
    <t>Nosotros</t>
  </si>
  <si>
    <t>…za de una división compuata de infantería ; caballe* ó lio victoriosos, no sé mudará pór ato el aspecto de la cuatión. ría y artillería, siguió la dirección de Eiki-Stamboul, y el coronel Nosotros deseamos saber con precisión sus intenciona, y nuestro LepramÍn»'de Dzinma.-1 enviado riada debe omitir para suministrarnos noticia que nos La escuadra del almirante Greigh ha llegado á Kawarna, y se ilustren Sábré ate punto. Nopodemos prever Sun cuál será el…</t>
  </si>
  <si>
    <t>Nostitz</t>
  </si>
  <si>
    <t>…y ocupé: tro de la guerra , pues se ha tomado mucho interes por los progre la Grecia, según mejor le pareciese; y en fin que el ejército reuni sas del ejercito ruso. El general , conde Nostitz, debe ir al cuartel do ep Tolan estaba destinado para la Morea: que en estas circuns general del Emperador Nieblas* de áte modo tendremos periódi tancias el Ministerio ingles había apurado todos los mediosde camente noticias oficiales ile cuanto pasa en Turqu…</t>
  </si>
  <si>
    <t>…vo ha ocurrido en el interior de la Servia, cu Alejandro BéckendorfE acompaña al Emperador al ejército, y que yos habitantes permanecen tranquilos. En las inmediaciones de Libo el general Nostitz y algunos individuos del cuerpo diplomático es hubo algún movimiento, pero al momento que se hicieron al peran un Viento favorable para embarcarse y seguir á S. M. El ge gunos castigos se restableció el orden. Por otra parte casi toda la neral Diebirsch está…</t>
  </si>
  <si>
    <t>…capta dii xzOc- habian confiado al lord Bingham, agregadó á la embajada j pero tobrii MDcccxx vzu. (Gaceta de Prusia.) su'señoría'cayó enfermo en Ratisbona,yMr. Cavane les diódiEl general Nostitz, y los oficiales que le han acompañado al reccion. Lord Heytesbúry debia salir dentro de poco para Pe* citarte! general ruso, se hallan y*de Vuelta |y nos dan bóticias in tersburgo. _ ; , teresantes respecto á la campaña qué acaba de terminar. Desde el ■ La m…</t>
  </si>
  <si>
    <t>Novoa, Juan de</t>
  </si>
  <si>
    <t>Juan de Novoa</t>
  </si>
  <si>
    <t>…de la Corte.» 11,000. las ««!»« Filipinas, en los 1 ¿ primeros dias del próximo Abril, al Al Real Colegio dé Niños Desamparado» de la mando del tenientede navio de la Real Armada D. Juan de Novoa 14^00. y Gíyoso;-lo que se anuncia al público para su conocimiento. A la casa de Nidos de la Procidencia de Málaga— Ó.973* •**&gt;..4. *•!''. ’ v . T" . * *' V ’ - ' ■ A la de Expósitos de ídem...—.MMHtMSIHMa »#•»»*»••••♦»• ti *000. A instancia del procurador ge…</t>
  </si>
  <si>
    <t>Nu, Valentín García</t>
  </si>
  <si>
    <t>Valentín García Nu</t>
  </si>
  <si>
    <t>…y emplaza á rodas las personas qtíir se crean :1« parroquia de S. Andrés. ; tea derecho á los bienes quedados por fallecimiento de D, Ramón García NuAcz, hijo que fue del difunto D. Valentín García Nu! Autorizada la Inspección general de infantería por Real or- fléz,'escribano de S. M. y del colegio de ésta corte , y de Doña dra de ío de Novietnlm último paré publicar la construcción de Manuela Aldebó, para que en el termino de gb dias / contados ' 89 caaa…</t>
  </si>
  <si>
    <t>Nudez, Francisco'</t>
  </si>
  <si>
    <t>Francisco' Nudez</t>
  </si>
  <si>
    <t>…ano. D.Antonio Pé rez. D. Domingo Negrin. D. Juan Tejida D. Juan Carril. Don ANUNCIOS. Antonio Gándara. D. Cesáreo Andmi. D. Bernardo González. D. Antonio Ramírez. D. Ramón Pérez. D. Francisco' Nudez. D. Joaquín Saratcs- D. Juan Portas. D. Bartolomé Medina. Don , Catabro dt lat obras dt S. M- gve Jt hallan de venta.etf el dts■ pacho y almacén de la Imprenta Seal.Pedro Oliver. D. Josef Gacett. D. Manuel Fernandez. D. Pablo Córdoba. D. Domingo Alrarez.: D,…</t>
  </si>
  <si>
    <t>Nuftez, Juan Manuel Calvo de</t>
  </si>
  <si>
    <t>Juan Manuel Calvo de Nuftez</t>
  </si>
  <si>
    <t>….superioridad, y que se ar Diego García 1 Rodríguez de la Torre, y no haber tenido efecto repientan , aunque muy tarde , de haber obligado. 4 nuestro Mo el nombraihiento: hecho en D. Juan Manuel Calvo de Nuftez, á narca á .sarar;la.espada. La nota de las indemnizaciones debidas D. Sebastian Belluga. por las pérdidas que nuestro comercio ha sufrido, y por losgas— roí que na hecho nuestro Gobierno para sostener la guerra, «e pre- La Gaceta de Francia reasumiendo todo…</t>
  </si>
  <si>
    <t>Nuncio</t>
  </si>
  <si>
    <t>…apelaciones, donde se había colocado ción catequística de doctrina cristiana en diálogo, sacada de los un tocador para la» señoras, con todo lo que se creyó necesario; breves del señor Nuncio, con moriyo de las innovaciones hechas ninguna sin embargo atraía tanto la atención de aquella lucida ca la disciplina eclesiástica por las llamadas cortes: que da. á luz, _ concurrencia, como los tres salones en que estaba de manifiesto para la mas fácil int…</t>
  </si>
  <si>
    <t>Nuñez, Lorenzo Sánchez</t>
  </si>
  <si>
    <t>Lorenzo Sánchez Nuñez</t>
  </si>
  <si>
    <t>…tinto añejo, Nysten, doctor en medicina, profesor de materia médica &amp;c.; tra tonel de 100 cántaros 120 pesos: aloque y blanco, idem 60: alo- ducido al castellano por los doctores D. Lorenzo Sánchez Nuñez y ue del año 49 á 50: blanco, ídem 50• ace^e&gt; arroba dicha 37 D. Josef Passaman. Esta obra consta de dos partes, una nosográ40 rs. fica, y otra farmacológica. En la primera, siguiendo la de Mr. Denia. Trigo, fanega 50: cebada 22: maiz 32: arroz 68: ha Pinel,…</t>
  </si>
  <si>
    <t>O-donelL, Henríqne</t>
  </si>
  <si>
    <t>Henríqne O-donelL</t>
  </si>
  <si>
    <t>….cnfin, eDiCrpnplogía dieran Pritner premio. D- Jo&gt;?f Zamora. , -*1 - . á conocer unos adelantos y una inteligencia háda.óqmuiu N^uroc-? " yí^«iúAr.ií.:.rti..' D. Trifon 'Mo&lt;let , D. Henríqne O-donelL v * nór lucimiento dió á estos ejercicios el éxamén dé las lenguas. Después de la castellana y latina,- tuvo un lugar muyprinci- En ética y metafític*. palla griega, ylos caballeros que á ella- se dedican Jíwfc»jé.rsBT é$lT D. Tlifon Módet. - v-\</t>
  </si>
  <si>
    <t>O-donell, Henrique</t>
  </si>
  <si>
    <t>Henrique O-donell</t>
  </si>
  <si>
    <t>…uevo obrador dentro del mismo edificio, donde se Primer premio. D. AgustiaBúrgos. labra y pulimenta todo lo concerniente i este ramo’en alabastro Segundo...........D. Tnfón Modet,.D. Henrique O-donell. def reino, á mucho menos coste, y con tanta perfección como lo Aecettit...........D. Mateo Obiegon, D. Fernando Meras, Sefior que viene de Italia. Los que deseen convencerse de esta verdad pue den acudir á ver las primeras muestras que se les presentarán de…</t>
  </si>
  <si>
    <t>Oalindo</t>
  </si>
  <si>
    <t>…sobre una casa» y extendiéndose el fuero casi por to brcríade-Feiex,cdledelasQrmM. - : i, da, la aldea . redujo á ceniza* la mitad del pajado, me desgraciado —Por pievidencia dd, Sr. Oalindo, rafrandsda ddsemrihéne wóánécimiehtó ha sido abundado en los diarios de varias capita- del M6mefo Santin , sa cita y emplaza á lorJújoa dd práner metri* y Mr. Ttíarr, que al presente se halla cn Madrid, fiie tastigo monio da D. Henriqua Lande, éecino que fue…</t>
  </si>
  <si>
    <t>Obiegon, Mateo</t>
  </si>
  <si>
    <t>Mateo Obiegon</t>
  </si>
  <si>
    <t>…lo concerniente i este ramo’en alabastro Segundo...........D. Tnfón Modet,.D. Henrique O-donell. def reino, á mucho menos coste, y con tanta perfección como lo Aecettit...........D. Mateo Obiegon, D. Fernando Meras, Sefior que viene de Italia. Los que deseen convencerse de esta verdad pue den acudir á ver las primeras muestras que se les presentarán de Marques del-Surco , Sr. Marques de Góngoia. jarrones, floreros, relojeras, relojes grandes de sobrem…</t>
  </si>
  <si>
    <t>Obis</t>
  </si>
  <si>
    <t>…a abierta lá suscripción á la misma hasta el día mero uét.y 15 de Octubre en los parages siguientes: En Barcelona en las li brerías de Miguel Gaspar , calle y junto al palacio del Sr. Obis1 ANUNCIOS. -po; de Btusi, calle de la librería;• de'Oliva , calle de la Platería; de Mayol, calle de Escudillen, y de Olí veres, calle Ancha, Continúes el Catálogo de las estampas que te hallan de vestía en la esquina í la FusteríarEn Madrid , Razóla. Valenci…</t>
  </si>
  <si>
    <t>Obispo</t>
  </si>
  <si>
    <t>…pos fcridad. que merecieron los elogios de las personas mas acreditadas por su . Hasta aqui se habiun manifestado los incalculables béileficíos ' literatura y erudición. El limo. Sr. Obispo, el clero y los sugetos</t>
  </si>
  <si>
    <t>…y alabaron los progresos de los obtenido los 89 duros, uno de los expendidos en Jerez de la Froo* jóvenes, concluyéndose con la solemne adjudicación de premios, téra. que el mismo señor Obispo distribuyó á los mas sobresalientes, AVISO. Con motivo de la delación formal dada á la subdelegacion de Madrid sg de Enero. correos y caminos del reino de Galicia, se siguen, auteft sobre la ‘ Por los partes de Barcelona recibidos hasta el ai del corriente ex…</t>
  </si>
  <si>
    <t>…te cuando huian en los botes. Se sabe ahora que las dos embárcacioCádiz i£ de Atril. óes encontradas én cabo de Indio', de que se ha* hecho mención El día i-i dé esté me» el limo. Sr. Obispo de esta diócesi» ad arriba, eran el bergantín Ororao y la fragata SemtUta, que iban á ministró el santo Snátamcnto del Bautismo á un hebreo, natural ver si podían eittrar en Buenos-Aires con los prácticos que habían de . Argel, de edad de 30 afios, siendo su…</t>
  </si>
  <si>
    <t>…mon Dedicóse, como estaba determinado, este monumento el dia 19; tados igualmente al aire, y un alfiler del. pecho, cuyo grandor y celebrando la misa con 1» mayor pompa el Excmo. Sr. Obispo, blancura le da un mér.ito no conocido en tales piedras. Él ' gusto asistido del cabildo de la catedral. ? La plaza,.de armas se adornó del dibujo, el valor de las.piedras, la brillantez del conjunto, y con decoración de pinturas , análogas á la religión y fi…</t>
  </si>
  <si>
    <t>…re tanto se le incorpore da Infantería de línea* costeadas por sus gefes y oficiales* cuya sa condicional mente en la matrícula; pero si no los exhibiese en el grada ceremonia con Sr. Obispo la mayor celebró limo. pompa et después quien de la Íilazo» Península,señalado,y paraque nuncafuera lopodráque posarla juntadejuzgueun messuficientepara dentro* no dese coronel invitadode Cádiz, del cuerpo; por el descarga de ordenanza hizo un breve discurso…</t>
  </si>
  <si>
    <t>…de quintas, siempre- que. hay«| ta 17. (JvtoatHHwrÁ) . ■ - ’ ■ 1 ■ nado dos afios, y estén cursando el tercero, con arreglo a h : ' «J Discurso en defensa del clero, que el limó. Sr. Obispo de« eal orden de 27 de Marzo de 1827, por hallarse empleados eñ estudio de una facultad tan útil y necesaria al Estado, y porqueea Hermópolis, Ministro que fue de Negocios eclesiásticos y de: Ins&lt;.tiempo de guerra sirven los mas de ellos en los hospitales.de…</t>
  </si>
  <si>
    <t>…stellana. ^ *. ; ' V "-'Y' maéstros y maestras, y iraa comida á los pobres de la cárcel: todo (YEljgran concurso,.ya dé la ciudad, ya dé la provincia,' que se á expensas del limó. Sr. Obispo de la diócesis, del director de la reupió ála éntradade la capital de Castilla, presentaba la.mas sociedad, de varios de sus individuos, y de las señoras encargadas alegre perspectiva, por el júbilo que sé divisaba en los semblantes del exámen y calificación…</t>
  </si>
  <si>
    <t>…r reputación, so A la hermandad hospitalaria de nuestra Señora de la bresalieron entre $m compañeros. Nuestro . dignísimo. limo, señor Caridad 5 fundada en ia iglesia del hospital general Obispo , quien con la mayor bondad y significación de placer ha de S. Bernabé; y S. Antolin de dicha ciud^l v para bía presidido todos los días e*tc$ exámenes, los repartió por su fomento del piadoso objeto en que se ocupa socor mano* mientras una lucida orquesta ha…</t>
  </si>
  <si>
    <t>…s d , 778 de- Oc- cuaatTO aorraotubte exámenes públicos de las clases de latinidad, i que ha con- ele las seis secciones frtmUuUts ¿on zoo rs. M. cada ndmero.gne.currido el Excmo. Sr. Obispo de la diócesis, y en que loa aMnnos : tm fr./s. ío.‘- ;"'1 ' , \han dado pruebas muy notables de tu aprovechamiento: uno de La eaccion desde el a* 111 1,000. / tellos cerró los actos con un discurso sobra las rentajas de dichos :1a aeechm desdé él n.a /,oot a…</t>
  </si>
  <si>
    <t>Obra, J. M. G. N.</t>
  </si>
  <si>
    <t>J. M. G. N. Obra</t>
  </si>
  <si>
    <t>…Memoria sobre el método de fumigar y purificar la ...mi,. El experimentado catador y perfecto tirador, compuesto, por atmósfera, 4®,papel ap rs..pasta 40, rústica 34. continuará.) D. J. M. G. N. Obra utllísiina á todo aficionado al arte df cazar por lot muchos secretos que eñ ella se manifiestan, y otras cosas Pfueoa edición de la Airtoria Je España dtl P. Juan de esenciales: Aumentado en est^tercera impresión con regías para el Mariana, á la cual te añad…</t>
  </si>
  <si>
    <t>Obregoa, Mateo</t>
  </si>
  <si>
    <t>Mateo Obregoa</t>
  </si>
  <si>
    <t>…rem¡o~.~....~~ D. Fernando Meras. En Id dan de esgrima. Prendo............. D. Trifon. Modet. En retórica. Accettit...........D. Narciso Cabrera, D. Genaro Qiwadz., Primer premio. D. Mateo Obregoa. Segmuh........... D. Jotef Arríela. ' En la date de baile. ■Accettit............D. Pedro Campuzano. Prendo............. Exento; Sr^Mirque: de Casasola. Accettit.....^.... D. Pedro Malrazo, D. Joaquín Meras, D. Rar En la cíate superior de gramática latina. mo…</t>
  </si>
  <si>
    <t>Ocaña, Juan</t>
  </si>
  <si>
    <t>Juan Ocaña</t>
  </si>
  <si>
    <t>…enen de países cxt’ráñgeros: pan Primer premio. D. Benigno Ballestero*. lo cual hay ya jarrones, floreros, escribanías, relojes de sobremesa Segundo...........D. Patricio Palacio, D. Juan Ocaña. de varias clases y-candeícros de varios gustos. Accettit...........D.'Francisco Matb*u,D. Pedro Larrard, Don Pero no son solo las materias de puta, oro y bronce las que IpisCaMÍ. 'pueden sostener esta concurrencia, sino también las de alahastro con sobrepues…</t>
  </si>
  <si>
    <t>Ocna-perfectamente, Paskewitch’</t>
  </si>
  <si>
    <t>Paskewitch’ Ocna-perfectamente</t>
  </si>
  <si>
    <t>…akffcio cn lá noche siguiente se volvieron Ocul &gt;6o,.sin embargó va-siendo bastante «cría enel Asia , porque el tamente á la capital-mas de la cuarta párte de sus soldados. En loÜ general Paskewitch’ Ocna-perfectamente su encargo de‘ inquietar á siguientes dias se dispersó otra gran' parte , porlo cualsehallan los turcos y á su gobierno. Parece que está disponiendo un vasto infestadas de ladronestodas las inmediaciones de 'lacikdád^lb* plan, para cuya ejecución'acaba de rec…</t>
  </si>
  <si>
    <t>Odrlozola, Jcsef de</t>
  </si>
  <si>
    <t>Jcsef de Odrlozola</t>
  </si>
  <si>
    <t>…cesarán los multiplicados sa . Ciirtti ccmficto de matemáticas puras* per el capltandcl Keal crificios? :&lt;pé nos importa la decisión de tina cuestión en que no cuerpo &amp; artillería D. Jcsef de Odrlozola; segundo tomo, que tomos parces?„ JIo sos confiemos: asi Hablan los pueblos, y Ha contiene k geometría elemental y las dos trigonometrías, con mu bite co&amp;-rzaozx. EHos no se ateten sobre sus verdadera ktere* chas aplicaciones a! terreno: se halla en la librer…</t>
  </si>
  <si>
    <t>OecM, Dudley</t>
  </si>
  <si>
    <t>Dudley OecM</t>
  </si>
  <si>
    <t>…Rusia, se había dado orden 4 la escuadra de Sebastopol para nadie podrá dudar dejm;ca«icidad#n «l-fuestp m» «upa. .que tomase 4 borda goS diombrcs ^que habían de desembarcar al El lord Dudley OecM si^ |únAi£7 |%o éuti no se sabe ÍM de la emncadva délp&gt;nu|i(|! 7^ quien lo reemplazad ~ ^ ^ , '-*• !&lt; '• •* ,-t ' '~ i' " *- Todas lav plaza? fuertés que7 penenecén*í la Turquía no se ha Podemos asegurar i nuestro* lectores que 4 pesar de las mu llan precisam…</t>
  </si>
  <si>
    <t>Oí</t>
  </si>
  <si>
    <t>206</t>
  </si>
  <si>
    <t>…a misión de que le había encargado su Go -La población de Parts era en 1816 de 66i9. bierno. ; i¡ .En 18 ip--.— ........ . 71 s9. . — Por ello* se ha sabido que si&lt;-R ;^d*fn y. el coronel Oí*, ; |C , o»T T ; M dock habían marchado á Modon para*b bligar S Ibrahím-bája é ' Y en 1827............................. .............- 8oo9.8po9. que evacuase la Morca, y exponerle que en caso de guerra entre (It Monitrur.) la Puerta 7 ios aliado* seria destm…</t>
  </si>
  <si>
    <t>Oibegozo, Gabriel Agustín de</t>
  </si>
  <si>
    <t>Gabriel Agustín de Oibegozo</t>
  </si>
  <si>
    <t>…imperial. Este catálogo. mapa por su grande escala, por el mentido' y exacto detallexque tiene de lo interior de aquellos países , y curío«as noticias que co ___Habiendo fallecido D. Gabriel Agustín de Oibegozo y munica de aquella parte del Nuevo Mundo , etcl mejor que se ha Ugalde, vecino y del comercio de Bilbao en 21 da Febrero del afio; se cita y emplaza á los primos segundos por hasta cóinpleta publicado quepuodé el único dar la mas ahora, y Iireséftteínea pate…</t>
  </si>
  <si>
    <t>Oiozaga, Josef de</t>
  </si>
  <si>
    <t>Josef de Oiozaga</t>
  </si>
  <si>
    <t>…as lado que Ies ANUNCIOS. está conferido en los autos que se siguen á instancia deD. Antonio la Tura nía, teatro de ¡a guerra presente, descrita por Don Jaime contra los bienes de D. Josef de Oiozaga, marido de Doña TerrrJn Casadero. La posición de los ejércitos beligerantes, b re Esperanza Duce , dentro del término de 15 días, contados desde unión de escupirás aliadas en el mar de levaste, y las conjeturas el 23 de Octubre corriente ; en Inteligencia que…</t>
  </si>
  <si>
    <t>Ojüel, Joaquín</t>
  </si>
  <si>
    <t>Joaquín Ojüel</t>
  </si>
  <si>
    <t>…. . Prontuario para la mas breve instruccionen el ejercicio y. ma- por premoción de D. Baltasar María Reínoso i canongía de la nlobmde la infantería, rústica 5 rs. v. , , misma, á D. Joaquín Ojüel; y para una canongía de la iglesia' ca Proust, Ensayo sobre él azúcar íde uva, 8.°, rústica^ rs. . tedral «Je Badajoz por muerte de D. Gerónimo Gómez Rayo y . —.Cartilla pan hacer azúcar de uva ,8f?, rústica a, rs. renunciada D. Miguel Montes Bravo, á D. Marc…</t>
  </si>
  <si>
    <t>Olerán, Tomas</t>
  </si>
  <si>
    <t>Tomas Olerán</t>
  </si>
  <si>
    <t>…n Madrid por una mitad del son pe./e.io. precio que en París. La sección desde el n.° i$,oot al 16,000. m En jj de.Setiembre del afio,,próximo pasado falleció en li ciudad de Roma D. Tomas Olerán, oficial mayor interventor que La sección deidé el n.° 10,001 al 11,000.' 1 lM sección desde él n.® 21,001 al a 2,000. fue de la administración del corno. dé Espafia. en. aquella corte, La sección desde el n.° 18,001 al 19,000. . quien parece tenia en Espafia…</t>
  </si>
  <si>
    <t>Oliva, Narciso</t>
  </si>
  <si>
    <t>Narciso Oliva</t>
  </si>
  <si>
    <t>…r hasta el cuarto donde dormía ei Presidente: tos tipográficos. Esta obra se halla venal en Barcelona en casa de e¿te salió 4 su encuentro; mas riéndose solo contra todos ios cons D. Narciso Oliva; én Madiid en da librería deCollado, calle de piradores, trató por de pronto de encerrarse en su propio cuarto; la Montera ; en Valencia e.. la de los Eres; Maiíen y Berard ; en pero reconociendo lo imposible que le era resistir mas tiempo Zaragoza en la de D…</t>
  </si>
  <si>
    <t>Oliver, Loreto</t>
  </si>
  <si>
    <t>Loreto Oliver</t>
  </si>
  <si>
    <t>…. El ayuntamiento deBagur. El ayuntamiento y cura párroco de Vi* D. Josef Picado, Corufia, por objetos curiosos. lajuiga. Los gefes de lientas Reales de la ciudad y partido deBae- Doña Loreto Oliver, Madrid, po.r idem. za, provincia de Jaén. El cura párroco y ayuntamiento de la Real Doña Francisca Javiera Rodríguez, idem, por ídem. villa de Santa Cruz del Puerto. El clero y ayuntamiento de la vi» Doña Luisa Marchori, idem, por alfombra. Ha de Camarasa. E…</t>
  </si>
  <si>
    <t>Olmo, Manuel Vela y</t>
  </si>
  <si>
    <t>Manuel Vela y Olmo</t>
  </si>
  <si>
    <t>…iderando los tormentos de Extracto de otra carta de Nueva-Yorck, su fecha i£ de Enero. Jesucristo, y hallando al pie de la Cruz el ebnsuélo dé sus.penas. Traducido del francés por D. Manuel Vela y Olmo , abogado del La causa de los rebeldes de América ha decaído enteramente colegio de esta corte, cuarta edición. Se hallará en la librería de en los Estados-Unidos, donde todo el mundo está convencido que Novillo, calle de la Concepción gerónima, dos tomos en…</t>
  </si>
  <si>
    <t>Ombrabel, Jacinto</t>
  </si>
  <si>
    <t>Jacinto Ombrabel</t>
  </si>
  <si>
    <t>…rtido, de la calumnia hecha al Gobierno. En medio de le Hoy ha entrado de Puertorico la goleta española Irene; su trisca y pelamesa de actiminaciones y dicterios, alza el montante capitán D. Jacinto Ombrabel las, con cueros y algodón para Bar para defenderle un diputado (D. Matías Quintana), y grita coa celona en 38 dias. Dice este capitán que el 19 de Diciembre úl voz descomunal: «Si el depositario del poder ejecutivo es traidor á. timo se presentaron á la bocai…</t>
  </si>
  <si>
    <t>Oo-, Vicente</t>
  </si>
  <si>
    <t>Vicente Oo-</t>
  </si>
  <si>
    <t>…de Fríes : para úna ración cíe la de Badajoz, por ascenso de Don -__—Se halla vacatite la plaza dé médico de la villa de Anguiano,' Marcelino Martin Navarro á canongía'de ella , á D. Vicente Oo- provincia de Rioja: es pueblo de uíids 3Ó0 vecinos, témple sano,’ mez Laqderck para otra dé la santa igle.ia primada de Toledo, abundante de frutó*: su dotación 69 reales, pagados mcnsualr ppr muerta de D. Santiago Riera , y renuncia de D. Manuel Yí- mente po…</t>
  </si>
  <si>
    <t>Opel, Joaquín</t>
  </si>
  <si>
    <t>Joaquín Opel</t>
  </si>
  <si>
    <t>…eo García; derados; en k inteligencia que de so hacerlo, les parará el perjui y pata otra de número y coro de k iglesia catedral de Osma por cio que haya lugar. . ■ ■ . ascenso de D. Joaquín Opel á ración de la misma, á D. Rafael ____ Por providencia del juzgado de Guerra de la Capitanía ge Pasqua! Rodrigo. neral del ejército y reinos de Valencia y Murcia se cita y empla Asimismo fea tenido á Me» S. M. nombrar por Real decreto za á los acreedores del…</t>
  </si>
  <si>
    <t>Ordejon, Ignacio de</t>
  </si>
  <si>
    <t>Ignacio de Ordejon</t>
  </si>
  <si>
    <t>…o dirigía, asestó un ca-\ Godeau, obispo de Venze, traducida del original francés al casñon á la puerta; pero la guardia, defendiendo su puesto con cncr-^ teüaoó por el licenciado D. Ignacio de Ordejon, Individuo cor gía, rechazó 4 los'compiladores, les tomó el canon, y los persi respondiente de la B.eal academia de la Historia. El autor¿ mny guió en varias .direcciones. "Al .mismo tiempo ya habían entrado conocido por sus muchas y excelentes obras, meditó…</t>
  </si>
  <si>
    <t>Orea, Francisco López de</t>
  </si>
  <si>
    <t>Francisco López de Orea</t>
  </si>
  <si>
    <t>…ada, engrasada, car con devoción al sacrosanto sacrificio de la mis3, escogidas de los dada, hilada, el estambre trabajado, puesto en el telar y tejido. mejores devocionarios, por D. Francisco López de Orea. Un to-^ El paño fue abatanado, teñido, tundido cuatro veces, prensado, y ni o en 16.0 de marca mayor, adornado con 14 estampas. Esta nue después llevado á la casa del sastre, en donde la casaca fue corla va edición, que se dió al público por primera vez en 1…</t>
  </si>
  <si>
    <t>Orfánor</t>
  </si>
  <si>
    <t>…res siglos á esta parte, y de las buenas dispo salud, después de siete áiios de.rigurosa prisión: su ayudante, el siciones que en general existen entre los' otomanos á favor de la capitán Orfánor, que por espacio de seis afios ha participado de Gran-£.retaña. Hablando de la .Rusia, dice el noble lord, que'ha su cautiverio y su miseria, permanece en Dresde desde su libertad, tenido la honra de ser Embajador en Petersbúrgo, y declaré que y está para cas…</t>
  </si>
  <si>
    <t>Orgaz, Manuel</t>
  </si>
  <si>
    <t>Manuel Orgaz</t>
  </si>
  <si>
    <t>…itado á S. M. la santa y Real Hermandad vieja de Toledo' por so dé la niñez' les dirigieron tres de 'aquellas: una tiene solos cin medio de sus individuos, comisionados al efecto, D. Manuel Orgaz, co años? : . D. Domingo Falzetó, Marques de Hermosilla, D. Hermenegildo ' En fin, al zelo y caridad de SS. MM.' no les permitió el dejar Zarate, y D. Lorenzo Ortiz de Zarate. cosa alguna sin exámen. Reconocieron los alimentos, las provisio nes, las ropas, el…</t>
  </si>
  <si>
    <t>Orge, Manuel</t>
  </si>
  <si>
    <t>Manuel Orge</t>
  </si>
  <si>
    <t>D. Maflijél Codomín, con cuatro hijos. D. Lorenzo Antonio del fervientemente con el augusto Gobierno , para que fuesen adn^tiCuzzo. D. Manuel Orge. D. Joaquín Lago, con su «posa y doa &lt;lo* al perdón, bajo ,!a extendida sombra de la oliva del arca, hijos. D. Tomas Bermudo, con su esposa, seis hijos y un criado. siempre verde, dé la;gracia y de La justicia imperial, como ya ha D. Manuel Fernandez Cuartas,…</t>
  </si>
  <si>
    <t>Orive, Justó</t>
  </si>
  <si>
    <t>Justó Orive</t>
  </si>
  <si>
    <t>…ai de Diciembre entre Francia, por no haber tenido efecto el nombramiento hecho en D. Pedro Inglaterra y Rusia, para asegurar la ejecución de las disposiciones Manuel Martínez, á D. Justó Orive y D. Juan Manual de la relativas á la pacificación de Qríente. La citada carta dice asi: Fuente, »&gt;lóndres16 de Enero._._ .El ai de Diciembre se ajustó de finitivamente ‘el protocolo de. las conferencias sobre la interven ción turco-griega entre los ministros de Rusia, Franci…</t>
  </si>
  <si>
    <t>Orlof, Alexis</t>
  </si>
  <si>
    <t>Alexis Orlof</t>
  </si>
  <si>
    <t>…vesa- el punto mas favorable pira el desembarco , y pasado la noche en ron añado, ...................... la ribera enemiga. S, M. les ha concedido igualmente la cruz do El general conde Alexis Orlof, que acompañabas! Empera soldados de S. Jorge, y los ha pagado 4 la guardia, para recompen dor en la visita dé los'trabajos, fue derribado al rio con su caba- sar tan extraordinario rasgo de valentía. lio por un carromato que atravesaba por el malecón. El cab…</t>
  </si>
  <si>
    <t>Orloff</t>
  </si>
  <si>
    <t>…tado mayor del Rey de Dinamar esta artillería iba una división de cazadores de á caballo al mando ca, y otros oficiales de su ejército; han solicitado servir en la ex— del general conde Orloff. En esta disposición partimos de Jcnipedicíóhde la-Motea;y habiendo obtenido de S. M; el permiso, bazar á las seis de la mañana, y marchamos en el orden de bata marcharon á unirse al general Maison para que los destine. lla detallado hasta las n, atravesando…</t>
  </si>
  <si>
    <t>OrlofF, Alexis</t>
  </si>
  <si>
    <t>Alexis OrlofF</t>
  </si>
  <si>
    <t>…ades con asombro, pero sin resistencia. El tes de ayer llegó la división de los cazadores de á caballo ál man descontento se limitó á murmurar mucho; pero al fin se ejecuta dó del conde Alexis OrlofF. El 7.0 cuerpo de infantería que esta ron las órdenes del presidente con una prontitud muy singular. ba empleado en el sitio'de Bráolow pasará el Danubio por HirsoDe este modo fueron desarmados todos los griegos que no ca va; jr se reunirá al cuerpo principal…</t>
  </si>
  <si>
    <t>Orlow</t>
  </si>
  <si>
    <t>…' Él Rey tityo ’ayer córte en Windsor. rál Nobel que se avanzaba á Schumla'con una brigfida,de búlanos. __J|Í ministró del Brasil vizconde de Itabayana presentado por El ayudante general Orlow se encargó de, burlar, ¡el. proyecto del el’jcnndé de Áberdeen dió. á S. M, la investidura de las insignias enemigo, saliendo inmediatamente con la primera división de ca «Jeja, orden de S. Pedro. ' zadores de á caballo, cuatro batallones de infantería y 16 c…</t>
  </si>
  <si>
    <t>Ormatcheá, Ledo de</t>
  </si>
  <si>
    <t>Ledo de Ormatcheá</t>
  </si>
  <si>
    <t>…s en su plan de campefta contra la '«ytOOéplicafcion á b del cambo de L*mdb.s." El Intendmte de ' Turqufa. Paraca que se limitarán pór ahora! poner el sitio de ’fefiVmgÉ de Burgos D. Ledo de Ormatcheá c«mnd‘ uM8r&gt; ' Giurgévo, y despues á Schumla, 7 no ha/ duda qué si los tutcés &lt;d¡étaouMey btjO: su presidéncia, une junta compuesta deíndivi- •ponen en Cst» plaxii una résisMncia tan obstinada coino la que •duró' qne*ÍK)a«l&lt;* pueblos de dichas Mérindada, 7 to…</t>
  </si>
  <si>
    <t>Orta, Josef Antonio</t>
  </si>
  <si>
    <t>Josef Antonio Orta</t>
  </si>
  <si>
    <t>…ha querido restituiros á vuestra felicidad D. Francisco Ruiz. D. Antonio Peinada D. M. Josef Aragón. anterior bajo la protección benéfica de nuestro magnánimo So D. Angel Roldan. D. Josef Antonio Orta. D. Pedro Fernandez. berana jY no escuchareis la voz de la Iglesia que os llama? ¡Y no D. Anselmo Losada. D. Francisco Sánchez. D. Manuel Antonio dareisoidos ¿ sus saludables exhortaciones? ¡Desconoceréis vuestro Puentes. D. Josef Quintero. D. Francisco Ampud…</t>
  </si>
  <si>
    <t>Ortega, Julián</t>
  </si>
  <si>
    <t>Julián Ortega</t>
  </si>
  <si>
    <t>…buena in Justo Ramos. D. Josef .Olis. D. Josef María Marín. D. Josef tención y sentido entre vosotros. La garantía de vuestras propieda Mas. D. Josef'Rique jibe. D. Juan Moscoso. D. Julián Ortega. des y de vuestro honor, la; mediocridad de los impuestos de toda D. Bartolomé Gabes y D. Antonio Serrano. dase, la igual administración de justicia en los tribunales diferen Día 18. En la fragata Virginia, piara Nueva Yorclc. D. Pedro tes , eran ventajas de…</t>
  </si>
  <si>
    <t>Ortega, Ramón Alonso y</t>
  </si>
  <si>
    <t>Ramón Alonso y Ortega</t>
  </si>
  <si>
    <t>…nhelo todas las pro nidad: para la canongía diaconil vacante en la iglesia catedral de porcione, que aquella corte le ofrecía pana dar mas corrección y Huesca por fallecimiento de D. Ramón Alonso y Ortega, á Don belleza á sus obras, y mayor extensión y sublimidad á sus ideas, Pedro Allué y Olivan; y para una canongía vacante en la iglesia Dedicóse muy especialmente á la anatomía, asistiendo al curso com colegial de santa Ana de Barcelona por fallecimiento de D…</t>
  </si>
  <si>
    <t>Ortiz, Agustín</t>
  </si>
  <si>
    <t>Agustín Ortiz</t>
  </si>
  <si>
    <t>…Cisne ros, franciscano. Doña María Josefa Viilainil. «*■ f-, mmuMjCQ . óbX3S*'*«U**o***aa«b*a *•••••••*••• -■ 102,829.-29 D. Josef Martin y Muros, con «1 esposa, hija y un criado. Don Agustín Ortiz y D. Juan Meller. Total invertido...................... 622,782.. 8 _ JJia 24. Para.Nueva Orleans la fragata inglesa Helrellin. Doña Luisa Suarez, con su hija.D. Ignacio Cabrera, y los religiosos Sobrante................................. 60,340.. 10 franciscanos Fr. Manuel Pi…</t>
  </si>
  <si>
    <t>Ortiz, Francisco Pablo</t>
  </si>
  <si>
    <t>Francisco Pablo Ortiz</t>
  </si>
  <si>
    <t>…ras sagradas obligaciones; las obligacionec Mariano Martínez. D. Josef Antonio Alonso. D. Juan Llamas. de la humanidad, en cuyo cumplimiento hacemos esta postrera D. Juan Loreido. D. Francisco Pablo Ortiz. D. Domingo Vi-, tentativa. . llalta. D. Juan Coy. D. Santiago Vizcaíno. D. Juan Camiri. Don - »La mamona del goce pacífico y sin interrupción de vuestras Antonio Pcrez. D. Rafael García. D. Francisco Román. D, Rai fortunas, de que teníais igual seguridad que…</t>
  </si>
  <si>
    <t>Ortiz, Josef</t>
  </si>
  <si>
    <t>Josef Ortiz</t>
  </si>
  <si>
    <t>…smo itinerario. . Eustaquio Antón; y para uña capellanía de señores Reyes Nuevos En 'fin la cuarta columna ,: compuesta de 2ó$ó hombres y 53 dé li ciudad de Toledo, por ascenso dé D. Josef Ortiz dé Pinedo' .caballos ..pernoctará el 26 en Jerez, y seguirá el mismo itinerario. á canónigo.dc su santa iglesia Primada, á D. Josef Cirilo Martin, ' Estas tropas asi que lleguen á las inmediaciones de Madrid, se maestro dé ceremonias dé la misma. guirán para…</t>
  </si>
  <si>
    <t>OShca, Henrique</t>
  </si>
  <si>
    <t>Henrique OShca</t>
  </si>
  <si>
    <t>…Jacobo Fernandez y Mariño i Sé Vendé á 4 rs. en mara de. los Diputados, rué baste du Rempart, núm. 36, y en Madrid en la librería dé Razóla; en Santiago en la de Rey Rome Madrid á D. Henrique OShca. ro, y eh Valencia ett la de Mompié. — t ~ süscriptores á la colección litdgráfica de cuadros del ‘ " cansíos ' J nía »et Rbt nuestro Señor se servirán mandar recoger el cuaderno 13 y í/.' ■ •• &gt; 1 1 , • . -'y, t adelantar él importé del 14 en dicho estableci…</t>
  </si>
  <si>
    <t>Osoro, Juana</t>
  </si>
  <si>
    <t>Juana Osoro</t>
  </si>
  <si>
    <t>…, teniente primero corregi premiadas, _ &gt;• ? dor de esta vil fe y escribanía de Sanz , penden fe autos de testa Siendo d número de Vafe de 400 . ffeos so consol ¡dados mentaria de Doña Juana Osoro, viuda que fue de D. Santiago S,oy6 f saldrán agraciados 150, divididos en tres sección» efe igo Merino, vecina de esta corte: se cita y emplaza á las personas que séiaeros csda.utss.' ro»9s«kreñ con CIíS íuUící derecho contra sus bienes, á fin de que De fe d…</t>
  </si>
  <si>
    <t>Osten-Sacken</t>
  </si>
  <si>
    <t>…skewitch para la provincia de Adzerbidjan y la ciudad de Turquía, no puede aventurarse ninguna conjetura. de Tauris, fue instalado el 4 de Noviembre: se compone del ma yor general barón Osten-Sacken, como gefe superior de Tauris, FRANCIA. del mayor general príncipe Tchevtchevadzeff, de Mr. Joukousky, París 27 de Diciembre.intendente general, del barón de Renne, coronel del regimiento de infantería de Schiryart, del coronel Schebeck, del berglerbeg Bolsa…</t>
  </si>
  <si>
    <t>Ósten-Sacken</t>
  </si>
  <si>
    <t>…sultados de los prados artificiales, Por un ukase expedido el 7 de Marzo ha regalado S. M. I. al eii especial de esparceta, y de la preciosa yerba de Guinea. SS. MM. ¡eneral mayor barón Ósten-Sacken, gefe de la brigada de los hu- se enteraron muy detenidamente de ellos, y mostraron el mayor Íanos, un sable de honor guarnecido de diamantes y con esta ins interés por los progresos de la agricultura, base sólida de la pros cripción : al valor. Igualmente ha…</t>
  </si>
  <si>
    <t>…empleados: ademas que se aumenta el contrario. perdieron 600 hombres entre muertos y heridos. _L_Se han recibido noticias de Méjico que alcanza» hasta el 24 «En seguida el general barón Osten-Sacken marchó con un de Julio. El Congreso se reunió el día i.° del mes; el discursó destacamento contra la plaza de Hertvis, y tan pronto^ como se qkie con este , motivo pronunció el Presidente solo se dirigió á resentó nuestra caballería sobre las alturas inmediat…</t>
  </si>
  <si>
    <t>Ota, Juliap</t>
  </si>
  <si>
    <t>Juliap Ota</t>
  </si>
  <si>
    <t>…r«nntés.í.,.:. ._., .^: Olivares, D. Manuel Moreao, JD. Constantmo Jimenez,O.Gre ■ 1 .Consejos i tos fumadores sóbrela conservación délos dientes, gorio Romero, Ó., Pedro Espina , D. Juliap Ota!, D. Josef Tm? seguidos de una exposición de varias experiencias que comprueban vaneo, D. Juan Ramos, D. Cirilo Babia, D. Jo^f Martin de la la sficacia del clorúralo de 91I para, la desinfección del aliento, sea Calje, D, Manuel Travieso, D. Josef María- del…</t>
  </si>
  <si>
    <t>Otal, Placido</t>
  </si>
  <si>
    <t>Placido Otal</t>
  </si>
  <si>
    <t>…se, acompiftidos del'clero y del pueblo, al Rey Don Julia , y para la de Villafranca de Panidés, que este obtenía, ¿ Fernando 1 y á sus hijo», llevando descalzos sobre los hombros D. Placido Otal: para la de layilla de Momblanch, que resulta va el cuerpo del Arzobispo de Sevilla S. Isidoro, milagrosamente des cante por promoción de D. Andrés Masegosa al corregimiento de cubierto, hasta depositarlo1 en"la Iglesia de'S. Juan de León. Al Estepona, á D. A…</t>
  </si>
  <si>
    <t>Otero, Juan del Riego y</t>
  </si>
  <si>
    <t>Juan del Riego y Otero</t>
  </si>
  <si>
    <t>…k, Sem á fi pérdida, mafiana; tn la posada deS. S., para la junta de acreedora é inte Valencia..leeeve e**eeeeee«eee*eaaeeaeeeeM*eeeeeoeaaee*eeeeee#aeMe rnados álatestamentaría de D. Juan del Riego y Otero, y se ci Murcia. iMMW*«IMHS*a*HHSfMMII**eH**tMS*IMtlttM I ifl«l» , te á los que;« crean con derecho á sus bienes ynn que concurran Barcelona é pena fuertes.. par á ó beneficio. á ella; coo apercibimiento da que no lo haciendo Ja parará ql Zaragoza.lee*eeaseee…</t>
  </si>
  <si>
    <t>Otilo, Antonio</t>
  </si>
  <si>
    <t>Antonio Otilo</t>
  </si>
  <si>
    <t>…disensión interna, y de todos los horrores de la guerra civil. D. Juan García Noriega ;se embarcó en ei mismo buque. Guatemala camina al fin por esta senda de desastres. Este país D. Antonio Otilo , ídem Idem. era de todos los rebelados el que menos había sufrido los estragos IX Josef Okvarrleía, ídem ídem. de la revolución: donde había reinado mas la tranquilidad, mien D. Romualdo Juan de Moüinedo, Idem Idem. tras horrendas convulsiones cubrían de san…</t>
  </si>
  <si>
    <t>Otra</t>
  </si>
  <si>
    <t>…ente &gt;■ Real orden sobre abono á los oficiala y tropa de artillería en é fc» Covachuelas. los extractos de revista. {Núm. áf) .. , Fn virtud de providencia del Sr. Galíndo, primer teniente Otra determinando lo que. debe hacera en caso de aprehender de corregidor de ata villa , refrendada del escribano del número efectos estancados.' (Má*. d¿.) Santin y Vázquez, se cita y emplaza á los que se consideren con Real decreto de indulto general. (Jtfúm. dd…</t>
  </si>
  <si>
    <t>Otra, Calderón</t>
  </si>
  <si>
    <t>Calderón Otra</t>
  </si>
  <si>
    <t>…nocer en la¿ acciones de des innovaciones introducidas en su ausencia. ahucio de casa y pago de alquileres de los militares. (Idem). Tan constante y acrisolada conducta grangeó al Sr. Calderón Otra para que la actual caja de amortización satisfaga los cré el aprecio general; y habiendo llegado a noticia de S. M., fue ditos que se mencionan. (Núm. 14.) llamado para el desempeño de vanas comisipnes importantes; y Otra previniendo de qué asuntos no deben c…</t>
  </si>
  <si>
    <t>Otra, J.</t>
  </si>
  <si>
    <t>J. Otra</t>
  </si>
  <si>
    <t>…e toda clase de almanaques Hermoso; en donde se dará el‘prospecto ! ' que no sean dispuestos, por el Real observatorio. iyfi) - Ts» tres iguales, comedia en Ir«actos en verso, por D. J. Otra sobre cursos ganados en los,estudios,de las Escuelas pías de B. .representada por primera vez en el coliseo de laiCrnz el iy de esta corte. (2V«m^ xjff.). de Noviembre del año de (827. El autor ! ha procurado acreditar Real decreto sobre retiro de los individ…</t>
  </si>
  <si>
    <t>Ouchakoff</t>
  </si>
  <si>
    <t>…ue uno de los enemigos, de 1 io de estos refuerzos se aumentó de tal modo la guarnición, que 4 emancipación, Mr. Leslié Foster, presentó en la Cámara de los no le. fiie posible al general Ouchakoff, que á la sazón había.rele Comunes el cuadro del estado de la Irlanda de tal modo, que vado,xl. conde Suchtwen,.continuar el bloqueo de la plaza, y se cuantos se detuviesen £ reflexionar sobre las consecuencias de se contentaba prudentemente con observarla á…</t>
  </si>
  <si>
    <t>P, M. C. y C.</t>
  </si>
  <si>
    <t>M. C. y C. P</t>
  </si>
  <si>
    <t>…a i 38 metros (unos 116 pies) sobre el nivel del mar. . llejuela decbrráo*. ..Este fanal, que se encender! todas las noches, consiste en do# ^L^jCutjo elemental de elótuenctd, por D. M. C. y C. P. :Untoreverberos de un solo mechero cada uno, colocados en línea ver mo en 8.a—¿Curso elemental de poesía , por: D. M. C. y C. P. : un tical, en distancia de 4 metros uno de otro. Los refractores están tomo én:8." Se hallan en la libraría de Razóla, callé de l…</t>
  </si>
  <si>
    <t>P, Vicente</t>
  </si>
  <si>
    <t>Vicente P</t>
  </si>
  <si>
    <t>…ero y cia de D. Manuel Francisco Aberrátegui; albacea y ejecutor tes iltinso á los roslguientes, legnnse demuestra al pie. tamentario de Doña Casilda Ramona de .Xarrianga, bija de Don Vicente P •yai—.j ya difunto , ic convoca á.los acreedom de cste Departamento dt Madrid., y legatarios de aquella áque concurraa por ti ó pqr medio d» Tercias Reales................................................. 80,192 apoderados á la casa Habitación de dicho. Aberr…</t>
  </si>
  <si>
    <t>Pa</t>
  </si>
  <si>
    <t>…smas fue S. A.-inmediatamente á visitar á su augusta Madre; planes impracticables. En tales circunstancias era ya necesaria la después de lo cual pasó á la capilla, acompañado del cardenal Pa intervención de-lo? Gobiernos. triarca. «Aprincipios,de1816 la Inglaterra y la Rusia concibieron Hoy ha ido S. A. con sus augustas Hermanas á dar gracias al las bases de una composición que debía proponerse á la.Puerta,, Señor a la catedral, en. donde se ha c…</t>
  </si>
  <si>
    <t>….' Esfos tretnendbs enemigos d»! Sultán trabajan con grande ac— Emperador han;recibido todos los rambs de lá administración un tíyidad én Armétiiá, y aún cuando se ha prohibido al general Pa»&gt; nuevo .impulso. Se buscan conmuchó'esmerolos abusos para ha- kewitch él quéiúga causa común con ellos, ellos de propia vo ¿crlds desparecer;¿e promueve la industriar;'se fomenta efeomer- luntad le hácen servicios importantes.■ . .eib:;' 'dé! modo ‘ que en1…</t>
  </si>
  <si>
    <t>…rieaiciito de la maytír impor-, cumplido.se proceder» 41ps ejercicios cqu%determinarán los jueces tancia. ■ -Vi-irbü;- ]j:r, H--V. examinadores, pé^iq de su cfmur^ propondrá dicho Sr. Pa ;V En efecto , dkéel-profcsor Sagra ,&gt; que la existencia de algunas: triarca LS. M. e] que; juzgue «US á propósito para él servicio 'da nionta&amp;ss y coliéh jr'el Acamen de algunos minerales recogidos m&gt; Piw ^dc ItJiot WW'Í , ¿ ¥.o?obf;&lt;j •'•irdfnód ,odu ellas,…</t>
  </si>
  <si>
    <t>…determinación de la superficie 7 fironbk á lo» ejército* tuteo». Varios conreo» han traído del del criadeio metajifero ,• dctlés untancias que le acóinpaAsia le noticia de fea si general Pa^kewitch avanzaba «obreErze- fian y el modo como se bailan díspuimai.- tanibien ca necesario re roni; pero que había sido atacado por iot habitante» de 1» ciudades petir el análisis del mineral tomado, en, distintos puntoá 7 á divery aldeas déla* cercanía*. Se…</t>
  </si>
  <si>
    <t>Pa, Miguel Calleja</t>
  </si>
  <si>
    <t>Miguel Calleja Pa</t>
  </si>
  <si>
    <t>…)t . Reus. que paxece fue) ó el de sus parientes mas ccrcanos: la persona que ‘*1^71... '£OOea«e«ávaseaaeéaee*e*a4ee»e*» : Madrid. Jo supiere, se, servirá ^irisar- en esta corte á D. Miguel Calleja Pa 5*5°9-- ^OOMtMtfSrN****** *M»**»m&gt; Idem. blos, que vive en la calle de las Fuentes, número p, cuarto a.% 17,518— - ■ ^OOhñhmnmoi itMisMissa Algeciras. quien les enterará de un asunto que les interesa. *5*575— - JOOpovomoroooouooooeoooooioooo*. Valencia. 18*05…</t>
  </si>
  <si>
    <t>Pa-, Lázaro Opicio</t>
  </si>
  <si>
    <t>Lázaro Opicio Pa-</t>
  </si>
  <si>
    <t>…cución; Pero predecesores los Emos. Señores Cardenales D. Hcnriqué Herir r- aunque para'que esta fuese con las precauciones correspondientes han quez en ao de Junio ¿¿1748, «limo. Sr. D. Lázaro Opicio Pa- concurrido hasta aquí nuestros antecesores. librando ios correspon llavicinifeU ai de Agosto desy6i ,y el Emo. Sr. D. Nicólas Co- dientes despachos de auxilio,/no han dejado de experimentarse por lonna en -a a d«; Diciembre &lt;101780, el Emo. Sr. Cardenal D. Hi…</t>
  </si>
  <si>
    <t>Paakevitch</t>
  </si>
  <si>
    <t>…perciben paVtc'alWtrt^ enidñtribuc ion , y que haciéndólolos ••• .'*■ Wótkias n za caoxciA. Intendentes y SubdaLgad¿VÓe*á*&lt;l récibo de esta resolución dé la Et váyudimte de campo general Paakevitch, comandante del octava parte que les asijnr.)e&lt;IfMrúcci&lt;i«i de 8 de Junio de 180$ cuerpo de ejército destacado’dcl Cáucaso, comunica los pormenor en las distribuciones, no 'carteé** tampoco conforme áella de- U res dgalemes sobre la llegada de Abhas-Mirza al…</t>
  </si>
  <si>
    <t>Pablen</t>
  </si>
  <si>
    <t>■\ - f ... - -j ./ l, i ..ov . cito. Este tenía orden de pasar el Pruth el 7 de Mayo, y al mis y á las nueve tomó posesión de la plaza el general conde Pablen, mo tiempo el Danubio porGalatzé l^il. El con^jfe'ÍKien^ gobernador nombrado por S. M, I. de los, dos priikupad^^Eldiberg. Ministro deiHaúinover, es elúnico individupdelcuerpo van-delos boyardos sereunió en la metrópoii pararécihérlt* órdiprouiáticorasUUat*-…</t>
  </si>
  <si>
    <t>…1 dé elU , .1 hlréCcimdéSít ífJiuscaOuwarew-, y muchas divisiones de caballería al mando del’tenien ■as consistdmles, donde la tiene de manífiesto' en uú¡xsldú . {béjó. te general conde Pablen , para que á marchasforredas yporlot Es dé mártóol blanco1 durítirito. Sú figura'irreyblar. qiie deélins' crí caminas mas cortos se dirigiesen,al Danubio, el cual debían pasar. roofiboide.-Tiene _ ' » Desde antes de ayer se hallaban ya reunidas en Tourtoukan,…</t>
  </si>
  <si>
    <t>…tamente un firman. do á.que se volviese-i esta capital; su hijo, que habia quedado Las tres Potencias, Francia, Rusia é Inglaterra, han concluido en aquí , ha ido í presentarse al conde Pablen.. . tre sí un convenio relativo 1 la Grecia, que es contrario al isla También se dice que cuando los rusos se aproximaron áBrai- mismo. Ahora bien, como d islamismo es inmutable, y la Puerta Ja, el ¿comandante.,jbnco enarboló el pabellon blanco, y creyendo tr…</t>
  </si>
  <si>
    <t>…a sali pues dé haceTlo paéartal manconiunadzmentela multa 'de roo á da. contra los sitjMprés. . 7.'"' '.^,,1 *• 500 dudadosy serínaprémiados áiu dévohtcionlPári la gradúá- ” : El .conde Pablen fléiie haber recibido ya la Orden para .segi|ir cion déla multa s* arreglarán los lhtéúdénta á la escala prescrita ' él qé?cito i Búlgária| y¡ dejar encargada la .adn^joistraqiop'de Jps ■en d articulo fg.’ -I1'-' ■’■:•■ c ' trrCio hu ‘ .•1 ■/__ ’ Di fot plazo…</t>
  </si>
  <si>
    <t>…el Erario, heno en las orillas,del Danubio. Ademas debe suministrar ^Mol con los incalculables males que son consiguientes, adopte por su davia idd bueyes, y la Valaquia 3400: el conde Pablen ha ofre parte las mas eficaces providencias , tanto para que tenga el mas cido pagar inmediatamente la mitad de este suministro. exacto y puntual cumplimiento esta Real resolución en el caso Habiendo manifestado los boyardos que no podían aprññtar ue la motiv…</t>
  </si>
  <si>
    <t>…ao eran infundados, como lo por la Inmediación á que se hallan las guarniciones turcas del Di* tus comprobado lo» 4k¡mos secesos: lo que ha tardado en rendir nublo. Ei gobernador conde Pablen debía dejar á Bucharest pa se Varna es lo talco que ha impedido se retirasen á cuarteles de ra irse á Jassy, adonde ya habla, llegado Mr. omrzs. (Gaceta dé Invierna fas tropas rusas. El sitio de Slüstria se ha levantado, y el Auge burgo.) erm cuartel general…</t>
  </si>
  <si>
    <t>Pacheco, Rafaela</t>
  </si>
  <si>
    <t>Rafaela Pacheco</t>
  </si>
  <si>
    <t>…ín Bellido, los Total entrado...........——683,12 a.. 18 seis últimos se hallaban detenidos en el ponton. Doña Rosalía Invertido enalimentos.....M...,..M...«... 3412 g.. j o Arana. Doña Rafaela Pacheco. Doña Vicenta Arana y Doña •- ■ ; mmmCQ' ÍOp4ISai*í*ao****¿*aa**a*******aao 7S»t*9..iS* Guadalupe María. ;de asistencia.— 90,854.-3gf Din 18. Para Nueva Yorck en la fragata Cae. Van Scholten.,«.en,gastos ~ i.-., , ,&gt;n utensilios. •msmsuSmmisshm 1 14,142.-22 F…</t>
  </si>
  <si>
    <t>Padilla</t>
  </si>
  <si>
    <t>…Mano dice deNavarino, Coran y Modon es satisfactqriq..: £): 3 i de Marzo b simiente. ./&gt;, •• f A . «■¡■n los ingleses i lé vista de c^tos tras pjiét^os .un iuivío . de .lí . njEL general Padilla o» ha ifiMido recoaocer la autoridad d»l</t>
  </si>
  <si>
    <t>…emia de la Historia. El autor¿ mny guió en varias .direcciones. "Al .mismo tiempo ya habían entrado conocido por sus muchas y excelentes obras, meditó expresamen en la prisión del general Padilla algunos artilleros saltando por te esta para conducir las almas á k piedad. Las tristes circunstan las parefesfel patio , y logrando llegar hasta e! cuarto de este ge- ’ cias en que la escribió, y ei poco fruto de sus exhortaciones en el ñera!, sorprendieron…</t>
  </si>
  <si>
    <t>Padriñan, Luis</t>
  </si>
  <si>
    <t>Luis Padriñan</t>
  </si>
  <si>
    <t>…ín de los canónigos de San abadía de Sra. Marta, dignidad de la misma iglesia catedral, por la Juan de Letran en Romase ha encontrado una estatua de Tito de D. Vicente Vejerano, á D. Luis Padriñan: para dos canongías Vespasianó j y otra de su Hija Julia, ambas de mármol estatuario, de la metropolitana de Burgos, por protttocion de D. Francisco y de mucho mérito, por lo acabado de sus ropages, En el mismo López Borricón, y fallecimiento de D. Tomas de l…</t>
  </si>
  <si>
    <t>Paez</t>
  </si>
  <si>
    <t>…Boxitié es odiadoen' toda la' dñéritoé comcrJetean* 6 de ffouemhte. «¡uéL(¡Botija1-''■■ ’■ '' ¿ v- ' ' .Una arta de Stútari da &gt;8 de Octubre confirma la voz que ^- Se dice que el general Paez ha expedido en PueitoHZébello un había corrido de que la población turca de Prevea amenazó á decreto mandando que tbdos ta extrangera consigúascn sus roercaderíM únicamente á la habitantes det pais de qalenes el gobier* los cónsules de Ingíaierrayde Francia l…</t>
  </si>
  <si>
    <t>Paez, Francisco Verdejo</t>
  </si>
  <si>
    <t>Francisco Verdejo Paez</t>
  </si>
  <si>
    <t>…na, que son en general muy mo bresalido en ellas, con un análisis crítico de sus escritos y opinio derados. Existe un derecho sobre todos los frutos embarcados para nes : su autor D. Francisco Verdejo Paez. Esta obra, ilustrada con el extrangero, y un derecho de tránsito sobre el trasporte de los un índice cronológico, muchas notas curiosas y que tanta acepta géneros de una parte á otra de la isla. ( D. M. de C.) ción ha merecido, consta de dos tomos de buena i…</t>
  </si>
  <si>
    <t>Paga, Juan</t>
  </si>
  <si>
    <t>Juan Paga</t>
  </si>
  <si>
    <t>…s años.Febrero última, comunicada por el Ministerio de la Guerra , en Palacio 15 de Julio de 1805. =Fr. Francisco Gil.=Sr. D. Cayela que á virtud de instancia del Teniente Coronel D. Juan Paga* tano Soler'«#rtundua, Capitán del Real Cuerpo de Artillería, con destino en el 5.® batallón de la misma arma, se le concede el relief que NOTICIAS EXTRANGERAS. solicita,, con el abono de sus sueldos, por los meses de Setiembre y Octubre últimos, en que hallá…</t>
  </si>
  <si>
    <t>Pahlen</t>
  </si>
  <si>
    <t>…igen nador queria extender esta prohibición á las naves que llevasen, pa.- Emovimientos de los ejércitos. Nuestra paz con la Persia nos bellon extrangero; pero la intervención del conde Pahlen ha' evi contaría bien caro, á pesar de las cesiones de territorio que nos han tado los efectos de una equivocación, habiendo mandadoqué no se hecho, si. el general Paskewitch no hubiese estipulado 18 millomoleste á ningún buque extrangero. nes que deben cubri…</t>
  </si>
  <si>
    <t>…mismo tiem tantinopla, ha logrado salirse de alli, é ir á juntarse con su fami po se esparció la noticia de que los turcos habían pasado el Danu lia. Se decía en Bucharest que el conde Pahlen, gobernador civil bio por Silistría, y que marchaban por esta.parte. Entonces có¿ de los Principados, iba á dejar á Jassi para trasladar su residencia menzó una huida general, y al cabo de pocas horas ya no quedaban en aquella ciudad, adonde vendría también e…</t>
  </si>
  <si>
    <t>…rte, ros que como sospechosos se había mandado quemar; pero que sus Chancillarías y Audiencias Reales, Corregidores, Asistente, Go dueños los habían tenido ocultos hasta ahora. El conde Pahlen, bernadores y Alcaldes mayores del Reino. presidente de nuestro Divan, se ha visto precisado á invitar al ar En su'consecuencia.&amp;c. Dios guarde &amp;c. Madrid 15 de Se chimandrita de esta ciudad fulmine anatemas contra los que usen, tiembre de i8í8.=sD. Valentín…</t>
  </si>
  <si>
    <t>Pailhes</t>
  </si>
  <si>
    <t>…* cimv^]Wr&gt;haherse hecho culpable de muerte alguna, Ningún ho¡ ip¡ícMÍo&gt;’hábo;en 1811 en el jardin de las Plantas. La gendarmería Pasemos i Mr. de Corbiére, ZiCa coronel Dufay, el coronel Pailhes, Mr. Mellon y Mr. '-Lloren— ‘deParis'no abusó de sus armas.; renableció sí el orden turbado te. Son, 4 la verdad, todas estas pruebas muy.extrañas de -concu ' momentáneamente por algunos facciososs cumplió su deber con sión y de traicIon?S¡n embargo, veamos:…</t>
  </si>
  <si>
    <t>Pal-</t>
  </si>
  <si>
    <t>…io. que el conde de Licven no permanecerá aquí. Las tazones'que hay Se han establecido en lá tárcel de-Montaigu diferentes indus pera'ello-,son: 1.• que Mr. W. Temp!e, hermano del lord Pal- trias. All: se teje la lana, él algodón y la seda, y se encuentran itierston, es el único representante denuestra corteen S. Peters- telares de cintas y dé todá clase de púntós. En una parte se hacen burpo; y sabemos qué nuestro Gphierno no* trata de enviar o…</t>
  </si>
  <si>
    <t>Palacio, Mi</t>
  </si>
  <si>
    <t>Mi Palacio</t>
  </si>
  <si>
    <t>…....... no dé Toledo. El Excmo. Sr. D. Manuel Fernandez Vareta, co -Desder la universidad SS. MM., acompañados de los .gefes de misario general de Cruzada^ arcediano de Madrid. El Sr. D. Mi Palacio y del Capitán general , se dirigieron al Hospital general, guel Antuñano, cibaliero'de la Real y distinguida orden de Car titulado de la Re&amp;rrecion, el que esta á el cuidado del R. Obis los ni, auditor'honorarióde la Rota, sumiller de cortina de po de esta ci…</t>
  </si>
  <si>
    <t>Palacio, Patricio</t>
  </si>
  <si>
    <t>Patricio Palacio</t>
  </si>
  <si>
    <t>…mente, con las que vienen de países cxt’ráñgeros: pan Primer premio. D. Benigno Ballestero*. lo cual hay ya jarrones, floreros, escribanías, relojes de sobremesa Segundo...........D. Patricio Palacio, D. Juan Ocaña. de varias clases y-candeícros de varios gustos. Accettit...........D.'Francisco Matb*u,D. Pedro Larrard, Don Pero no son solo las materias de puta, oro y bronce las que IpisCaMÍ. 'pueden sostener esta concurrencia, sino también las de alahastr…</t>
  </si>
  <si>
    <t>Palafox, Juan de</t>
  </si>
  <si>
    <t>Juan de Palafox</t>
  </si>
  <si>
    <t>…mos. Sin duda que arrepentida, con oraciones para antes y después de comulgar, sa fue. muy ingenioso y patriótico el pensamiento de hacer patentes cados de las obras del Venerable D. Juan de Palafox: un tomo estos primores en el edificio mismo donde se celebraba un baile en 12°—Nuevo ejercicio cotidiano, por D. Juan Chacón: un to tan suntuoso; pues éste cuadro interesante, al paso que completa mo en 8.°; se hallarán en las librería de Perez , calle de Ca…</t>
  </si>
  <si>
    <t>Palemberg</t>
  </si>
  <si>
    <t>…o el cáractér de té 'letra do ptiéde hombres. Éí mayor Júrgentz, el caballero Vilno, el tenienteeu sar de la edad de los Anteménto, y asi ’ie le'debe sújronér i.ló.mé-' segundo el barón Palemberg, y 51 .soldadas quedaron nosiiósiglos de antigüedad^ va s¡n ^ * heridos. El. sacerdote de qüien' te habla en ella era de la familia Áitó*»Ho; seraskier Assan-bey l |u¡í ^ RpiktKliodtlbí1iKÍio nia ^ñansdéí las mas ilustres y antiguas rotre ' las rcniúí^ púéí .…</t>
  </si>
  <si>
    <t>Palffi</t>
  </si>
  <si>
    <t>…de Portugal nuestras tropas, de las •ven Príncipe de Metternich vendrá á Dresde en la primavera á cuales irán á Malta algunos cuerpos.” (Globe.j reemplazar al Ministro de Austria conde Palffi. ------ Creemos que nada hay resuelto todavía sobre la plaza de Ge neralísimo : lo único que se sabe de cierto es qué el duque deAUSTRIA. "Wellington ha tíido su dimisión. Ahora se duda si este ^tiesto se Vitna 34 dt Entro. rá desempeñado'por una comisión, co…</t>
  </si>
  <si>
    <t>Palirnimón</t>
  </si>
  <si>
    <t>…nd» artes y bella» letras qu« Dudtey, el lord Seaford , Mr. Lámb y el conde Morlépen el s¡¿ atiaba conham é aqml al coode da lunirdcl. guíente tuvieron con-il úiu .óótiféiébcta «1 lord Palirnimón y el conde1 Diidley,! -’s l' ’ -’H ' '• atmia ■= Desde luego cs ftcil conocer las personas de quienes se com pondrán los aos partidql ministériáleS : únicamente cl conde Dud- Vkn» li it MmyA Iqr parece qué sé.óónuinica indifeiiciite coii todos sus colegas; *1…</t>
  </si>
  <si>
    <t>Palmerston</t>
  </si>
  <si>
    <t>…ad nacional consiste en las rique Canciller del ducado de Lancastre, lord Abcrdeen, y Secreta zas , y que la moralidad del medio de enriquecerse no depende sino rio de la Guerra á lord Palmerston. del mayor ó menor riesgo á que se exponen al hacer uso de él. De - El conde de Carlisle ha dado un gran convite al marques de suerte qu« cuanto mas se propague la instrucción en Inglaterra tan-, Lansdown y á todos los nikige salidos del Ministerio. to mas se…</t>
  </si>
  <si>
    <t>…ela Ketfovd , znL la; cifal ,^an votado con la mayoría Mr. Pecl y Mr. de comercio fundada.por S. M. en-beneficio de la instrucción mer G'oulbourn, y con la minoría Mr. Huskit$on;y lord Palmerston. cantil. Esta se verificó:en la-lonja de comercio, siendo presidida Se ha esparcido ^ rpmqjr -de muchas ¿dimisiones, y continúa , aun- por el Real Consulado; á- presencia de muchas personas distinguí-, qúeiiada se sabq de; positivo sphre este;punto (1). , : „…</t>
  </si>
  <si>
    <t>…anceses y veneciáiios , y:entóñees conteóiá ésta ciukísson, el cual hizo dimisión de su ministerio. Se dice que le re zlaid 4009 habitantes.; • . ^ • emplazará sir G. Murray, y al lord Palmerston sir H. Har- .: Tal es el plan que se cree sigan los rusos; sobfé; él papel' es dinge. •’SC ' v. -• • muy bueno; peró puéde aconteced lo que ni piensan ni prevee toTambién hace1 dimisión de su destino de secretario general de -da la sagacidad hUmána. (CeuriVr.…</t>
  </si>
  <si>
    <t>Palomino, Juan</t>
  </si>
  <si>
    <t>Juan Palomino</t>
  </si>
  <si>
    <t>…parezcan en esta suhdeléoacion ! deducir el que Ribera , llamado vulgarmente el Españólelo, aa rs. sea; cotí éperéibimientp.qué dé lo codtlrtiq 1c» parar! él perjuicio: Retrato de D. Juan Palomino, a rs. que haya lugar, "¡' Retrato de D. Rafael Mengs, 1 rs. Trece estampas grabadas al agua fuerte de vario* pensamiento*, Noté.,, fin la Caacetá núfl*, it9del Jueve* * del corriegté s*. por D. Ramori Bayeu , ía rs. anunció 1* suscripción del Tratado de eamt…</t>
  </si>
  <si>
    <t>Pancraticff</t>
  </si>
  <si>
    <t>…é en disposición larmente ¿ cada uno de los escuadrones por las fatigas que habían de poderse anunciar. Corren muchas voces vagas sobre ¿este parti sufrido por:su causa.; El mayor general Pancraticff, comandante do cular; pero aun se presentan á la curiosidad p úbl i caen, este.interr las tropas reunidas en Dei-Kargban, recibió al Príncipei-en eL^alo- valo de suspensión mayor número de raciocinios absurdos y de in janiientoquc tenia preparado, y delante.d…</t>
  </si>
  <si>
    <t>Pantigo, Pedro Suarez</t>
  </si>
  <si>
    <t>Pedro Suarez Pantigo</t>
  </si>
  <si>
    <t>…e la independencia , cupo en suerte masía: escrito en francés por F. J. VI Broussáís/y traducido al del primer extracto de la de este dia i Tomasa Clua, hija del pa castellano por D. Pedro Suarez Pantigo. Se abre Ja suscripción de triota D. Valentía., muerto en el campo del honor. esta obra solo en Madrid en la librería de Matute por todo el mes AVISO. de Julio, para que los que gusten suscribirse' sólo i este tratado, La acreditada fragata española nombrada…</t>
  </si>
  <si>
    <t>Para, Gas-</t>
  </si>
  <si>
    <t>Gas- Para</t>
  </si>
  <si>
    <t>…rcelona, vacante por promoción de D. Benito Pígem á la dig aibrimfentos y éstabledmkotos iH^oitante hechos hasta el dk. nidad de sacristas, segundo de la de S. Feliu de Gerona , á D. Gas- Para su composkioQ y arreglo sehii tenido presarles y-extreta fttr Toneík; y para la canosgk .de k Candelaf vacaste en k co do ks obras mas clásicas tanto antiguas como moifemas y de idio legiata de liase /diócesis de Gerona, por promoción de D. Juan mas diferente…</t>
  </si>
  <si>
    <t>Pardo, Manuel</t>
  </si>
  <si>
    <t>Manuel Pardo</t>
  </si>
  <si>
    <t>…e la villa de Arani daño. zueqUé sé cita y emplaza á todas las personas que se contemplen 1 í ii idemV Coü dérécho á los bienes quedados por fallecimiento intestado de Í i i ídem, D. Manuel Pardo, Veciho que fue dé dicha villa, ó que tengan ^^3lCfc)C{Aáeaé¿áaáe«aaasa«aee'aaaéaasaeasaa*aea»aBáasaaa4a#ae«sesé&gt;iié f ídem.' qué hacer alguna redamación contra ellos, para que en el preciso A£lÍPCMLaeéaeea*aa*aaaseáeaaaé'a*«aBBaéañé*ái é i #• , término de 30…</t>
  </si>
  <si>
    <t>Pares, Carlos</t>
  </si>
  <si>
    <t>Carlos Pares</t>
  </si>
  <si>
    <t>….............................. í ídem. á D. Esteban Romero Terreros: para la de Villarejo de Fuentes Coruña..................................................... -......... ídem. á D. Carlos Pares: para la de Ciempozuelos á D. Juan Carrera: Vales consolidados................................... ......... sof valor. para la de Sigiienza á D. Josef Cabrera: para la de Junquera de Idem no consolidados......................................... 7 á J. Ambia á…</t>
  </si>
  <si>
    <t>París</t>
  </si>
  <si>
    <t>…o de D. Antonio Porlier, a D. Francisco Mendoza: pa Londres........................................................... f, ra media ración de ella, por muerte de D. Juan Perdomo, á Don París................................................ .................... 1$ 9 a ro. Manuel Alonso y Dorado: para una canongía de la de Tenerife, Cádiz................................................ ................... I í { pérdida, por ascenso de D. Isidoro Rib…</t>
  </si>
  <si>
    <t>…que se consideren asistidos al percibo de va Londres................................................................ 36}. rias cantidades denunciadas, como pertenecientes al mismo señor París.............. .................................................. 15 12. conde difunto; apercibidos que de lo contrario se les dará á aque Cádiz.,......................... ...................................... i á a pérdida. llas sumas el destino y aplicación…</t>
  </si>
  <si>
    <t>París, Arzobispo de</t>
  </si>
  <si>
    <t>Arzobispo de París</t>
  </si>
  <si>
    <t>…indivi jado sin conocimiento á la playa con una pierna rota, y todo lo duos, compuesta de los sugetos siguientes: demas del cuerpo muy estropeado. Los cuatro marineros, que por El Sr. Arzobispo de París, Par de Francia. su orden se arrojaron al mar., llegaron también á tierra sin heri El Sr. vizconde Laine , Par de Francia, Ministro de Estado. das de consideración. Al dia siguiente por la mañana se hallaron El Sr. barón Seguier, Par de Francia, Ministro de E…</t>
  </si>
  <si>
    <t>París, Carlos</t>
  </si>
  <si>
    <t>Carlos París</t>
  </si>
  <si>
    <t>…n de ro de Julio de aquel afio' para viajar á París Ruiz de Lobera: para la de Igualada, vacante por traslación de y á Roma con un 1 pensión de 12$) r¿., á extender y perfeccionar D. Carlos París ¿ la de Villarejo de Fuentes, ¿ D. Benito Joaquín sus conocimientos en la escultura. Velez de Hoyos: para la de la villa de Granotlers por traslación No mucho de pues de su residencia en París se abrió el con de D. Jósef Matías- Cabrera á la de Sigüenza, á D.…</t>
  </si>
  <si>
    <t>París, Mar de</t>
  </si>
  <si>
    <t>Mar de París</t>
  </si>
  <si>
    <t>…»En los Estados Unidos de América se está-traduciendo del én et afio pasado 1826 en el Real Conservatorio de artes y Oficios idioma español al anglo-americano una obra escrita por D. Mar de París, el sabio profesor de química aplicada í las artes, Mr. tin Fernandez Navarrcte-sobre descubrimientos y viages desde fines Clement Desorilles, mostró al publico de aquella ilustrada y vasta del siglo. 15 : en dicha obra consta que el primer inventor de las ca…</t>
  </si>
  <si>
    <t>Pas-</t>
  </si>
  <si>
    <t>…Según las noticias mas recientes el Schah, á consecuencia de ligro de la muerta, e&gt;natural que se vea la enfermedad Teprodutir los movimientos de las tropas rusas dirigidas por el general Pas- se con mas frecuencia cuando se emplee la litotricia que cuando kewitch, ha declarado que se hallaba pronto i ratificar el trata se arrostran los riesgos de la operación de la talla; porque en este do de paz. En su consecuencia se h?n enviado los fondos de la…</t>
  </si>
  <si>
    <t>…plazas fuertes de ftVSIA. la Albania, y especialmente Praga y Prevesa, en donde se pondrán OJessa 36 de Ajgosto. grandes guarniciones. El Gobierno ha recibido la noticia de que el general Pas- . Los bajaes del As» menor han recibido órdenes pan enviar tro» kewitch se habia apoderado de Achascbii y de Toprachal, plazas pas á Chipre, á Cos, á Ckios, y á Mytilena. Se destacarán tropas, fortificadas en el bajajato de Erzeron, en donde han cogido á loa…</t>
  </si>
  <si>
    <t>Pascual, Jaime</t>
  </si>
  <si>
    <t>Jaime Pascual</t>
  </si>
  <si>
    <t>…or hilados de algodona guíente dudosa. Pero después de todo aseguramos que la Inglaterra D. Josef Tort, idem, por ídem. no se empeñará sin necesidad en una guerra contincntaL (GÜr D. Jaime Pascual, ídem, por idem. idarf Travtütri) D. Domingo Galaup, ídem, por idem. D. Segismundo Ferrer, idem, por medias de algodón. ESPAÑA. Síes.- Marfá, Suria y compañía, idem, por idem. D. Miguel Pou y Svandias, ídem, por idem. Madrid ji de Ruta D. Francisco Julia y Ra…</t>
  </si>
  <si>
    <t>Pascual, Vicente</t>
  </si>
  <si>
    <t>Vicente Pascual</t>
  </si>
  <si>
    <t>…otro morosamente adornado, y autorizado con el retrato del Rey nues elogio que se había ,recibido con la divisa multas velut mglor.ku tro Señor. La presidió el señor vice director D. Vicente Pascual et ignobiles oblrcio obruet, lúe vjr posteritatenarratus tí traditut de Bonanza. Se dió principio por un discurso que leyó el secreta uperstes erit, y quecate fuese ü admisión de su autor en la cíate rio D. Vicente María de Vergara , manifestando la complacen…</t>
  </si>
  <si>
    <t>PasfeeWircK</t>
  </si>
  <si>
    <t>…manifiesta qoe por aquellos; y S. M. se ha dignado mandar que cuidien V. SS. de la plaza no tardará en rendirse. que no se cometan semejantes errores, haciendo que. la tercera El general PasfeeWircK ha marchado á ErZerom al frente de parte que perciban los Propids y Arbitrio» de lo» pueblo», sea so todo el ejército dé la Georgia. El Emperador, después de haber lo de la cantidad total que produzcan los arriendos, y que se rein-, inspeccionado todos los es…</t>
  </si>
  <si>
    <t>Pasjcew.itch</t>
  </si>
  <si>
    <t>…están guarnecidas de úna numerosa artillería. bales estaban ya destruidos: al mismo tiempo marchaba hacia ErUna carta de Semlin dice que había circulado en esta ciudad Ja zeran ql general Pasjcew.itch. noticia de que él cuerpo de ejército rusozque atravesó Ja pequeña El Observador dustrikeo anuncia ademas, que el 14 de Mayo Valaquia había 'destacado una avanzada lucia las fronteras de la debía haber comenzado el benmbardeo de Ibrail, y que el 26 ha Servia,…</t>
  </si>
  <si>
    <t>Paskcwitch</t>
  </si>
  <si>
    <t>…curio de Sonabe,) ____ Ya hemos llegado casi á finalizar el trimestre, y nos dicen J4em 11• que hay un gran dejicit: es este de tanta consideración que no nos El ayudante de-campo general Paskcwitch hizo su entrada en atrevemos á decirlo. Dentro de pocos dias ya se podrá saber. Los Tauris eL 31 de Octubre, después de haber dejado el regimiento de recursos de nuestra nación son grandes; pero tiene sus límites el infantería ae Kabarda con los bagages y art…</t>
  </si>
  <si>
    <t>…pital una conspira ber, ocupado los Príncipedos, pasará el Danubio el ejercito ruso ción que tenia por objeto principal asesinar al Sultán antes del Baipót ya/ioá puntos, y qué el general Paskcwitch se apoyará por nun , j qué la policíá turca habré logrado apoderarse de. lo» com njedió de ún movimiento sobre Erzerom.. t prendidos en ella. . . / . Todos tienen aquí fija su atención en, los. pasos i que puede dar - 1 Tj1» academiaacademia dede listas Cienc…</t>
  </si>
  <si>
    <t>Paske</t>
  </si>
  <si>
    <t>…á que corresponda el ajusfe total del Regimiento ó Ba ñor, que alcanza basta i»° de Setiembre. tallón de ene dependan las indicadas Compañías. 4,0 De lo&gt; Ge- Luego que el general conde Paske^r itscfe se apoderé dé fuerte fe y Ose-ales de k Plam mayor ,v de lo* cei Ministerio de Cuen de Akhaizik t fue destacado el teniente general príncipe Wodbobki ta y Razón, se formará r liquidara en k&gt; mismo» términos k para Ir 4 sitiar la fortaleza de Azkfeur,…</t>
  </si>
  <si>
    <t>Paskévitch</t>
  </si>
  <si>
    <t>…a una - Escriben de Corfú con fecha del 23.de Diciembre que Ibraguardia de 30 dragones y. otros tantos kurdas. . him ha reunido todas las tropas del interior de la Morea, y que El general Paskévitch, sabiendo 'qué'Abbas-Mirza debía lle se.ha establecido cerca de Modon.y de Coron,.pata aguardar allí gar precisamente el 4 á Tchevister, salió para Dei-Kirghan,‘es órdenes ulteriores dp su:padre. coltado del regimiento de cosacos de Leonoft', y entró el día s…</t>
  </si>
  <si>
    <t>Paskevvitch</t>
  </si>
  <si>
    <t>…rseverado hasu el extremo, obedeLa Puerta ha recibido malas noticias de los bajalatós deEr- cicndo exactamente la orden de su Soberano , que se le habk co reron y de TrevisoncU.El general Paskevvitch avanza sobre está municado para que no itocase cn ningún puerto ingles. Desde el última ciudad, en donde se hallan unpagrapdes almacenes de co momento en que.hubo pasado la isla deWight tuvo que luchar U bre, pertenecientes -ai .Gobiernovaluado» .en unos 8a .…</t>
  </si>
  <si>
    <t>Paskewifch-en</t>
  </si>
  <si>
    <t>…rompimiento de hecho á las rela orgullo otomano no la .permite dudar un instante det la, victoria. ciones amistosas en que se hallaban estas dos Porencias. ’ ' Xas dpcraciónés Del general Paskewifch-en la próTi^cia de ■ «Como este incidente, empero, no puéde aliétir ls antigua y Erzeron inquiéten á láPtíérta mucho' mas gíre las del ejercitq'dél1 leal amistad que reina entre ellas, y que ademásíel placer que ex Danubio .jwrqoe hay notiejasde que los ahtipíKf…</t>
  </si>
  <si>
    <t>Paskewitch</t>
  </si>
  <si>
    <t>…amino mañana: otros va gado por Abbas-Mirza, después de la. toma de esta ciudad , de ha rios grandes del imperio como el intendente de la casa de la mo cer proposiciones de paz al general Paskewitch. Este se aprovechó neda , y el gran maestro de ceremonias acompañarán al Sultán. de la ocasión para constituir á Fcth-Alí-Khan el intérprete de su .... Se ha recibido del Archipiélago la noticia de que el coronel respuesta, y para dar á conocer al príncipe pe…</t>
  </si>
  <si>
    <t>…sabe si dichos documentos, que son mu apoderado de la ciudad dcChoi; pero aun no se Ha recibido el par chos, se darán al público, ó servirán únicamente para los Ministros. te del general Paskewitch. (Mercurio de Sonabe,) ____ Ya hemos llegado casi á finalizar el trimestre, y nos dicen J4em 11• que hay un gran dejicit: es este de tanta consideración que no nos El ayudante de-campo general Paskcwitch hizo su entrada en atrevemos á decirlo. Dentro de pocos…</t>
  </si>
  <si>
    <t>…ciudad de Tauris, una bandera y un bastón de Cámara de los Comunes, se hallen presentes en Wcstmimter elaa comandante. de Enero próximo. — S.M. el Emperador ha recibido partes del general Paskewitch ■ • «Dedo en nuestro palacio de San James á 13 de Diciembre de en que da la noticia de haberse ajustado definitivamente la paz con ,1817 , y el 8 de nuestro reinado. la Persia. Se ignora cuáles serán las condiciones; pero es probable «Dio?salva al Rey.” que e…</t>
  </si>
  <si>
    <t>…ención del conde Pahlen ha' evi contaría bien caro, á pesar de las cesiones de territorio que nos han tado los efectos de una equivocación, habiendo mandadoqué no se hecho, si. el general Paskewitch no hubiese estipulado 18 millomoleste á ningún buque extrangero. nes que deben cubrir los gastos de la guerra; y sin embargo puede, Se han mandado enviar refuerzos á las fortalezas de la embo consumirse este dinero en los que cause una sola campaña contra cad…</t>
  </si>
  <si>
    <t>Paskewítch</t>
  </si>
  <si>
    <t>…en de Jos de Frañcb é Inglaterra sobre los últimos acontecimientos. Ai izquierda del Araxes; hasta los fondos para la indemnización estay ban en camino para Tebris, cuando supo el general Paskewítch mismo tiempo se Kanénviado á Mr. de Ribeaupierre nuevas insr .que bs disposiciones del Schah se habían cambiado de repente íf 'truccionet. Estas noticias, á qde nadie quiere dar crédito de alguque venta al sitio de bs conferencias un plenipotenciario especial…</t>
  </si>
  <si>
    <t>i»o 1. .Í01-!í‘ sido nombrado Coa el mismo motivo hi el general Paskewitch asegurar que aquella regencia está haciendo grandes preparativos, . -----_condc de Envanif M lo ^eTiml^a^fstar rdueltaá defenderse con liiiuodo&lt;MÍidf^ í todos l^felcfélcs j' ^ míígíL.- púas quéjéMca ha. habido menos probubilididde r*sábléc»néla u guemunameda!…</t>
  </si>
  <si>
    <t>…oso general, llevan posiciones, Cuando despuntaron éñ Constantinopia, negociaba por do'hasta’sus últimos límites la paciencia___Y una guerra con frutó dé uña gloriosa canlpáfia el general Paskewitch una paz con la Turquía no complicaba las relaciones de la Rusia con sus Ja Persia,cuyas condicioneshabia ya aceptado la corte de Tehe principales aliados. Ningún pacto de garantía, ninguna indivi rán ; pero sé sorprendió inesperadamente, al ver las dilaciones…</t>
  </si>
  <si>
    <t>…icación con Odessa, cuáles tienen ramificaciones hasta en las islas Jónicas. de modo que casi todos los dias . arriban al puerto .de Kuskendji ___Corr¡an voces en Odessa de que el general Paskewitch se ha Jaiques cargados de provisiones. Por otra parte los grandes convobia apoderado de las plazas de Baiaud, Kars, y Akbaltzik en la Íes de vivera, qúé nós llegan, y las muchas provisión» que ios InkrasiOvtsy se apresuran á traernos, aseguran del modo mas sa…</t>
  </si>
  <si>
    <t>…s meridionales. a- * co lo nuestro poder ,pu» no soló se ha confirmado la noticia de Un diario de Charlearon pide que el gobierno de la provincia la toma de Kars por 1» tropas del general Paskewitch, sino que abra los puertos en venganza del cqogreso.gencral; afiadiydq que . . tejabe.Qu%tut(p/ogrcsqt son;tan considerables, que en «te mono sari necesario derramar lasángré;,# que den todo caso :goK ürientOLoém estar yaenlsu poder Erzcron y todas sus riquez…</t>
  </si>
  <si>
    <t>…la palabra efectosque contiene la de i.° de muy extraños, y basta sé decía que ya tenia conocimiento de ellos ;Marzp,de 1817, sé padeció, la equivocación material al insertarle el general Paskewitch, y que esto era la principal causa dé haber déüécir géneros de licitó comercio/en lugaT da s'Jfrito. detenido este generarsus operaciones; pues desde la toma de Kars no había dado un ¡paso pan dirigirse sobre Erzeron: también se ■ *- &gt; ™ NOTICIAS EXTRANGÉRAS.…</t>
  </si>
  <si>
    <t>…en el país, de las cuales han aprehendido á muchos, quienes han tubquia. sido fusilados inmediatamente. (Gaceta de Augsburgo.) Cvnstantluopla 14 de Agosto. KUSIA. v Par-'ce que el general Paskewitch hace progresos en Asia, y hasta ha ganado á los gefes de los antiguos geníz.tros. Esta noticia Odetsa 16 de Agosto. ■o es muy 1 propósito para mejorar el espíritu de la capital. El Ayer se cantó en la catedral á presencia deS$. MM. II. un so-</t>
  </si>
  <si>
    <t>…olsa de bey. Cinco por roo consolidados 10$ fr. 90 c. Ac el mando en gefe de las tropas que sitian i Varna. etona del banca 1800. Empréstito Real de EspalSa yóf. El boletín que el general Paskewítch ha dirigido con fecha - m ty 4 las cinco de la tarde llegó 4 rata capital S. A. R. el del 14.de Julio, comunicando la toma de las mencionadas plazas, Delfin, en donde no se detuvo sino el tiempo necesario para mu dice; que la primera la tomó por asalto un bat…</t>
  </si>
  <si>
    <t>…do.!;-Ló5,Mi-; nuevamente, y extender sus'operaciones á la orilla derecha del Da nistros hablan de la marcha de tropas de una gran partédéla nubio. , r-, ' ' ■' Anatolia contra el general Paskewitch, él cualehcotitrai'ien &gt; También deben haber llegado á Bucharest nuevas tropas; pare Erzeron una resistencia invencible. ' ' V . ce'que: lev, principados , que hasta ahora tolo .habiaa sérvído de pa - Según los turcos parece que comiénzan-á 'calmarse los álbo…</t>
  </si>
  <si>
    <t>Paskewitcn</t>
  </si>
  <si>
    <t>…alato de Erzeron de que los tuvieron al honor do pmantarse á S. M. las autoridades' civiles y bajaes de las cercanías se iban reuniendo para contener los progre militare*. sos del general Paskewitcn. (&lt;raceta de Augtburgo.') BPHCMA. ▼AKAQUIA. Semlin 18 de Setiembre. „ ; Bueiarrst 19 de Setiembre. Aunque nada interesante no* haya traido el último correo de Constaotinopla, .asegure sin embargo qué los armamentos que *e ’ (Correspondencia particular.) están…</t>
  </si>
  <si>
    <t>Paskewitsch</t>
  </si>
  <si>
    <t>…olicitando el permiso para volverse Noticias delejército del Cducaso. ¿ .iü' r' , &lt; ésus casas ¡circunstancia que debe atribuirse, á la moderación rá El ayudante de ¡¿ampo general conde Paskewitsch de., Erivan' la «prudente conducta que nuestras tropas han observado con los participa d &amp; M. hdber; ocupado nuestras: tropas todo el .bajalato habitantes de las provincias conquistadas. de Bajazet, ¿ consecuencia de haberse apoderado de las plazas de Los kur…</t>
  </si>
  <si>
    <t>Paskewitz</t>
  </si>
  <si>
    <t>del ip de Febrero dicen que las demostraciones hostiles hechas por dígase cuenta y razón comercial y administrativa, cambios, arbiel general Paskewitz, luego que fueron interrumpidas las nego trages, seguros, conocimiento y conveísioa de pesos y medidas, ciaciones de paz con los persas, produjeron un pronto y saludable ási nacionales como extrangeras; la 2.a Jas lenguas francesa ¿ in efecto, pues que asusta…</t>
  </si>
  <si>
    <t>…s ocasiona una sensible de haberse expedido desde- esta ciudad varios correos con pliegos pérdida de tiempo la creciente del rio; pero luego que se hayan para el ayudante de campo general Paskewitz, á quien debian ha reducido las aguas á su madre ordinaria, le pasaremos en masa. El llarle en el camino. Se observa que la landwehr-armenia, cuya ramo tan importante de,provisiones está organizado del mejor mo formación fue mandada por un ukase durante la gu…</t>
  </si>
  <si>
    <t>Paskewksch</t>
  </si>
  <si>
    <t>…blecer sp seguro, qm todo el ejército ruso se retira precipitadamente, per salud. seguido per Httssetxk-4»já, que ha libertado s Silisiria • anadea ade» ____Corre la voz de que e! general Paskewksch manda e! ejércif mm mu porción de pormenores sobre k pérdida que experimenta to del Danubio, lo que es tanto uvas verosímil, cuanto el feldr ron los rusos antes y después del sitio; pero texto esto es falso ó mariscal Wktgen&gt;tem ha salido para Jassk Una divis…</t>
  </si>
  <si>
    <t>Paslcewitch</t>
  </si>
  <si>
    <t>…da Erzerom, y como lá política qué el Austria se propone adoptar respecto fi los nego se sabe que aquí se han reunido todos los genízaros descontentos, cios de Orienté. ' y que el general Paslcewitch hace un movimiento por estp, parte, ' Dealgnn tiempo á esta parte son múy frecuentes y continuadebe ser un acontecimiento muy «apuesto par» la Puert». (Gaceta das las Telaciones diplomáticas entre Munich y Viená. Vnivertal.y — .... ................ Se han rec…</t>
  </si>
  <si>
    <t>Pasr</t>
  </si>
  <si>
    <t>…ardanelos como nuestro poder., sin que sea, necesario asaltarla,” . un paso, del cual no gozaban sino por favor de los turcos; y aho Luego que ha llegado un correo del campo , del general Pasr» ra ya-no se puede considerar el mar de Mármara como libre y kewitsch, se ha corrido la voz de haber tomado á Erzeron, capi abierto á todas las Naciones: de consiguiente los rusos pueden de tal de la Armenia. Como él correo ha sido enviado al instante al cir…</t>
  </si>
  <si>
    <t>Passaman, Josef</t>
  </si>
  <si>
    <t>Josef Passaman</t>
  </si>
  <si>
    <t>…100 cántaros 120 pesos: aloque y blanco, idem 60: alo- ducido al castellano por los doctores D. Lorenzo Sánchez Nuñez y ue del año 49 á 50: blanco, ídem 50• ace^e&gt; arroba dicha 37 D. Josef Passaman. Esta obra consta de dos partes, una nosográ40 rs. fica, y otra farmacológica. En la primera, siguiendo la de Mr. Denia. Trigo, fanega 50: cebada 22: maiz 32: arroz 68: ha Pinel, presenta el autor todo lo necesario para conocer, clasificar bas 28: vino, arrob…</t>
  </si>
  <si>
    <t>Passano</t>
  </si>
  <si>
    <t>…en la Inspección, los que se re los buques ¿consecuencia de nn altercado que se suscitó entre los unirás pira la comprobación de sos asertos, se dará de ello cuesta hidriotas y el comandante Passano; diez místicos tomaron la di á $* M., para que se le despida del Real servicio, en conformi rección de S, Mauro, y al día siguiente llegaron los demas á Mí dad de lo mandado m el artículo 10, título 17, tratado 2.® de las tica. De este modo perdieron la ocasi…</t>
  </si>
  <si>
    <t>Passeos</t>
  </si>
  <si>
    <t>…a un mal necesario para la regeneración de sus musulmanes. Pa4 medio de tanto amor como vuestra bondad le manifiesta! Sus de rece que en las actuales circunstancias permanecerá el general Passeos no piden á los depositarios de vuestro poder mas que la reali kewitch hasta nueva orden en la posición que ocupa con el ejér dad da vuestras bondades. Sus quejas tío acusan mas que al deplo cito del Mediodia en las provincias persianas.” rable sistema que las…</t>
  </si>
  <si>
    <t>Passi</t>
  </si>
  <si>
    <t>…. Idém. cabatina que canta la sefiora Albini en da Semframis, puesto para 18.108.... 500.............................. Madrid. violín, 4 3 rs. Romanxxa i canzonetta Cantada por el señor Passi*9.448— 500.......................... Idem. ni, con acompañamiento de harpa, en la ópera la Dona di Lago dé 29.286.... , 500 •MMStsMlUsissss **««•**«■ Jaén. Rossini, puesta para piano, 4 5 rs. y guitarra 4 4. Se vende en la 500.»................Madrid. librerí…</t>
  </si>
  <si>
    <t>Patifío, Josef</t>
  </si>
  <si>
    <t>Josef Patifío</t>
  </si>
  <si>
    <t>…Alonso de ErMadrigal. Trigo, 17 á 18: centeno 8 á 9: cebada y avena 7 cilla. D. Pedro Cildoron de b Barca. Miguel de GervantesSaavei 8: trino nuevo,cinttro 11 á is;afiejo za. dra. D. Josef Patifío. Es mediana fa cosecha de granos : la de vino se preíanm muy 4.a D. Antonio Agustiii. D. Sancho Dávila. D. Juan de Aus ■húndante. tria. D. Alvaro de Bazan. Antonio de Nebri ja. Pedro Mencndez PrifaWe. Trigo 14 i 16; centeno 91 cebada 8. Avilé*. . . Solaenosec…</t>
  </si>
  <si>
    <t>Patriaba</t>
  </si>
  <si>
    <t>…por su feliz regreso i la capital de sus.dominios, Pan firmar la opósicion presentarán ;6' remitirán memoriál después de haber restablecido la tranquilidad -de Cataluña: al Excmo. Sr. Patriaba délas Indias, con sti fe de bautismo lega Con lá misma fecha y con el propío objeto ha sido dirigida lizada, en el término de 40 dias, que finalizarán en 8 de Noviem otra del ayuntamiento dé la ciudad de la Corufta , reino de 'Ga bre próximo, y cumplido, se p…</t>
  </si>
  <si>
    <t>Patriarca</t>
  </si>
  <si>
    <t>…e se crtaá aba dercci|tfMJ3lda;4j«WÍ«mf que determiiúrán Jos jueces examinadores, rími 1&lt;Pmmi quedado» pi^r:&amp;Um^vríaato de Jríanuel Franeo, y.p|^yMta.d»*V ctawura pi»po*idrá dicbo Sr. Patriarca á S.-; M. et almacenista de carbón qué fue en esta corte, para que «*• término fíjwgit amé jmwpÓMtO: para /dletmcio de Dios y dalaEeal: dsM M pTfmateo pQr . sí ó poa jptnefirádot' á dadurír el .que C^njla»., , ■««}* &lt;&lt;: .&gt;o:hi-tív.b-' .} «Hiv lecmnpqta enclju…</t>
  </si>
  <si>
    <t>…ería, 8.°, papel 6 rs., pasta 10. su prelado. Fenelon. Les Aventura de Téíemaque, 8.°, papel 13 rs., pas Para firmar lá oposición presentarán ó remitirán memorial al ta id. Excmo. Sr. Patriarca de las Indias, con su fe de bautismo legali- Fernandez. Colección de poeta castellanos, 19 tomos.Se com zida, en el término de jo dias, que finalizarán en 18 de Julio pro* pone de los poeta siguientes: Figueroa, Argensola,Herrera, Jiuzimo; y cumplido, se proc…</t>
  </si>
  <si>
    <t>…udad de la Corufta , reino de 'Ga bre próximo, y cumplido, se procederá á los éjercicios que deter licia. minarán los jueces examinadores, y en vista de su censuraypr^pondrá dicho Sr. Patriarca á S. M. el que juzgue mas á proposito Real conservatorio dt Artes. para servicio de Dios y dé k Real Capülái El día 14 de Octubre próximo se abrirá el curso de química MSCXOUkCtA. aplicado álas artes. Las lecciones se darán los martes, juevcsy sá^&gt; bados/yemp…</t>
  </si>
  <si>
    <t>Patrocinio, María</t>
  </si>
  <si>
    <t>María Patrocinio</t>
  </si>
  <si>
    <t>…l donativo que casa, sita en esta corte, calle ancha de los Peligros, núm. 18 y 19; en beneficio del Estado ha hecho el capitán de Milicias provin manzana 267; se cita y emplaza á Doña María Patrocinio de los ciales , y regidor perpetuo honorario de la ciudad de Vich, D. Ja Heros, para que en el término de 15 dias comparezca á usar de su cinto Brú de Sala, de un crédito liquidado procedente de présta derecho; con apercibimiento de que pasado sin haberlo ver…</t>
  </si>
  <si>
    <t>Paula, Francisco de</t>
  </si>
  <si>
    <t>Francisco de Paula</t>
  </si>
  <si>
    <t>…portante sa ulrióréomon.^—*'• ¡» y lud en el Real sitio del Pardo; igualmente que en esta corte los - vMrj'Aragó habló- tahnbien sobra el raismó asunto. Había ofre $rés..'Infantes D. Francisco de Paula, su Esposa, y augustos Hijos. cado hacer algunas experiencias de catóptrica en los cristales de Mr. Cagnard ¡pero comoestaspiedras no-tenían el brillo y tersura con plisando el Rbt nuestro Sefior de su natural clemencia se ha venientes para hacer-enelúlo» cnú…</t>
  </si>
  <si>
    <t>…k solicitud constante del.. Go li|d en el Real sitio del Pardo; igualmente que en esta corte los bierno,, .no se puede obtener sin el:concurso de los sugetos carita SrésvInfantes D. Francisco de Paula, su Esposa*.y augustos Hijos. tivos. ('Momtsr.'). 7v. -V .«—Alace muchos años vire en París una sultana de k India, des El 28 del mes de Octubre próximo pasado se ha firmado en cendiente legítima de Tímour, o .sea Tamerlan. Se llama Alina de Trípoli un conven…</t>
  </si>
  <si>
    <t>…ropague su oso por todo el ámbito íud en el Rea! sitio del Pardo; igaaímeiite que en esta corírijiós éc k cierra pata beneficio efe-k humanidad afligida. (Courier.) Sres. Infantes D. Francisco de Paula, sñ Esposa-, y augustos Hijoá.'* CAMBIOS BZI DU. ' ESPAÑA, : ' ' ; - Londres................................................ I gS^ pape!. " ..........16 y 5 iáeáf;* " Pídbéáa^yt de Octubre. Cádiz................—...... .......................i.......k ' f dañ…</t>
  </si>
  <si>
    <t>Paz</t>
  </si>
  <si>
    <t>…ales Pcnoto, que se detuvieron ’ ta: aquél cutirse el artículo i.® del decreto de expulsión, tomó la palabra •piadoso sitió hasta las dos dé la tardé,nora en que continuaron su el Sr. Paz en contra, y á poco hubo en la galería de oriente un viagepara Igualada, en cuyo pueblo entraron í las seis,.no hd* ruido de toses y murmullo mucho más escandaloso que el día 17, hiendo tenido la menor novedad en su importante salud ¡ y recir aumentándose'cad…</t>
  </si>
  <si>
    <t>Paz, Manuel de</t>
  </si>
  <si>
    <t>Manuel de Paz</t>
  </si>
  <si>
    <t>…de Enero, dicen que Real á D. Josef Ignacio Llorens: para otra plaza de oidor de la se habia recibido en aquella ciudad la noticia de haber salido de Chancillería de Valladolid á D. Manuel de Paz, alcalde del cri Constantinopla todos los Embajadores europeos. El bajá habia man men mas antiguo de b» misma; y para esta resulta á D. Salvador dado.que se le presentasen los sugetos mas distinguidos de los fran María Quiroga y Puga; para otra de alcalde del…</t>
  </si>
  <si>
    <t>Pcleguer, Vicente</t>
  </si>
  <si>
    <t>Vicente Pcleguer</t>
  </si>
  <si>
    <t>…por obras de platería. Doña Francisca Jaquinet, idem, por chimeneas económicas. D. Henríque Dollfus, ídem, por bomba para incendios. D. Josef Sanhauia, idem, por velas de sebo. . D. Vicente Pcleguer, ídem ,-por litografia. D. Josef Mas, Barcelona, por instrumentos de «rujia. . Director del Real establecimiento biográfico de Madrid,-por D. Francisco de, Asís Caballé, idem, por moldes para papel. D. Eusebio Aguado , Madrid, por fundición de letra. ídem.. D…</t>
  </si>
  <si>
    <t>Pcrez, Juan Josef</t>
  </si>
  <si>
    <t>Juan Josef Pcrez</t>
  </si>
  <si>
    <t>…as personas derecho habientes á los ella, por fallecimiento de D. Josef Romero, D. Vicente Ramí expresados bienes, para que acudan al juzgado de Galicia que co rez, y promoción de D. Juan Josef Pcrez á una dignidad de la de noce del negocio, á decir en ellos de su derecho y justicia; con Tenerife, á D. Josef Alvarez Vázquez, D. Gregorio Alberto de apercibimiento. Medina y D. Juan Francisco Lluch: jsara una ración de la misma, CAMILOS DEL DIA 2C. por ascen…</t>
  </si>
  <si>
    <t>Pe</t>
  </si>
  <si>
    <t>…ó instrucciones para los jóvenes que se dedican á este oficio% bación de esta obra uno de los muchos periódicos franceses que ue como producción suya presentó a la misma Academia D. Pe la han examinado y que á una voz la han prohijado en la litera ro Zengotíta, arquitecto &amp;c., quien en el impreso se llama tam tura francesa, 'salvo algunas diferencias accidentales en lo severo bién autor, y que en la Gaceta de i.° de Diciembre próximo pa de…</t>
  </si>
  <si>
    <t>…ejército,que vivia en-Granada enelaftgde i8i8,como s¡ qiinefaj ^aspecto téTreo f«yuginoso. E.l Sr. jbfron de Hundioldt, ha, deudp héiederos ó tcstpmcntarios; se íeéyiri éyisirlo i D. Pe*' que es indisjcnsáble citar siempye con honor epéndo te habla de tiró Crespo, que vive cdíle &lt;fel Bqrro, núm. 34, cuarto a.*, pues, la- America^describe estasmiqas conio nuiysabupdantes, ó mcjoc tiene-que ccuqnnicarles asuniosque lés interesa, -. , . EK LA l…</t>
  </si>
  <si>
    <t>Pé, Alonso</t>
  </si>
  <si>
    <t>Alonso Pé</t>
  </si>
  <si>
    <t>…n y éxi 13. ' D. Iñigo López de Mendoza. Juan Gistes de Sepúlveda. to se cultivan en Freyberg, rinden únicamente medio marco. Loa Francisco de Salinas, rr. Benito Gerónimo Feijóo. D. Alonso Pé documentos adquiridos, y la tradición constante del país,aseguran rez de Guzmañ. Rodrigo Díaz de Vivar, el Cid, 14. D. Alvaro de Luna. Andrés Laguna. Fernando Nufiez de que en Pozo-Rico principió la abundancia de productos á las 100 varas de profundidad, que…</t>
  </si>
  <si>
    <t>Pe, Frenando García San</t>
  </si>
  <si>
    <t>Frenando García San Pe</t>
  </si>
  <si>
    <t>…ían por se»; pero siendo mucha la abundancia de leche que tenía ésta mu- incrementos positivos ó negativos de sus-variables componentes , ó sea cálculo diferencial é integral, por D. Frenando García San Pe ger —, tomó uña nueva cria (perteneciente á un escultor distínguelo de Marsella , llamado Galinier), y sucesivamente á otros dro,^teniente del Real cuerpo de ingenieros. En esta obra, desti tre», en. atención &amp; la mucha leche que ha tenido constantemente nada…</t>
  </si>
  <si>
    <t>Pe, Juan Manuel</t>
  </si>
  <si>
    <t>Juan Manuel Pe</t>
  </si>
  <si>
    <t>…i e?te no fuese de la misma, y para una media ración tamb en pafrmon'al de la una pensión para pasar á Roma,.reservada á los artistas naciopropia iglesia, vacante por promoción de D. Juan Manuel Pe— raie-. Privado del lugar que le preparaba su mérito, se le adjudicó tez á la chantría de la misma, á D. Pedro Galindo. el premio segundo de escultura en sesión publica del Instituto de Igualmente se ha d'gnado S. M. nombrar pura una canongta 15 vendimiaro, a…</t>
  </si>
  <si>
    <t>Pe, Manuel Crespo y</t>
  </si>
  <si>
    <t>Manuel Crespo y Pe</t>
  </si>
  <si>
    <t>…D. Felipe Bedoya. de’Febrero del afio próximí pasado. Uraíítimnt diálogos sobre la Gramática latina, Retórica y En la tercera date de mútica. Poltica, acomodados á un examen; por D. Manuel Crespo y Pe• Primer premio. D. Josef Manzanos. fialver. Se vende en la librería de Saú, calle de Carreta*, á 3 tp. Segundo....*..." D. Fernando Merás, D, Francisco Cabrera. puede ir en carta. EN LA IMPRENTA REAL</t>
  </si>
  <si>
    <t>Pe-buques, Antonio</t>
  </si>
  <si>
    <t>Antonio Pe-buques</t>
  </si>
  <si>
    <t>…é; líanisma perfección y hérmosuri qué Uís que: vieaénrdel-extran^een el dia:sino las corbetas WarrenyLexmgton, pues ios demas' • ro,'se trabajan en-.’la fábrica, dé D. Domingo. y D. Antonio Pe-buques, desellase marcharon á.Mahon por Noviembre...........i 1 ret. SS. MM. les hicieron varías preguntas acerca de semejante Esta escuadrilla ha desplegado, mucha • actividad contra los ¡pi nuevo ramo de fabricación;, se complacierpn en gran manera.al sa ratas; ha…</t>
  </si>
  <si>
    <t>Pechen, Francisco</t>
  </si>
  <si>
    <t>Francisco Pechen</t>
  </si>
  <si>
    <t>…los que gusten suscribirse' sólo i este tratado, La acreditada fragata española nombrada Paz, su capitán y qué será un tómo en 4I*, lo menos de 21 pliegos i la tústica, Jo maestre D. Francisco Pechen, que fondeó el si de junio en la hagan adelantado al suscribirse 16 rs. vn.-, pero los] ya suscritos á bahía deCádiz, procedente de Manila, admite carga á fletes muy las Jtegmdiidi crónicar, solo adelantarán, si gustan, al récibir el moderados , y tiene excel…</t>
  </si>
  <si>
    <t>Pedí, Antonio</t>
  </si>
  <si>
    <t>Antonio Pedí</t>
  </si>
  <si>
    <t>…do , por su mayor exfension, pobla Enriso D. Jmaf Iglesias. D, Aiejandro Carbitllo. D. Manuel ción y cultura, por su belleza y exquisita fecundidad^ AcómpaGeada. D. Siatoo Bcnedi. D. Antonio Pedí. D. Josef Martínez. fian un nupa ae esta mm del globó y otra del&gt; Africa. La ÓltiD. Antonio Robir. D. ^tnoe Fernandez. ma parte, que saldrá a luz coa brevedad, se ha destinado á la Amé-' • 2Msa Búa Burdeos en «1 bergantin francés Beonterú. Fray rica- exclúsiv…</t>
  </si>
  <si>
    <t>Pedrejón, Juan Manuel</t>
  </si>
  <si>
    <t>Juan Manuel Pedrejón</t>
  </si>
  <si>
    <t>…asociados, se añade una carta de tos directores del se Astorga, vacante por muerte de D. Manuel Antonio Blanco, á minario de las misiones extrangeras en que dan cuesta def repar- D. Juan Manuel Pedrejón: para una media ración de la santa igle timlento de los fondos que han recibido en los años de 1824, sia metropolitana de Sevilla, por la de D. Francisco de Paula Ca 1825 v £-3 26. Estos fondos se han repartido á pro rata, y según brera , á D. Agustín Chaves…</t>
  </si>
  <si>
    <t>Pedro</t>
  </si>
  <si>
    <t>…e una car de la colegial deBribiesca, en el arzobispado ce Búrgos, por muer ta de Londres, qué da algunas luces sobre el tratado supletorio te de D. Matías Arfoyabe, y renuncia de D. Pedro de los Ríos, y concluido en aquella capital, el ai de Diciembre entre Francia, por no haber tenido efecto el nombramiento hecho en D. Pedro Inglaterra y Rusia, para asegurar la ejecución de las disposiciones Manuel Martínez, á D. Justó Orive y D. Juan Manual…</t>
  </si>
  <si>
    <t>…si el ejército turco fuese batido, otro cuer perador se ha decidido al fin la Princesa de Cerdeña á admitir la po ruso podría pasar el Danubio y marchar directamente sobre mano de D. Pedro. Andrinópolis. Es una verdad; pero no se hacen cargo de los mon El Nuncio de Su Santidad tuvo el 12 una audiencia del Em tes de Balkan, que están situados entre este rio y Andrinópolis. perador., relativa á,la mediación de loa demas Soberanos en favor Una cam…</t>
  </si>
  <si>
    <t>…rid , pOV tcjidot de tadé D. Manuqfirfe M^riái psirá dós raciones 'dc la colegial de Santi-, y tisúes de'la Real fibrica «Talavera. llana, obispado', de Santanderpor promoción ide D. Pedro .Mar?, A 0. Francisco Fernándéz^ Madrid, porpianos. ' ' ’ ^ ¥ cclíno'dela' Peña y D.'Jóscf Martínez Alarcon, a D. Faustino 0. PedroGiroud de Villette , Madrid , por papeles pintadoa.* Ortiz.y'D. 3¿íén Manuel Sevilla; y para una ración de la iglesia D. Santiag…</t>
  </si>
  <si>
    <t>…i querrán no. compareciendo les parará el perjuicio que haya lugar. cometer ahora excesos y crímenes, esperanzados, ó mas bien pre - emplaza á los acreedores a la testamentaría de D. Pedro validos de la amnistía consultada? Todos.estos movimientos acar Mora, y Lomas para que dentro del preciso término de 1$ días rean enormes daños á la república, por mas que quieran llamárse comparezcan ante el Sr. Diez de Prado, teniente corregidor de esta les…</t>
  </si>
  <si>
    <t>…no , i D, .Rafael Gallardo: para una media ración de la colegial nor de besar sus Reales manos, en prueba de lo grato que les era de Bel monte/obispado de Cuenca, por promoción de D. Pedro el fomento-y perfección d* la industria española. Antonio Redondo, ¿ D. Agustín Pablo de Moya: para dos ra En la misma tarde visitaron también SS. MM. la fábrica de ciones dé la iglesia catedral de Plasencia, por muerte de D. Be pañuelos de seda-y otras manuf…</t>
  </si>
  <si>
    <t>…¡guae , iot tras franciscanos. D. Josef Sotó. D. Juan Gago. tanto* países ,1an diferentes Cn situación y aspiectó, en castas disv: D. Josef Gairá. D. rteminge Caul. D. Raivon Ros. D. Pedro tintas da la especie humana , « religión, gobierno j costumbre*,1 ifljn Dl C4rUa Cortado, con un nifio. lX Josef Lagos. D. Jen en animalé* raros, en proddccioMs riquísimas déda naturaleza; EL sef Fenundes, con su cenoia. D. Joeef Cseas, con su esposa y Asia,…</t>
  </si>
  <si>
    <t>…impuestos de toda D. Bartolomé Gabes y D. Antonio Serrano. dase, la igual administración de justicia en los tribunales diferen Día 18. En la fragata Virginia, piara Nueva Yorclc. D. Pedro tes , eran ventajas de que en todo tiempo han hecho gozar los re Grisalva. D. J. M. Gutiérrez. D. J. García González, y criado. glamentos de la monarquía 4 los habitantes de la Morca y de las D. Alonso Javin Marín. D. Josef Aleare. D. Ignacio Hidalgo. islas,…</t>
  </si>
  <si>
    <t>…ro dé ruedas pórla*cUitrodirecció-; aes.de música de Herntpso y.ó*Mintcgui. . 7;o ; nei generales en que se reunen tódos los caminos de la provincia.' ■ Se cita, llama y empbua á, D. Pedro. y- D. Jotef Talavera, cAMBios BBi mtA¡;á8¡:r¡7 r:" ' - '•'» hermanos ( Cn.copcepto dc herederos que parece scr de D. Julián. Lóndrek................................................ Talavera ^administrador que ful de Reales loterías, en esta corte, :i$ to pap…</t>
  </si>
  <si>
    <t>…ro jr huesos del cadáver, en el cortijo de la Soberlüaíj térhiinó de Villanueva dél Ariscal, Concluyrp lót, vmrkJuuU^ fsfdfUstuat itr la anteirt^r, '^ la cual cowenra-en- su poder D. Pedro dcFuen-Mayor, sugeto SEvitzÍA;^jCartaya. TtigO. íanega ao á í i. - ■"--j' nuqr curipsp.é' instruido , que actualmente reside en dicha Villa2. Se espera abundantécosecha;: - ; -1- ■ s .; Su figura es apaisada,.con suá cuatro ángulo* cortados. Tiene- de Ej(/pá:…</t>
  </si>
  <si>
    <t>…lla Agustín Aniel o. En geometría D. Josef María de la Quintana, ron en el combate de Nava riño, que nuestro Gobierno ha carac D. Maximino García Alvarez, D. Mariano Carballeira , D. Pedro terizado. de siniestro, aunque la nación inglesa le mira como una Martínez y D. Josef Rodríguez. En geometría práctica los m¡$de las mas brillantes hazañas de nuestra marina. \Sundi) r~ os Quintana , García Alvarez, Carbolleira, Rodríguez , Martí rrirr.A care…</t>
  </si>
  <si>
    <t>…ea fecha 2 dei corriente dicen que aquel ciese la Inglaterra, apoyando á la Puerta, y también las-pretensio nfismo día se dio á fe vela Ibrahym-bajá con el resto de sus tro nes de D. Pedro á la corona de Portugal; - , pas, excepto 12ÓQ hombres qué á$p eti virtud del convenio de ,?Ei derecho de gentes y el uso de las naciones han establecido Alejandría en las plazas de Cbr©&amp;/Módon y Mavarino. 11 gene ciertas consecuencias aplicables al comercio…</t>
  </si>
  <si>
    <t>…y adelantar el im 20,144.... 2 ^OOO.^................. ....... Idem, porte de! v. Contiene ios memorables reinados de Alonso el On 19,709.-. 500......... Taxazona. ceno y su hijo D. Pedro cI CrueL El primero es el Marcelo de 19,5.4.™ gOO............-----......... Barcelona. nuestra historia, por haber sostenido con el valor de su brazo y 17,621.™ • Madrid. k firmeza de su carácter la monar^ía española atacada por uaem 9,866.™ 500............ .…</t>
  </si>
  <si>
    <t>…ta. añe&amp;ro Señor sombrar para una ración de k iglesia colegial de ____ .El Sr. Diez de Prado, teniente corregidor de esta muy he Baza, obispado de Guadix, vacante por promoción de D. Pedro roica villa, ha señalado el domingo 30 del corriente mes de NoMana Vülarkeodo á k imestrescolk de Córdoba, á D, Joaquín viembre á las nueve de su mañana en casa de S. S., calle de Rela de Abalos: para mta capellanía de Señores Reyes Nuevos de k tores , para j…</t>
  </si>
  <si>
    <t>Pedro'Oravina</t>
  </si>
  <si>
    <t>…ente probado:el abuso de algún» Comunidades re nio de 18og' tuvo á bien expedir el M. R. Nuncio- de Su Santidad ligiosas, y de sus particulares individuos con que en las huertas y D. Pedro'Oravina, para que- lot Resguardos dé Rentas Reales de cercadas de sus Conventos sembraban y conservaban excesivas por estos Reinos puedan hacer loa-«^conocimientos de Lugarcs'sagrados ciones de matas de tabaco, prevalidos sin duda de la permisión en persecución del c…</t>
  </si>
  <si>
    <t>Pedro-, Nicolás</t>
  </si>
  <si>
    <t>Nicolás Pedro-</t>
  </si>
  <si>
    <t>…obierno, parece ya dudoso el des la Junta de Osuna, acerca de si en el caso de no haber Comprado enlace de los negocios de Oriente. res á los bienes en subasta de los herederos de D. Nicolás Pedro- ____Aun no se sabe nada en Petersburgo de la composición del sa, podrán adjudicarse al Pósito én pago de sus descubiertos en nuevo Ministerio ingles: la impresión que hará el nombramiento prenda pretoria ó insolutum. Enterado el Rey nuestro Señor , y del duqu…</t>
  </si>
  <si>
    <t>Pedroso, Carlos</t>
  </si>
  <si>
    <t>Carlos Pedroso</t>
  </si>
  <si>
    <t>…. citarse, no solo en la raza negra, sino en toda la especie humana, ____ En el mes de Octubre de 1825 se extraviaron en Va liad olid le ofrece en la Habana una negrita de casa de D. Carlos Pedroso, dos carpetas autorizadas por la intendencia de Santander en 1824; de la cual se hace mérito en un artículo inserto en el núm. 2 de en donde se hizo la presentación para su liquidación, de una ins los Anales de Ciencias y Artes de aquella ciudad, periódico de…</t>
  </si>
  <si>
    <t>Peeras, Estcban</t>
  </si>
  <si>
    <t>Estcban Peeras</t>
  </si>
  <si>
    <t>…:- mediatameme ai n«jnordomo,; y á ls mayor brrvedad se presen- cn taontevideo tsn por ií ó tnadiante Spoderado con loe billetes qoe los tbntie- bidaifoimia. ten^a sus jioieiies á D. Estcban Peeras, cUra heXeficianc*,«para hacer tai laentrcga de las altajai'que en los- miúnbtseéx- oo de ta referida parroquia, y D. Sebastian. Beltra», ¡su* albac^as pMtaii}-m-la forma que se tiene ofreesdó^ anúncipdo. ‘ "i teséiméntarios, ¿3 recoger dicha hijuele y demae…</t>
  </si>
  <si>
    <t>Peinada, Antonio</t>
  </si>
  <si>
    <t>Antonio Peinada</t>
  </si>
  <si>
    <t>…la á su gremio y á la comunidad pú Francisco Toricgoza. D. Juan García. D. Ramón Solóxzano. blica de que se apartara: ha querido restituiros á vuestra felicidad D. Francisco Ruiz. D. Antonio Peinada D. M. Josef Aragón. anterior bajo la protección benéfica de nuestro magnánimo So D. Angel Roldan. D. Josef Antonio Orta. D. Pedro Fernandez. berana jY no escuchareis la voz de la Iglesia que os llama? ¡Y no D. Anselmo Losada. D. Francisco Sánchez. D. Manuel Antonio dareisoidos…</t>
  </si>
  <si>
    <t>Peira, Agustín</t>
  </si>
  <si>
    <t>Agustín Peira</t>
  </si>
  <si>
    <t>…eróica villa. Lo que se hace saber D. Josef Peira, Barcelona, por punto imperial. al público pan su inteligencia y satisfacción. D. Josef Sabat, idam, por tules de algodón y seda. D. Agustín Peira, idem, por tejidos de seda. seda y algodor,Continúa la distribvtion dt prenden concedida por S. M. i conte— D. Luis Puig, idem , por tejidos de eutmia dt la expeuiám pública dt la induciría t/fatlola. D. Pablo Nadal, idem , por tejidos de seda. - D. Agustin C…</t>
  </si>
  <si>
    <t>Peira, Josef</t>
  </si>
  <si>
    <t>Josef Peira</t>
  </si>
  <si>
    <t>…pcnsa al interesante ramo de la ganadería, no menor D. Josef Margarit y Lleonart, Martorell ,por blondas de seda. que al vecindario de esta muy beróica villa. Lo que se hace saber D. Josef Peira, Barcelona, por punto imperial. al público pan su inteligencia y satisfacción. D. Josef Sabat, idam, por tules de algodón y seda. D. Agustín Peira, idem, por tejidos de seda. seda y algodor,Continúa la distribvtion dt prenden concedida por S. M. i conte— D. L…</t>
  </si>
  <si>
    <t>Pelaez, Agustín</t>
  </si>
  <si>
    <t>Agustín Pelaez</t>
  </si>
  <si>
    <t>…de quien tomó la musculatura y actitud en la acción de trú á D. Magín Grau y Pujadas: para la de la Seo de Urgcl i embestir. Por imperfecta que fue-e esta obra, conservada en una D. Agustín Pelaez: para la de Tarrasa á D. Manuel Frutos: para fuente de la villa, dió á conocer el talento del escultor, y le con la de S. Pedor á D. Bartolomé Bosch y Borras: para la de Cape- cibo la protección del Obispo de Córdoba D. Antonio Caballero Hades á D. Josef Marí…</t>
  </si>
  <si>
    <t>Pembroke</t>
  </si>
  <si>
    <t>…usado aquella em» Ministro el honorífico y sencillo titulo de caballero de la orden presa i Mr. de Rigny. El i 2 se dió á la vela la Tomona, y se supo de la Jarreticra, que obtuvo lord Pembroke, y que aun se halla que el itf continuaban tos griegos haciendo fuego contra el castillo. vacante. También podría haber alguna plaza para lord Landon, El 14, aprovechándose de un mal temporal que obligó á la cs- hijo mayor de S. S., que ya se halla en edad de…</t>
  </si>
  <si>
    <t>Peña, Nicolás</t>
  </si>
  <si>
    <t>Nicolás Peña</t>
  </si>
  <si>
    <t>…Manuel Garay. ■ Reales vellón. D. Juan Arguelles. D. Tomas Cordero, con su hijo D. Manuel. Existencia del año anterior........... 47,140..2/ D. Sebastian Santos. D. Ramón Bassos. D. Nicolás Peña. D. Joa Producto de limosnas , rifas semana- quín Ros. D. Mariano de la Luz Sandigas, con tres niños. D. Jo ; leis ^ bailes de máscafa y otrcs ar sef Romualdo Gutiérrez. D. Francisco Cortes. D. Joaquín Ma bitrios enesttaño».^..................... 600,933.. 4…</t>
  </si>
  <si>
    <t>Pera, Silvestre</t>
  </si>
  <si>
    <t>Silvestre Pera</t>
  </si>
  <si>
    <t>…aterial f tablas U nueva plaza de bella arquitectura, á Jft. -*o y ají y toda la-obra, papel *15 rs., pasta 167, rústi- proyectada y dise&amp;ada hete'tiempo por el célebre erquiiécto Don Silvestre Pera. iOjaláíealienten á su vísta los bilbaínos para taltz. Tratado de las enfennededesde la gente de mar,8.a» ejecutarla de mampostera! pasta &gt;4 rs., rústica 18.... En varias y apartadas provincias se han experimentado tempe»* .Observaciones sobre loa afectos cat…</t>
  </si>
  <si>
    <t>Peradejordi, Antonio</t>
  </si>
  <si>
    <t>Antonio Peradejordi</t>
  </si>
  <si>
    <t>…colocadas con la mayor' simetría. Al entrar la fábrica de cardas é hilados de algodón de D. Francisco Gis? SS. MM. fueron recibido» con las aclamaciones de Vitan nuestro/ , pert y D. Antonio Peradejordi conrarvaráuna grata memoria deí amados Soberanos , y seguidamente se dirigieron á la cuidra de ág dé Marzo último, enque tuvo la honra dé ser visitada por los pintados, en la que se enteraron del modo con qué los moird;entes augustos Soberanos Sr. D. Fsxwando…</t>
  </si>
  <si>
    <t>Perdomo, Juan</t>
  </si>
  <si>
    <t>Juan Perdomo</t>
  </si>
  <si>
    <t>…DIA 2C. por ascenso de D. Antonio Porlier, a D. Francisco Mendoza: pa Londres........................................................... f, ra media ración de ella, por muerte de D. Juan Perdomo, á Don París................................................ .................... 1$ 9 a ro. Manuel Alonso y Dorado: para una canongía de la de Tenerife, Cádiz................................................ ................... I í { pérdida, por ascenso de D…</t>
  </si>
  <si>
    <t>Perdra, Pedro</t>
  </si>
  <si>
    <t>Pedro Perdra</t>
  </si>
  <si>
    <t>…la primera se cia, e igualmente los dichos bienes, que trató de regentar medíante trata con alguna extensión de la constitución religiosa, 00lírica y el fallecimiento del párroco D. Pedro Perdra. Se cita y llama á militar dei imperio turco, de las costumbres civiles, de la suerte todas ks personas derecho habientes á los expresados bienes, para de lis mugeres, de la legislación, de la literatura y de ios estilos que en el preciso término de 4 meses y…</t>
  </si>
  <si>
    <t>Pere, Vicente</t>
  </si>
  <si>
    <t>Vicente Pere</t>
  </si>
  <si>
    <t>…orrien D. Joátjuin’Poló. á D. Vicente García Diez, alcalde del crimen te ni cieno, como sucede cuando su fondo es de arena ó de arci mas antiguo de la misma; y para esta resulta á D. Vicente Pere lla. Entra un hombreen el agua, coge al animal entre sus pierdas, da fiscal del crimen qué era de la,dc-Cátalujia. Asimismo ha y le estrega con cuidado y con fuerza, hasta que queda limpio el tenido á bien trasladar a la audiencia de Mallorca al alcalde del v…</t>
  </si>
  <si>
    <t>Pereda, Rafael</t>
  </si>
  <si>
    <t>Rafael Pereda</t>
  </si>
  <si>
    <t>…e sus ropages, En el mismo López Borricón, y fallecimiento de D. Tomas de la Pefia, á Don sitio se ha descubierto ur)a cabeza colosal de Juno de bellísimo «$- Bernarda Hernández y D. Rafael Pereda; para otra de la catedral tilo griego: como visiblemente hacia parte de una estatua entera, de Sigiienza , por muerte de D. Julián Alonso de la Torre, á Don hay esperanzas de hallar el resto de este hermoso monumento de Gerónimo ETezuma-. para una ración de l…</t>
  </si>
  <si>
    <t>Pereira, Tomas</t>
  </si>
  <si>
    <t>Tomas Pereira</t>
  </si>
  <si>
    <t>…ar cruces y condecoraciones extrangenspublica guiente párrafo de una carta escrita en Puebla fecha 8 del actual: da en la Gaceta de 7 Abril de 182$ , se incluyó al presbítero Don »D. Tomas Pereira salió ya para embarcarse llevándose eoo9 Antonio Villalta y Górdova, por la Flor de Lis de Francia, de .-pesos: D. Antonio Velárde, Mugica, Landa y otros harán lo biendo ser por la Espuela de Oro de S. Santidad, por la que satis mismo dentro de muy poco» dias…</t>
  </si>
  <si>
    <t>PererTorrela, Alfonso</t>
  </si>
  <si>
    <t>Alfonso PererTorrela</t>
  </si>
  <si>
    <t>…, ¡ ■ sirio de . la Fuentecilla; de 15 fanegas , T celemín y 20 estadales: En lá extracción de la Real lotería primitiva . celebrada en las cuales disfrutó hasta su fallecimiento D. Alfonso PererTorrela tarde de hojí, salieron sorteados los números siguiente sano,.y hoy lo hace el hospital de Ntira.’^Srat ,dé la Misericordia^ '. . íi , 27, 71, 29 y 5.' ■ vulgo Antezana, de dicha ciudad, estando déminciadas por de mos El premio de 2500 rs. concedido en tpdas…</t>
  </si>
  <si>
    <t>Perez, Agustín</t>
  </si>
  <si>
    <t>Agustín Perez</t>
  </si>
  <si>
    <t>…partido á pro rata, y según brera , á D. Agustín Chaves y Arce: para otra de la catedral de las necesidades. entre las cinco misiones que están á su cargo, á sa Córdoba , perla de D. Agustín Perez, i D. Manuel Antera Sán ber ; Sut-cbuen f Tonklng, Cochlnáñm , Siam, Pondicheri y el chez : para una ración de la colegia! de Antequera, en el obispado coléalo de Pouio-idnong. En el mes de Marzo de este año han de Malaga, por la de D. Josef María Cow dei Bec…</t>
  </si>
  <si>
    <t>Perez, Juan</t>
  </si>
  <si>
    <t>Juan Perez</t>
  </si>
  <si>
    <t>…ver. D. Josef Gacett. D. Manuel Fernandez. D. Pablo Córdoba. D. Domingo Alrarez.: D, Bartolomé Ler rano. D. Ra Abadía. Resúmen del inventario dé la Real Armería, 4.a, món Castrón. D. Juan Perez. D. Antonio Labordera. D. Juan papel 4 rs. y 17 mrs., pasta 8.. . Verdejo. Ó. Francisco Corral. O. Francisco Robles. D.Josef Es Abella. Noticia y pían de un yiága pera reconocer archivos, ,padas. D.Mariano 01ivarcs. D- Pedro Pcrin. D. Josef Mari* 4.” mayor, p…</t>
  </si>
  <si>
    <t>Perez, Manuel Isidoro</t>
  </si>
  <si>
    <t>Manuel Isidoro Perez</t>
  </si>
  <si>
    <t>…el fresen¿4 asistencia. te año. $3ccrdotc**mMSf««iiHiu«* . 1 Si^rni3nQSi*»tM»*N**Mi*** i j Día io. Para Nueva Orleans en la fragata francesa' Gran Du Mugeres de Gobierno* 4 que¡ne D. Manuel Isidoro Perez, obispó dé Oajaca, con. sus fa miliares. D. Claudio Sánchez Madrid, D. Luis Fernandez, Don 18................................................. . 18 Antonio del Olmo y D. Juan Alvarez. Fr. Francisco de S. Mar Total general de individuos........................…</t>
  </si>
  <si>
    <t>Pérez, Ramón</t>
  </si>
  <si>
    <t>Ramón Pérez</t>
  </si>
  <si>
    <t>…a. D. Josef Serrano. D.Antonio Pé rez. D. Domingo Negrin. D. Juan Tejida D. Juan Carril. Don ANUNCIOS. Antonio Gándara. D. Cesáreo Andmi. D. Bernardo González. D. Antonio Ramírez. D. Ramón Pérez. D. Francisco' Nudez. D. Joaquín Saratcs- D. Juan Portas. D. Bartolomé Medina. Don , Catabro dt lat obras dt S. M- gve Jt hallan de venta.etf el dts■ pacho y almacén de la Imprenta Seal.Pedro Oliver. D. Josef Gacett. D. Manuel Fernandez. D. Pablo Córdoba. D.…</t>
  </si>
  <si>
    <t>Perez, Rifaét</t>
  </si>
  <si>
    <t>Rifaét Perez</t>
  </si>
  <si>
    <t>…: recolección de Us aoeitMfH*/adobos j ektraccion dd aceiD. Ramón Alvarez. D. Jacinto Linues. D. Nicolás Sonchez Cba» N,yphmt» que lo daadabueoa calidadypudicranier Otiles en yes. D. Rifaét Perez, con su; esposa. D. Francisco Gómez.. afios ascasos o en paises fr¡a*; £xplkasc el cfecto inecánicp da los Dial*. Frá Sa" Tomas en la fragata dinfriurquesa Manom injertos, y snadio que llegarirá hacerlos excusabUs en todoigénena$m Eluckfr. p- Rafael Cuefo. D.…</t>
  </si>
  <si>
    <t>Perez-Martínez, Nicolas</t>
  </si>
  <si>
    <t>Nicolas Perez-Martínez</t>
  </si>
  <si>
    <t>…st', Grey yEldoo, «J marque» rífaoLoodonderry¿iel.duque de Mondoíiedo, pdrnaucrie de D.AndresGarrías de Santacruz, i DévonshTre, el obispo Durhan y lord Colchcstcr; la; Cámarabaja D. Nicolas Perez-Martínez: para una.canongta de la misma, va— ha nombrado 14, entre, el los i Mr.Huskuson, á lord Palmers- Sanie por la propia causa, á D. Antonio AlonsoBlanco: pan tpn , á M. C. Gránt y Lamb, ásié Francisco Burdétt ácc. Se ha otra de la colegiaL de Yalpuesra,^en;cl &gt;r…</t>
  </si>
  <si>
    <t>Pero</t>
  </si>
  <si>
    <t>…relojes de sobremesa Segundo...........D. Patricio Palacio, D. Juan Ocaña. de varias clases y-candeícros de varios gustos. Accettit...........D.'Francisco Matb*u,D. Pedro Larrard, Don Pero no son solo las materias de puta, oro y bronce las que IpisCaMÍ. 'pueden sostener esta concurrencia, sino también las de alahastro con sobrepuestos de aquellos metales ó sin ellos, para lo cual se ha En kittoria, geografía y cronología. establecido un nuevo o…</t>
  </si>
  <si>
    <t>Perovskin</t>
  </si>
  <si>
    <t>…ie ó á ca da honor á su actividad, talento y bizarría. Para manifestar S. M. billo; pero en número proporcionado á la renta anual que dis su gran satisfacción á este príncipe y al general Perovskin, que fruta. ha desempeñado el cargo de tu gefe de estado mayor, cuya* fun-</t>
  </si>
  <si>
    <t>Perówsky-</t>
  </si>
  <si>
    <t>…ecia , t^n ló míSMD ll&amp;’é 4 la;radé'dé:íAnai^a: ante» del: 14; que el 15 llegó arreglo iloqóe previene él artkulb zr 'd¿?Ia leyfundamental, el 'ií'llnihafi,:ifclañté de AfiáS»y,él coronel Perówsky-, ayudante de dial dice asir - 7 7'- * ;fc;.&gt;rífc*-«52*ia campo dé $.M. el EmperMcñrcón tropas destinadas á reforñir ln : «La Princesa que se atuuesin elcopsentimiento de los Estados dé’tfeñimfeó; pero que nb' pdmitieñdmé1' la violencia de los Generales queda…</t>
  </si>
  <si>
    <t>Petersburgo</t>
  </si>
  <si>
    <t>…raciones de Varna se dirigen al cuartel genera! de deseen realizar con su mediación una paz honrosa para el Gabi B©nka&amp;~B&amp;zadkik, psmto central de donde se dirigirán en lo nete de Sr. Petersburgo y el de Constantinapia.” sucesivo fe -ataques oot^ia los turcos. Si estos no safen de sus atrincheramientos para aventurar una acción en campo raso, se FRANCIA. tratará de sitiar todas las plazas del Danubio hasta Belgrado- Se París 11 de ¿Srozúmbrf.habla de…</t>
  </si>
  <si>
    <t>Pezuela, Vioente</t>
  </si>
  <si>
    <t>Vioente Pezuela</t>
  </si>
  <si>
    <t>…94 á j valor. Carrajal. D. Manuel Rodríguez. D. Fernando Mantillo. Don Idem no 7 á 74 ídem. consolidados»!......... Josef Coll.D. Amonio Ruiz. D. Manuel Fihbrco. D. Manuel Lebrel. D. Vioente Pezuela. D. Josef Serrano. D.Antonio Pé rez. D. Domingo Negrin. D. Juan Tejida D. Juan Carril. Don ANUNCIOS. Antonio Gándara. D. Cesáreo Andmi. D. Bernardo González. D. Antonio Ramírez. D. Ramón Pérez. D. Francisco' Nudez. D. Joaquín Saratcs- D. Juan Portas. D. Barto…</t>
  </si>
  <si>
    <t>Picado, Josef</t>
  </si>
  <si>
    <t>Josef Picado</t>
  </si>
  <si>
    <t>…s. El cura párroco y ayuntamiento de la villa de Arefis de mar. Doña María Luisa Gilabcrt, idem, por cuadro tallado. El ayuntamiento deBagur. El ayuntamiento y cura párroco de Vi* D. Josef Picado, Corufia, por objetos curiosos. lajuiga. Los gefes de lientas Reales de la ciudad y partido deBae- Doña Loreto Oliver, Madrid, po.r idem. za, provincia de Jaén. El cura párroco y ayuntamiento de la Real Doña Francisca Javiera Rodríguez, idem, por ídem. villa…</t>
  </si>
  <si>
    <t>Pígem, Benito</t>
  </si>
  <si>
    <t>Benito Pígem</t>
  </si>
  <si>
    <t>…isos, leyes y costumbres de los MonfuII: para mm casotigk de la iglesia colegial de 'santa Ana de pud&gt;Ios mas €éfebre$, y el origen yé|K^Mfe desBarcelona, vacante por promoción de D. Benito Pígem á la dig aibrimfentos y éstabledmkotos iH^oitante hechos hasta el dk. nidad de sacristas, segundo de la de S. Feliu de Gerona , á D. Gas- Para su composkioQ y arreglo sehii tenido presarles y-extreta fttr Toneík; y para la canosgk .de k Candelaf vacaste en k…</t>
  </si>
  <si>
    <t>Pigen, Benito</t>
  </si>
  <si>
    <t>Benito Pigen</t>
  </si>
  <si>
    <t>…se ■ Calvete. gundo de la iglesia colegial de S. Feliu de Gerona, vacante por ftrrm, compendio dt la ilustración del derecho Real de £spa~ fallecimiento de D. Francisco Condon, á D. Benito Pigen; y pare Ha: obra útil y aun necesaria especialmente á los jóvenes que se una canongía, vacante en la misma iglesia por cL fallecimiento del dedican i la carrera de leyes, pues con este objeto se ha puesto en citado D. Francisco Condon, á D. Francisco Fíats y…</t>
  </si>
  <si>
    <t>Piñal, Josef Manuel de</t>
  </si>
  <si>
    <t>Josef Manuel de Piñal</t>
  </si>
  <si>
    <t>…ceridad dé las Potencias «n sus de S. M. determine á quien corresponde el conocimiento de un expe claraciones; y muchas veces ha dejado entrever que no creía que la diente entre.- D. Josef Manuel de Piñal, y el Capitán retirado Puerta quisiese empeñarse eh una lucha tan desigual; y esta es la D. jftanuei Fernandez de,Asturias, sobre desahucio de la habita razón sin duda por.que ha sacado del Bajo-Egipto las pocas tropas ción que ocupa y pago de. sus alquileres…</t>
  </si>
  <si>
    <t>Pinilla, Valentín de</t>
  </si>
  <si>
    <t>Valentín de Pinilla</t>
  </si>
  <si>
    <t>…lería 400 reales mensuales Publicada la antecedcnte/Real resolución en el.Consejo pleno . desueldo. ■ v de 9 de Abril último, acordó su cumplimiento &amp;c^ Madrid 6 da Mayo de i8’a8^=D. Valentín de Pinilla. ' He dado cuenti'al Rey nuestro Scfiorde ünaexposiciondeT Director general de'Artillería, en lá que manifiesta, que entera-* NOTICIAS EXTRANGERAS. dos los mariscales del tren del Real Cuerpo desu carzode la'Real VAIAQÜIA.orden-de 19 de Octubre de i8zó , en q…</t>
  </si>
  <si>
    <t>Pino, Francisco Fernandez del</t>
  </si>
  <si>
    <t>Francisco Fernandez del Pino</t>
  </si>
  <si>
    <t>…agan ilusorios todos los socorros que * La ciudad de Antequera, representada por una comisión com puedan esperar lof turcos, mientras que el ejército principal de puesta del limo. Sr. D. Francisco Fernandez del Pino, del Conse los rusos atraviese cI Balkan para desplegarse en las vastas llanu jo,y Cámara dé S. M., gobernador de la Sala de señores Alcaldes, ras de la Remetía. Ya se disputa á los turcos el camino que va &gt; del Bxcmo. D. Joaquín de Urbtua, mariscal de campo…</t>
  </si>
  <si>
    <t>Piqueras, Santiago</t>
  </si>
  <si>
    <t>Santiago Piqueras</t>
  </si>
  <si>
    <t>…vo un justo-elogio de la ex Romero, de idem; en la Coruña en la de D. Ramón Calvete", de celente educación que procuran dar á sus hijos fos habitantes de la ídem; en Jaén en la de D. Santiago Piqueras, de idem; en Grana Habana.: da en la de D. Manuel GómezMoreno,de ídem; en Sevilla en la Muchos refugiados delaspersecucionea.'i.,.'¡ib bárbaras del continen de la viuda de Vázquez y compañía; en Cádiz .en la de los. Seño te concurrieron á las funcione»,; y pu…</t>
  </si>
  <si>
    <t>Planat</t>
  </si>
  <si>
    <t>…ff que el Sultán ha dirigido á todos Cairo. Entre ellos se encuentra Mr. Planat, director de ingenieros, los bajas de las provincias, lo cual ha desazonado mucho á loa sobrino del coronel Planat, que en 1815 se hallaba á bordo del diplomáticos de Pera. (Gaceta de Francia.) Sellerofon, y fue uno de los que acompañaron á Napoleón á la Manifiesto de la Puerta otomana. isla de Sta. Elena. Con él ha partido el coronel Costa, y ambos se han embarcado para…</t>
  </si>
  <si>
    <t>Pli, Josef</t>
  </si>
  <si>
    <t>Josef Pli</t>
  </si>
  <si>
    <t>…il süs Pé^a : tóa94 &lt;fc Cú^lééí&lt;l¿^zá;á Di jósef-Fernandez: «irá la de SaritíllatuT D.J Toniks ífarréro “Casadóy pafa la de 5epúlví¿!a á D. Joaquín Bahamóhdé^'y^íá la del'Ferrol á D. Josef Pli y puig. •Ca^elujen&gt; lai.’narkd^def estadíiticar del Reino. , MÜi^c^.4- Ánte^úe/a:"' Tr igo, fanega i o á a 5: maíz-i 8 i ao: cebadaos -ii.íó................................ .... ...........," Ha ^i^m^difná' 1á ¿Ósecha de granos : la aceituna'-se hácaide toda.…</t>
  </si>
  <si>
    <t>Poiicarpo</t>
  </si>
  <si>
    <t>…l D. Angel hombres. j*’’ Pons gobernador que era de Monzon; y para el de la plaza de «El general Gyrow de las tropas,del Don, que« 25 habla CasteÍRLeon y Valle do Azor al teniente coronel D. Poiicarpo sido destacado á Bakhrad , ha dado parte también que haUó^úniM- Vázquez de Aldana, gobernador que era de Ibiza. f50 turcos en esté-pueblo, de donde los desalojój'Éptmidples 7 Y en atención al mérito y servicios del teniente general D. Jo muerto 40 hombres.0 s…</t>
  </si>
  <si>
    <t>Pójr, Manuel</t>
  </si>
  <si>
    <t>Manuel Pójr</t>
  </si>
  <si>
    <t>…(_Núm. isj.y rando, con ansia.su publicación. Seria inoportuno el hacer tin elp- .Otra incluyendo los artículos del'reglamento delMonte pío gió particular de esta obri póstúiña de D. Manuel Pójr, autor tan Militar del afio de 17J6 que'deben observarse para llevar { efecto celebrado pov suséxeelentes tratados dé aritmética mercantil y de I© prevenido én'Ia anterior. (/dir»t.) ‘ educación, que han sido recibidos con entusiasmo por los maestros Real ord…</t>
  </si>
  <si>
    <t>Policía, Interino de</t>
  </si>
  <si>
    <t>Interino de Policía</t>
  </si>
  <si>
    <t>…dida conciliá k literal observancia del mencionado ¿nú ío coa. msmr eie-jQ* leguas 'en cmícrm* ' _ el espíritu del 14 del Reglamento del. Q&gt;leg‘o. De Real or. - BI Superintendente general Interino de Policía, en onda de iS úcn ác. Madrid ap de Noviembre de i8c8.c=2ambianotfde esie mesaba hecho- presente la facilidad coa que -se eluden las arcenes del AáT nuestro.Señor, relativas á que no permanezcan fe KOTICIAS ^ EXTRANJERAS. es k Corle Iqs.uigstos- á.quienes e&gt;t…</t>
  </si>
  <si>
    <t>Polo, Angel</t>
  </si>
  <si>
    <t>Angel Polo</t>
  </si>
  <si>
    <t>…e encerrarse en su propio cuarto; la Montera ; en Valencia e.. la de los Eres; Maiíen y Berard ; en pero reconociendo lo imposible que le era resistir mas tiempo Zaragoza en la de D. Angel Polo; en Sevilla en lá de los señores salto por un balcón á la calle, y atravesando parte de la ciudad, Hidalgo y compañía, y cu Valladolíd en la de Roldan : su precio logró llegar a! cuartel Vargas. en forte 54 rs. vn. '* »EI ataque de este cuartel había principi…</t>
  </si>
  <si>
    <t>Poner</t>
  </si>
  <si>
    <t>?íLa frzgziñ inglas Aurora apareció á la vista el 31 de Julio* ~ Hecimiesto de D. Juan Marinas , á D. Prudencio Buegrin de An T conociendo ei comandante Poner que no tenía gente bastante á gel y Pozo, medio racionero de k misma. bordo para corresponder á su saludo, arrió su bandera, y lo Avisoá. mismo hicieron los demas comandantes á su ejemplo: d^ este mo Habiéndose observado que en las reimpresiones dei ritual ro…</t>
  </si>
  <si>
    <t>Ponsemby</t>
  </si>
  <si>
    <t>…o un trasporte de víveres destinados firmado un tratado de paz entre el Brasil y Bueno»-Aires, por para lasfortalezas del Danubio, y que .después se había trucho á Ja mediación de lord Ponsemby. Asi es que los consolidados han repasar el rio; pero esto:necesita, aonfirmacion:.s¡n embargo, hay subido á M. - ............................... _ mucha inquietud, pues se aguarda de un día á otro ver entrar ea __El Emperador Nicolás se coronará en Varsovia…</t>
  </si>
  <si>
    <t>Ponsomby</t>
  </si>
  <si>
    <t>…re sus aliados de renunciar como enumera fós-'incálculablés perjuicios quesíifré &lt;pl comercio "britá^ bel igeraitté a lós derechos que podía tener eti la navegación del nico, y el lord Ponsomby apura dos años' há su retórica y üis gui Mediierráhéó." 7 " , : neas, aunque en vanó, para conciliar ambas parteé. La Francia'piró- ___Un periódico de la Nuéva Gales meridional publica algunos testa también -contra el bloqueó , y se anda paráásegurarsu cor po…</t>
  </si>
  <si>
    <t>Popoff</t>
  </si>
  <si>
    <t>…cerca del mal estado en que se hallaban las para do dos guardacostas, cosacos del Don , del regimiento del tenien das , como luego se comprobó, porque á pesar de que algunas es te coronel Popoff i , que estaban haciendo su ronda, vieron á los taban anteriormente reconocidas por las respectivas justicias, y desgraciados náufragos; y habiéndose tirado al agua tuvieron la fe dadas por corrientes, se encontraron en ellas sementales de ambas licidad de sa…</t>
  </si>
  <si>
    <t>Porlier, Antonio</t>
  </si>
  <si>
    <t>Antonio Porlier</t>
  </si>
  <si>
    <t>…con Tenerife, á D. Josef Alvarez Vázquez, D. Gregorio Alberto de apercibimiento. Medina y D. Juan Francisco Lluch: jsara una ración de la misma, CAMILOS DEL DIA 2C. por ascenso de D. Antonio Porlier, a D. Francisco Mendoza: pa Londres........................................................... f, ra media ración de ella, por muerte de D. Juan Perdomo, á Don París................................................ .................... 1$ 9 a ro. Manuel Alonso…</t>
  </si>
  <si>
    <t>Porrasos, Antonio</t>
  </si>
  <si>
    <t>Antonio Porrasos</t>
  </si>
  <si>
    <t>…tres niños. D. Jo ; leis ^ bailes de máscafa y otrcs ar sef Romualdo Gutiérrez. D. Francisco Cortes. D. Joaquín Ma bitrios enesttaño».^..................... 600,933.. 4 ría Orna. D. Antonio Porrasos. D. Manuel de la Cuadra. Don Producto líquido de manufacturas.... 35,048.-21 Leonardo Llanos. D. Manuel Santos Canteros. D. Nicolás Cam pos , cotí su esposa. D. Manuel Arraiz y D. Joaquín Bellido, los Total entrado...........——683,12 a.. 18 seis últimos se ha…</t>
  </si>
  <si>
    <t>Portal</t>
  </si>
  <si>
    <t>…por los periódicos"en artículo de Trieste, y verificado, Hemos ordenado y ordenamos lo siguiente: según estos, el 17 ,d» Noviembre. (Se sabe que-Scio solo dista de Art. i.° El Sr. conde Portal¡S, Par de Francia, queda Smirna 19 leguas.) nombrado Ministro Secretario de Estado en el departamento de la Las mismas cartas anuncian que la corbeta la Pomona, al Justicia,-y Guardasellos. I mando del capitán de fragata Mr. de Riverseaux, habia. sido en El S…</t>
  </si>
  <si>
    <t>Portal, Venancio</t>
  </si>
  <si>
    <t>Venancio Portal</t>
  </si>
  <si>
    <t>…s brillantes hazañas de nuestra marina. \Sundi) r~ os Quintana , García Alvarez, Carbolleira, Rodríguez , Martí rrirr.A carecemos de medios seguros para desmentir las noti nez , y D. Venancio Portal, D. Aniceto Sánchez, D. Joaquín cias Insertos en los periódicos alemanes, es preciso concederles Vahamonde, D. Leoncio Ribero y D. Ramón Vivero. En trigo* per ahora algún, crédito. Sin embargo es digno Ce notar que las nometris esférica T&gt;. Ramón Vivero. En l…</t>
  </si>
  <si>
    <t>…odas tienen én- m Ea geometría-práctica los mismos Quintana, García Alvarez, Qar- existeócic* mi los auxilios mútuos que le prestahí De aquí mirar balleira ¿¡Rodríguez, Martínez y D. Venancio Portal , -D. Ajií- con desprecio al humilde musgo, y con tedio-‘« los iíquenesVporceto- Sánchez* D. Joaquín ■ Bahamonde, D.Jtancio Ríbero- y que no ve en ¡ellos biaT'^ , hértposura, ni le Suministran olota Di Ramón Vivero. En trigonometría esférica-D. Ramón Viveras:…</t>
  </si>
  <si>
    <t>Pórtela, Joacf Fernandez</t>
  </si>
  <si>
    <t>Joacf Fernandez Pórtela</t>
  </si>
  <si>
    <t>…earlo. D. Gerónimo Fer " ... •,%(*£$*/ v j»ÜJJ¡tl»icfe» s¡'a.,‘£iV&gt; standes Baez. D. Manuel GoMaler Herrera. D. Mateo llanos* 1 a Total ingresado.....,..^.....„..■.... 2*0,169-40. D. Joacf Fernandez Pórtela. D.TomaS Fuentes. D. Manuel Gu-. ^****^^ ^7&gt;^P?“*Í . :y; fierres. D. Francisco Mari» D. Jotef González. D. Joeef Pi IP;‘tyes-)■■■■«***“**,1.1.1 E* rafipk—iaÉs 4 lo* trabajadores...... 8,/o9~i.s ., neda. tfr emthmará.} ' E» ItmntitinpBreU asistencia espiritual…</t>
  </si>
  <si>
    <t>Porter</t>
  </si>
  <si>
    <t>…dado bramientos porta paga del ultimo año .que ellos tnviemn nn? k reimpresión de la cuartilla cu que c»cá puesta, aquella oración, y vender por una octava parte de su importe. Ei comandante Porter sin embargo de que la responsabilidad de esa falta es de los cor esperaba embarcarse para los Estados-Unidos dentro de muy poco rectores, deseando k dirección de la compañía de impresores y tiempo,5* libreros del Remo coadyuvar ai fin que se propone S. E., ha…</t>
  </si>
  <si>
    <t>Portugal, Miguel de</t>
  </si>
  <si>
    <t>Miguel de Portugal</t>
  </si>
  <si>
    <t>…día ademas, que caso que algún súbdito ingles qui Mnv ha llegado felizmente á esta capital el Sermo. Sr. Infan siese quedarse en Constantinopla, no debía considerarse la salida te D. Miguel de Portugal. de los'Embajadores como un. indicio de qué la guerra erainevita __La Gaceta oficial publica varios nombramientos diplomáticos. ble, y que no principiariah'las hostilidades sino por algún acto de Sir Guillermo A’Court pasa de Lisboa á S. Petersburgo en calida…</t>
  </si>
  <si>
    <t>Posadas, Manuel</t>
  </si>
  <si>
    <t>Manuel Posadas</t>
  </si>
  <si>
    <t>…................... . Idem. tercer dia te terminaron-Con’ úna oda en elogió de las artes dél di 13,831....' '2000.S.....................Í.. Idem. seño , recitada.-por el colegial! D. Manuel Posadas. Los profesores 'íH,0 T3. 1 j00-.y.&gt;&gt;«.•&gt;&gt;*••.• &gt;&gt;.»...-., Jaen« D. Joseí A rango, de dibujo, y el Lie. D. Rafael Vclarde, de fí 7,890.,.. xooo............................. Madrid,</t>
  </si>
  <si>
    <t>Posadillo, Manuel de</t>
  </si>
  <si>
    <t>Manuel de Posadillo</t>
  </si>
  <si>
    <t>…yo próximo (si el tiempo lo permitiere.) Admite pasageros, para los que tiene excelentes co ____ Colección de memorias de la Real Academia de la Historia: modidades, y la despacha D. Manuel de Posadillo, de aquel comer seis tomos en 4,°marquilla__ Las siete Partidas del Rey D. Alon cio ; pudiendo, el que guste, acercarse en esta corte á D. J. Joa so el Sabio, cotejadas con muchos códices antiguos, y autorizadas quín de Balanzategui, calle del Príncipe, núm.…</t>
  </si>
  <si>
    <t>Poseet</t>
  </si>
  <si>
    <t>…mpezar el día 7 de-Noviembre próximo. tirarse. »A Sa pues de evitar en lo sucesivo semejantes ataques, la di La ciudad de Carmena ha tenido el honor de felicitar por me visión dei general Poseet ha ocupado todos los puntos por donde dio de una diputación í S. M. por ia pacificación de Cataluña. los turcos puedes hacer salidas y dirigirse hacia Kosludgi ó Jeni— bazar, y al mismo tiempo algunos destacamentos recorres ias lla- REALES LOTERIAS. séíi^~ in…</t>
  </si>
  <si>
    <t>Potocki, León</t>
  </si>
  <si>
    <t>León Potocki</t>
  </si>
  <si>
    <t>…hadsch-Said-effendi, enemigo gocios extrangeros, se ha dignado el Emperador nombrar al con declarado.de los cristianos. Habiendo ido los dragomanes francos sejero de Estado actual conde León Potocki su enviado extraor 15 días lia á hacerle representaciones sobre la expulsión á los súb dinario y Ministro plenipotenciario en Portugal, y acreditar en la ditos franceses, ingleses y rusos, les respondió con un aire amena misma calidad al consejero de Estado a…</t>
  </si>
  <si>
    <t>Potócki, León</t>
  </si>
  <si>
    <t>León Potócki</t>
  </si>
  <si>
    <t>…ha servido conceder al misino Real traordinario y Ministró plenipotenciario de S. M. cerca de la cor Consulado la facultad de imprimir y: publicar desu cuenta la te. dc'Roma, y al conde León Potócki tu Ministro en Portugal. Guia mercantil de Espafia, que se divfcma.cn dospartes-L* pri CAUTZU.mera contendrá: iLos Aranceles genérales de entrada, ysaíida, con expresión de las modificaciones que hayan tenido, ó en lo su tenderg 17 de Agosto. cesivo tuvieren.…</t>
  </si>
  <si>
    <t>Potocki, Staníslao</t>
  </si>
  <si>
    <t>Staníslao Potocki</t>
  </si>
  <si>
    <t>…trata asi Krakowiecld: á esta vanguardia seguirá inmediatamente una divi mismo de que el importe de aquella se satisfaga de cualquiera cau sión de infantería al mando del general conde Staníslao Potocki,y dal de Propios á falta de los de Penas de cámara. De Real orden lo otra de caballería, mandada por el teniente de Weisseilhoff; el comunico á V. E. para su inteligencia, y á fin de que disponga su cuerpo de reserva, en donde se halla un formidable parque de…</t>
  </si>
  <si>
    <t>Potoki, Leod</t>
  </si>
  <si>
    <t>Leod Potoki</t>
  </si>
  <si>
    <t>…había rauelto entrar en:negociaciones con arreglo general del Emperador, había llegado el a» de Julio 4 Galiatz. á las basa del tratado de Lóndres. Lospapcle* de Francia y de El .conde Leod Potoki, nombrado embajador de Rusia en Alemania contienen con ate motivo reflexiona da contradictoria Lisboa, adonde se dirige, también he llegado aquí. (Gánetes de naturaleza; porque mientra que los unbs afirman que la oferta di Augsbetrgo.) evacuar hecha por Ibrah…</t>
  </si>
  <si>
    <t>Pous, Eudaldo</t>
  </si>
  <si>
    <t>Eudaldo Pous</t>
  </si>
  <si>
    <t>…y Hernando, ídem, por péndola real. - D. Mateo Frates, Real Moncloa, por Minio. D. Eusebio Domínguez, idem, por el catre de hierro. - D. Juan Hossechrueders , Madrid, por pianos. D. Eudaldo Pous, idem, por escribanía de acero. D. Francisco Bcmareggi, Barcelona, por instrumento* de D. Juan Bautista Garrigues, idem, por obras de hojalatería y música. plaqué. D. Miguel Cabrero, Madrid, por obras de platería. Doña Francisca Jaquinet, idem, por chimeneas…</t>
  </si>
  <si>
    <t>Prado, Díaz de</t>
  </si>
  <si>
    <t>Díaz de Prado</t>
  </si>
  <si>
    <t>…cdota forma parte d« la falta, ausencia 4 extravío de los referidos dos hombres, lo podrá una colección que sale periódicamente en Francia, y, ha merecido inmediatamente avisar al Sr. Díaz de Prado, teniente corregidor la pública aceptación, Presente el cuadro sencillo de las costum da esta haróka villa. bres suizas, 7 el de los eficaces consuelos que derrama la religión en los corazones ulcerados por las desdichas : puede ir en carta. Se Por Real orden…</t>
  </si>
  <si>
    <t>Prado, Diez de</t>
  </si>
  <si>
    <t>Diez de Prado</t>
  </si>
  <si>
    <t>…nombren para oficios cisco Manuel de la Herranz, vecino y del comercio que fue en de justicia los sugetos que se hallen en los casos que expresa. (Nú esta corte, en el juzgado del Sr. Diez de Prado, teniente 'corregi mero j.) dor de esta villa, y escribanía de Villa; á instancia de los acreedo Real orden para que en lo sucesivo no se expida ningún do res de dicha testamentaría, se cita ó junta á todos los demás, cuyo cumento con fracciones ó quebrado de…</t>
  </si>
  <si>
    <t>…ngre y de lágrimas el ten por sí ó por procurador, con poder bastante, ádeducir el que suelo que dicen defender, y causado la ruina general de sus co les competa en el juzgado del Sr. Diez de Prado, teniente Cor diciosos y alucinados cooperadores. regidor de esta villa &amp;c., y escribanía del número de López BaREALES LOTERIAS. ro; con apercibimiento de que al que lio lo hiciese, le parará él perjuicio que haya lugar. En la extracción de la Real lotería pr…</t>
  </si>
  <si>
    <t>…tada? Todos.estos movimientos acar Mora, y Lomas para que dentro del preciso término de 1$ días rean enormes daños á la república, por mas que quieran llamárse comparezcan ante el Sr. Diez de Prado, teniente corregidor de esta les de vida y de acrisolado patriotismo. villa, por la escribanía de Raya, á usar de sus acciones; en inteli La desconfianza va ,cundiendo, no solo entre los españoles, que gencia que pesado este término se procederá á lo que haya…</t>
  </si>
  <si>
    <t>…ioo I consulta de k cámara se ha servido el Rmxr no de 20 d¿$ siguientes al en que se publique en la Gaceta. añe&amp;ro Señor sombrar para una ración de k iglesia colegial de ____ .El Sr. Diez de Prado, teniente corregidor de esta muy he Baza, obispado de Guadix, vacante por promoción de D. Pedro roica villa, ha señalado el domingo 30 del corriente mes de NoMana Vülarkeodo á k imestrescolk de Córdoba, á D, Joaquín viembre á las nueve de su mañana en casa de…</t>
  </si>
  <si>
    <t>…aftália. Los que quieran intere do, parándoles en otro caso el perjuicio que haya lugar.sarse en era» subastas hallarán los pliegos de condiciones bajo las ___I&gt;or providcncia del Sr. Diez de Prado, teniente corregidor de cuales han de verificarse en la escribanía de Millones, sita en la está heróica villa , refrendada del escribano del número de la mis casa chica del Éxcmo. Sr. duque del Infantado , que hace árco con ma López Baro, se cito y emplaza á…</t>
  </si>
  <si>
    <t>Prat, Francisco</t>
  </si>
  <si>
    <t>Francisco Prat</t>
  </si>
  <si>
    <t>…á, ídem , por tejidos de algodón.. ÁzAaou^-Alcañiz. Trigo, fanega aragonesa 13 áig: cebada': D. Josef Domenech, ídem, por ruat. 6 á tí}: maíz y: judías 20: aceite, arroba 22 á 23. D. Francisco Prat, ídem, por satina. ’ Barbastió. Garbanzos, arroba 46: judías 30: vino 6. Los D. Pedro Tarrés, ídem, por tisana de algodón. otros artículos como én Febrero. D. Francisco Rivas, ídem, por indianas finas y ordinarias. Daroca. Trigo, fanega dicha 26 á 28: centeno…</t>
  </si>
  <si>
    <t>Presidenta</t>
  </si>
  <si>
    <t>…aguardiente se La Gaceta general de la Grecia da. j de Setiembre publica *1 ^fabrique dentro de estos mismos pueblos; porque él arriendo debe siguiente decreto dado por el Excmo- Sr. Presidenta el día ames 'recaer sobre el derecho que adeude é su entrada en ellos el aguar de sq salida para el golfo de Cbron. diente que se introduzca para el consumo. De Real orden fice. Ma « Juzgando que as un deber nuestro el ausentamos por algún drid 9 de Octubre d…</t>
  </si>
  <si>
    <t>Presidente</t>
  </si>
  <si>
    <t>…orla se leía: J-it Real Sociedad da ditana a la aplicación; con las neficencia en aquella ciudad, con el laudable fin de recoger los po cuales se condecoró á los agraciados por el Sr. Presidente y sugetos bres, proporcionar asilo á los ancianos, educación á los niños, y mas notables que concurrieron. El regente de las escuelas pronun al público la ventaja de no ver por las calles mendigos ociosos, se ció un discurso sobre la enseñanza, manifestando e…</t>
  </si>
  <si>
    <t>Prieto, Herrero</t>
  </si>
  <si>
    <t>Herrero Prieto</t>
  </si>
  <si>
    <t>…................................................ i pérdida. Marzo. Sevilla..................................................................... i| idem. -------Por providencia del Sr. Herrero Prieto, alcalde de la Real Málaga.................................................................. f beneficio. Casa y Corte y á instancia del Excmo. Sr. Duque de Hijar, se ció Valencia................................................................. * á q pérdida.…</t>
  </si>
  <si>
    <t>Prieto, Josef</t>
  </si>
  <si>
    <t>Josef Prieto</t>
  </si>
  <si>
    <t>…em» pueblos insurgentes, y presentaba una excepción en ía histeria de D. Rafael Cosío se embarcó para Gibralíar. los destrozos revolucionarios. Mas ella había roto ios vínculos de D. Josef Prieto, Idem. su legítimo gobierno y proclamado los principios disolutivos de la sociedad civil; y mas ó menos pronto, pero nunca muy tarde, Reai escuela de Veterinaria establecida en esta corte. había de coger los amargos frutos de tan funesta semilla. No para El d…</t>
  </si>
  <si>
    <t>Prilhés</t>
  </si>
  <si>
    <t>…to del antifpioMinisteiao , al cual se le antoja á Mr. de Barcelona j Pompiéresatribuírselo. ? .-¡ -'■&gt; -r; •' &lt;■' - Habiéndose verificado boy dia da la feche con le débidi for El coronel Prilhés cscabbs jegarós que no egndeceveinejan* malidad el sorteo de la rifa de joyas anunciada en f de Abril, ae tes quejes. Si él brisiera de quejarse , serie mas bien de sús friso* deMsyoy iy de judió últimos. que S. M. (Q. D. G.) tuvo! amigos. Alguno ha£ «tre los…</t>
  </si>
  <si>
    <t>Producto</t>
  </si>
  <si>
    <t>…y otrcs ar sef Romualdo Gutiérrez. D. Francisco Cortes. D. Joaquín Ma bitrios enesttaño».^..................... 600,933.. 4 ría Orna. D. Antonio Porrasos. D. Manuel de la Cuadra. Don Producto líquido de manufacturas.... 35,048.-21 Leonardo Llanos. D. Manuel Santos Canteros. D. Nicolás Cam pos , cotí su esposa. D. Manuel Arraiz y D. Joaquín Bellido, los Total entrado...........——683,12 a.. 18 seis últimos se hallaban detenidos en el ponton. Doña Ro…</t>
  </si>
  <si>
    <t>Producto, Joa</t>
  </si>
  <si>
    <t>Joa Producto</t>
  </si>
  <si>
    <t>…Reales vellón. D. Juan Arguelles. D. Tomas Cordero, con su hijo D. Manuel. Existencia del año anterior........... 47,140..2/ D. Sebastian Santos. D. Ramón Bassos. D. Nicolás Peña. D. Joa Producto de limosnas , rifas semana- quín Ros. D. Mariano de la Luz Sandigas, con tres niños. D. Jo ; leis ^ bailes de máscafa y otrcs ar sef Romualdo Gutiérrez. D. Francisco Cortes. D. Joaquín Ma bitrios enesttaño».^..................... 600,933.. 4 ría Orna. D. Anto…</t>
  </si>
  <si>
    <t>Prús</t>
  </si>
  <si>
    <t>…rigo, cahiz Ídem 138: maiz, barchilla 9. aceite, se.han suscrito igualmente á la contestación dada pór Broussais , so arroba 38. bre él tratado de la irritación y de lajlnM/wr del Sr. Prús , pasaValencia. Trigo, cania ídem 9 i 13 pesos: maiz, barchilla 9 fai á recogerla; y loa qué aún no se hayan suscrito, podrán, sieni lo n.: riño.,í 4 id- «nnl» ♦» * f*V do UKrifioia á li obra, cfocniarlo en lodo el presénte nles, pli Venaron. Trigo, barchilla…</t>
  </si>
  <si>
    <t>Puicercus, Salvador</t>
  </si>
  <si>
    <t>Salvador Puicercus</t>
  </si>
  <si>
    <t>…o los acontecimientos de ak Cotex: para mm cssongk subdiaconii de la catedral de Huesca, va gima nombradla en k historia ^grsiiay prnism^ Ib .principa! de k cante por tzihamhmo de D. Salvador Puicercus. á D. Agustín mitología, ia descripcfen «fe los risos, leyes y costumbres de los MonfuII: para mm casotigk de la iglesia colegial de 'santa Ana de pud&gt;Ios mas €éfebre$, y el origen yé|K^Mfe desBarcelona, vacante por promoción de D. Benito Pígem á la dig aibri…</t>
  </si>
  <si>
    <t>Puig, Luis</t>
  </si>
  <si>
    <t>Luis Puig</t>
  </si>
  <si>
    <t>…ón. D. Josef Sabat, idam, por tules de algodón y seda. D. Agustín Peira, idem, por tejidos de seda. seda y algodor,Continúa la distribvtion dt prenden concedida por S. M. i conte— D. Luis Puig, idem , por tejidos de eutmia dt la expeuiám pública dt la induciría t/fatlola. D. Pablo Nadal, idem , por tejidos de seda. - D. Agustin Colomer, del gremio de galoneros idem,por cin* tas de seda. ' Medaltas de plata. _ D. Josef Comuna*, del gremio de terciop…</t>
  </si>
  <si>
    <t>Puigdengolas, Mariano</t>
  </si>
  <si>
    <t>Mariano Puigdengolas</t>
  </si>
  <si>
    <t>…Director del Real establecimiento biográfico de Madrid,-por D. Francisco de, Asís Caballé, idem, por moldes para papel. D. Eusebio Aguado , Madrid, por fundición de letra. ídem.. D. Mariano Puigdengolas, Capellades , por papel. - -Viuda de Brusi, Barcelona, por idem. D. Francisco Ferrer Román!, Martorell, por idem. D. Josef Alegret, idem, por obras de mimbre. , D. Josef Lerroux , Madrid , por cepillo*. - D¿ Francisco Javier de Irriharren, Madrid, por pájaro*…</t>
  </si>
  <si>
    <t>Pujada, Juan</t>
  </si>
  <si>
    <t>Juan Pujada</t>
  </si>
  <si>
    <t>…opa con pasaporte del cónsul de S. M.. en aquel puerto. independencia popular y dei absurdo dogma de la soberanía del pueblo: promover la Insubordinación, y desencadenar las pasio D. Juan Pujada se embarcó en la íragztz Virginia para nes y ambiciones particulares. Producen la anarquía primero, pa Bárdeos. la dar después entrada á la tiranía; una y otra acompañadas de la D. Francisco Javier de Carlos se embarco en el mismo buque* disensión interna, y…</t>
  </si>
  <si>
    <t>Pujadas, Magín Grau y</t>
  </si>
  <si>
    <t>Magín Grau y Pujadas</t>
  </si>
  <si>
    <t>…o estudio, á falta de otro original, le sirvió de Armero y Rada: para la de Villanueva de Cubelias y la Gel- un perro, de quien tomó la musculatura y actitud en la acción de trú á D. Magín Grau y Pujadas: para la de la Seo de Urgcl i embestir. Por imperfecta que fue-e esta obra, conservada en una D. Agustín Pelaez: para la de Tarrasa á D. Manuel Frutos: para fuente de la villa, dió á conocer el talento del escultor, y le con la de S. Pedor á D. Bartolomé Bosc…</t>
  </si>
  <si>
    <t>Pulg, Josef</t>
  </si>
  <si>
    <t>Josef Pulg</t>
  </si>
  <si>
    <t>…tercio y casa de nílte Expósitos interesados, 6 por cualquiera persona que lo supiese, se comuni de la ckdad de Salamanca.___ ........ ............................ *4*á°3* cará á D. Josef Pulg, practicante en el hospital de S. Juan de Dios Ciudad~Rodrig9. A la casa de niños Expósitos de de esta corte. 7 EN IA IMPRENTA REAL.</t>
  </si>
  <si>
    <t>Pumarejor, Pedro</t>
  </si>
  <si>
    <t>Pedro Pumarejor</t>
  </si>
  <si>
    <t>…era viva; pero por lo mismo la También ha nombrado S. M. para el corregimiento de letras victoria será mas gloriosa. Los periódicos de la facción revolucio de la ciudad de Fraga á D. Pedro Pumarejor para el corregínaria redoblan en este momento su furor; ellos rezelan que un su mientó’militar y político de la ciudad de Tarragona al teniente ge* ceso que han conseguido sea efímero, y esté tal vez á punto de es neral D. Pedro Sarsfiéld, y para el corregimi…</t>
  </si>
  <si>
    <t>PXskeeritchr</t>
  </si>
  <si>
    <t>…ticular poro imperio pena. 1 18 de Seirámbre ha traído los siguientes boletines: -Los deseos del sibio joven&lt;*rtn el adquirir catálogos exactoa “S— snuncisbs en su último patte el conde PXskeeritchr de los manuscritos que encierran laa diferentes bibliotecas de Com* fuá atacado el 1 s de Agosto el ejército turco que manda Mehimttant inopia-, paro ae le presentaron muchas dificultades pera conse Kiot-bajá y Mustafá-bsjá , casi bajo de las murallas de Akha…</t>
  </si>
  <si>
    <t>PZCSIA</t>
  </si>
  <si>
    <t>…te se presentaron otra vez en las NOTICIAS EXTRANGERAS. aguas de Prevesa los dos barcos de vapor y seis místicos, y ancla ron cerca de4a costa sin disparar un tiro. Las tropas del general PZCSIA. Church tomaron algunas posiciones en la playa del Golfo, y se Berlín t áf JN'osiemkrf. apoderaron de dos barcos de pescadores, en los cuales envió algu Según ks noticias de las fronteras turcas parece que el 16 de na gente á Sakgora, situada en la orilla sep…</t>
  </si>
  <si>
    <t>Qiwadz, Genaro</t>
  </si>
  <si>
    <t>Genaro Qiwadz</t>
  </si>
  <si>
    <t>…jalde, Sr. Marques de &lt;éhiId«hÉ. Prem¡o~.~....~~ D. Fernando Meras. En Id dan de esgrima. Prendo............. D. Trifon. Modet. En retórica. Accettit...........D. Narciso Cabrera, D. Genaro Qiwadz., Primer premio. D. Mateo Obregoa. Segmuh........... D. Jotef Arríela. ' En la date de baile. ■Accettit............D. Pedro Campuzano. Prendo............. Exento; Sr^Mirque: de Casasola. Accettit.....^.... D. Pedro Malrazo, D. Joaquín Meras, D. Rar En la cíat…</t>
  </si>
  <si>
    <t>Qreigh</t>
  </si>
  <si>
    <t>…s el térmb no que pueden retener loe intendentes, ad efectum videndi, las Se ha. recibido un pliego del vicealmirante Messer, enviado causas pertenecientes £ Real Hacienda. por el almirante Qreigh para cruzar en jas inmediaciones del Bós-* foro, enque participa haber apresado nueve buques mercantes, á . Habiéndome enterado de varias exposiciones que han dirigido cuyo bordo iban 25 turcos y 374 griegos. Uno de ortos buques se á esta Superintendencia alg…</t>
  </si>
  <si>
    <t>Qucsadau, Josef M.</t>
  </si>
  <si>
    <t>Josef M. Qucsadau</t>
  </si>
  <si>
    <t>…Antonio López. D. Nicolás Lázaro. Don mas extensos. Pedro Martínez. D. Josef Labórela. D.Antonio Orria. D. León «Considerando pues el estado incniible de miseria en que geCrespo. D. Josef M. Qucsadau D. Mariano García. Dr. Leonar mis, la muerte de tan crecido número de los vuestros, la devas do Pcrez é hijos D. Dánuuo Sierra. tación de vuestras propiedades, el abismo de Hules sin número en que os habéis sumergido y en que os hundirá mas cada día que tardáreis en implorar l…</t>
  </si>
  <si>
    <t>Queda, Juan Bastus y Faya</t>
  </si>
  <si>
    <t>Juan Bastus y Faya Queda</t>
  </si>
  <si>
    <t>…el que Para tres plazas de oidor déla audiencia de Cataluña, vacantes se nace sobre el lomo, le deja mas fuerza, elasticidad y suavidad. p.or jubilación de D» Josef María Seoane, D. Juan Bastus y Faya Queda en verdad un poco sucia; pero esto se remedia con la pre y D. Andrés Josef Amat ir, Robles, á D.rJoaquín Polo, oidor paración que le da el fabricante para trabajarla, y no perjudica á que era de la audiencia de Aragón, á D. Miguel Vigil y Quiño su despacho, p…</t>
  </si>
  <si>
    <t>Querrá, Josef María</t>
  </si>
  <si>
    <t>Josef María Querrá</t>
  </si>
  <si>
    <t>…papel 5 n;, rústica 5. García. D..&lt;Juán Carrillo. D.. Josef María Aguilar. D. Santiago Abren. Colección de tratados de paz dél siglo xvu; 12 tomos, Sánchez.? D, Francisco Ribera.. D. Josef María Querrá. D. Scbas- folio, papel 360 rs., rústica 414. - 1 tian Tayon. D. Francisco de la Cruz García. D. Andrés Martí .^Prontuario de: dichos tratados, 4 tomo» 8.*, papel 37 n., rús nez: D. -Franrftco Jimenez. D- Sebastian Tomas. D. Bernardíno tica 31. "y S, Josef. D…</t>
  </si>
  <si>
    <t>Quetgk, Bartolomé</t>
  </si>
  <si>
    <t>Bartolomé Quetgk</t>
  </si>
  <si>
    <t>…tonado. Se ven JX calografía eipemiatha* de £ 3 rs- en k librería de Pcrez, calle de Carretas, frente aí Prendo* 0. Salvador Déspoto y 0espufa. Correo. . _ Acassk* 0. Pedro Oleo y D. Bartolomé Quetgk*. Pnsayfí práctico de estudiar los idiomas por comparación; De cahgmjia ffádka* ideado por el traductor de las Lecciones de mundo para facilitar á Preñé®* 0. Vístete A rijosa. los españoles la inteligencia de los escritos ingleses; segunda edi Acassit. 0- Ant…</t>
  </si>
  <si>
    <t>Quiño, Miguel Vigil y</t>
  </si>
  <si>
    <t>Miguel Vigil y Quiño</t>
  </si>
  <si>
    <t>…edia con la pre y D. Andrés Josef Amat ir, Robles, á D.rJoaquín Polo, oidor paración que le da el fabricante para trabajarla, y no perjudica á que era de la audiencia de Aragón, á D. Miguel Vigil y Quiño su despacho, puesto que la lana electoral, asi lavada, se vende un nes,que lo era de la de Galicia , y á D, Juan ’Nepomuceno Her 30 ó un 40 por 100 mas cara que las otras. Todo cuidado es poco nández de Alvá, qué lo fue en América: para la plaza de oi para es…</t>
  </si>
  <si>
    <t>Quintana, Matías</t>
  </si>
  <si>
    <t>Matías Quintana</t>
  </si>
  <si>
    <t>…ta española Irene; su trisca y pelamesa de actiminaciones y dicterios, alza el montante capitán D. Jacinto Ombrabel las, con cueros y algodón para Bar para defenderle un diputado (D. Matías Quintana), y grita coa celona en 38 dias. Dice este capitán que el 19 de Diciembre úl voz descomunal: «Si el depositario del poder ejecutivo es traidor á. timo se presentaron á la bocai de Puertorico el navio Guerrero, «sus deberes, ó sus Ministros son refractarios, a…</t>
  </si>
  <si>
    <t>Quintero, Josef</t>
  </si>
  <si>
    <t>Josef Quintero</t>
  </si>
  <si>
    <t>…eis la voz de la Iglesia que os llama? ¡Y no D. Anselmo Losada. D. Francisco Sánchez. D. Manuel Antonio dareisoidos ¿ sus saludables exhortaciones? ¡Desconoceréis vuestro Puentes. D. Josef Quintero. D. Francisco Ampudia. D. Josef verdadero ínteres, y con endurecido corazón, ciegos y alucinados Romero. D. Rufo Casulla. D. Timoteo Gulpide. D. Tomas por las pérfidas sugestiones del astuto enemigo de vuestra dicha, os Cueto. D. Joaquín Moscoso. D. Francisco…</t>
  </si>
  <si>
    <t>Quiroga, Gregorio</t>
  </si>
  <si>
    <t>Gregorio Quiroga</t>
  </si>
  <si>
    <t>…para el su augusta hermana. S, A. K. regresará á principios del próxima arcedianato de Carballeda , dignidad de la catedral de Astorga, por Abril. ' muerte de D. Apolinar Viñas, á D. Gregorio Quiroga: para la ——Haciendo excavaciones eq el jardín de los canónigos de San abadía de Sra. Marta, dignidad de la misma iglesia catedral, por la Juan de Letran en Romase ha encontrado una estatua de Tito de D. Vicente Vejerano, á D. Luis Padriñan: para dos canongías…</t>
  </si>
  <si>
    <t>Quirós, Justo Herranz y</t>
  </si>
  <si>
    <t>Justo Herranz y Quirós</t>
  </si>
  <si>
    <t>…s. El Sr. Presidente puso término á la se junta de la ciudad de Guadalajara, y á petición de su maestro ti sión, congratulándose con la Sociedad por los preciosos frutos dfc tular D. Justo Herranz y Quirós, con la asistencia de una comi su zelo, y manifestando en un discurso que las buenas inspiracio sión del ilustre ayuntamiento, y un gran concurso de personas de nes de la educación, el respeto á la religión y á la moral, y el todas clases y estados , determin…</t>
  </si>
  <si>
    <t>Ra</t>
  </si>
  <si>
    <t>…adas por los mejores profesores éspafiole», cada una 8 rs. t en el término preciso de 30 dias contados desde la fecha de este Tres vistas del anfiteatro oe Murviedro, grabadas por D. Ra fael Estere y D. Tomas Enguídanos, cadauna‘8 rs. anuncio, comparezcan al tribunal del señor corregidor- del seño río,'dé Vizcaya, en la referida villa de Bilbao, ante el escribano Vista en perspectiva dé la plaza dé Algeeirat, por Enguidanos, ii rs. (Se conti…</t>
  </si>
  <si>
    <t>Ra-</t>
  </si>
  <si>
    <t>….y'D. 3¿íén Manuel Sevilla; y para una ración de la iglesia D. Santiago Grimaud-, Madrid , por pápries^dérarias clases. '; catedral de Guitas por ascenso &lt;k Í3. Manuel Navarro , á D. Ra- - Excmo. Sr. Duque dé Hijéfr, Madrid,por loia yporcelanade monGoitfalcz. ! .................... lafábricade Alcor a. --¿A.. .ívj v.-rv • . . r , . Sres. Arrátia sobrino» rMadtid/por curtidos. •; ■ .. 'A El Rey nuestro Sf.,'£ cónsulra de la Cunaráde Indias,, s…</t>
  </si>
  <si>
    <t>RábÓte, Migusl da Miguel</t>
  </si>
  <si>
    <t>Migusl da Miguel RábÓte</t>
  </si>
  <si>
    <t>…tro 66o r*. en el dapaého^ahnacm de lo Imprenta Real... ^ Lós pretendientas se dmgirán é étcríhéño de ayunttóiieftto dé di1 santa en castellano, 8.°,p*pcl ion., pastar*. cha villa D. Migusl da Miguel RábÓte. ri- '*¿x, ■■ EN LA IMPRENTA REAL.-</t>
  </si>
  <si>
    <t>Raby, Felipe</t>
  </si>
  <si>
    <t>Felipe Raby</t>
  </si>
  <si>
    <t>…ión én versos; El ayuntamiento de la ciudad de Jerez de los Caballeros. El Baronesa de Erruz, idem, por bbrdados. ayuntamiento, el arcipreste, cabildo y clero de la villa de Ager. D. Felipe Raby, idem, por objetos curiosos. El ayuntamiento de San Juan de Sascíosas. El de la villa de Cada- D. Mariano Lúeas Abella, idem, por objeto curioso. gués. El cura párroco y ayuntamiento de la villa de Arefis de mar. Doña María Luisa Gilabcrt, idem, por cuadro ta…</t>
  </si>
  <si>
    <t>Rada, Joaquín Antonio</t>
  </si>
  <si>
    <t>Joaquín Antonio Rada</t>
  </si>
  <si>
    <t>…e oiáor de Granada a D. Mariano .**..*&lt;»**».»».*•••*»*.*■&gt;'»* gSi papel. Milla yTX Igmdo-de Uceky: para otras dos de ministros nado- J.ottdresx..«»j» mies deí Consejo de-Navarra á D. Joaquín Antonio Rada y Don París......................................................... jó 5 Ídem. Manuel Xejaide: y para otra de alcaide del Crimen de VaMadoIíd Santander....................... .............. 1 á i á por 100 ben. a T&gt;, Manuel de Arizaga. " ' Bilbao........................…</t>
  </si>
  <si>
    <t>Rafael</t>
  </si>
  <si>
    <t>…e de so hacerlo, les parará el perjui y pata otra de número y coro de k iglesia catedral de Osma por cio que haya lugar. . ■ ■ . ascenso de D. Joaquín Opel á ración de la misma, á D. Rafael ____ Por providencia del juzgado de Guerra de la Capitanía ge Pasqua! Rodrigo. neral del ejército y reinos de Valencia y Murcia se cita y empla Asimismo fea tenido á Me» S. M. nombrar por Real decreto za á los acreedores del difunto brigadier de infantería D.…</t>
  </si>
  <si>
    <t>Ragull, Narciso</t>
  </si>
  <si>
    <t>Narciso Ragull</t>
  </si>
  <si>
    <t>…y pieles fituá. " D. Gonzalo de Laca, idem, por silla de montar. D. Juan Bautista Falquetti, ídem, por sombreros superfinos. D. Gabriel Darnich, idem, por morriones y cinturones. D. Narciso Ragull, idem, por morriones y fornituras. Cinco gremios mayores, idem, por idem. Real casa de beneficencia de la Habana, por bordado*. D. Miguel de Lis-, Salamanca, por piala* de cabra curtidas.</t>
  </si>
  <si>
    <t>Raíefsky</t>
  </si>
  <si>
    <t>…a antes 4 la» seis de la ntaflana, El general Lacken mandaba en persona: la fortaleza de Gbertvis- en donde habia dejado 4 S. M.,con el objeto de estar el 18 en Pa sy se rindió al coronel Raíefsky al momento que se presentó de rís pan aiistir á las honras de Luis xvni. lante de ella á la cabeza de la milicia tártara. La pérdida del ene - T* Gaceta de Estado de Berlín publica las noticias siguientes: migo consiste en 660 hombres muertos Ó heridos, y 300…</t>
  </si>
  <si>
    <t>Raieiv</t>
  </si>
  <si>
    <t>…e las rentas del pais. £ t fuga muchos de sus habitantes, y la guarnición cayó tn la ma yor consternación, de cuya ocurrencia se aprovechó el. general, : - - FXAHCIA. dió orden al coronel Raieiv,ky paira que atacase ála plaza cop París g de Octubre. milicia tártara. Luego que se acercó este oficial á sus murallas, Las noticias de Lóndres que sé han recibido hoy son de la t envió un parlamento í las autoridades de la ciudad para que in mayor importanc…</t>
  </si>
  <si>
    <t>Ramaa, Francisco</t>
  </si>
  <si>
    <t>Francisco Ramaa</t>
  </si>
  <si>
    <t>…O sobra loa dan», oriente del género1 humano, unn nüa. IX Josef Gutiérrez. D. Tifaurcio Campe. D. Pedro debe llámir especialmente la iiañeion de loa lectore* por sus re JUvottedo. D. Francisco Ramaa. D. Nicolás Fernandez. D. Josef cuerdos origínalas del mundo , por su mayor exfension, pobla Enriso D. Jmaf Iglesias. D, Aiejandro Carbitllo. D. Manuel ción y cultura, por su belleza y exquisita fecundidad^ AcómpaGeada. D. Siatoo Bcnedi. D. Antonio Pedí. D. J…</t>
  </si>
  <si>
    <t>Ramí, Vicente</t>
  </si>
  <si>
    <t>Vicente Ramí</t>
  </si>
  <si>
    <t>…de ría. Lugo, á D. Andrés Arbelos y Brito: para tres canongías de cuatro meses y 20 dias, á todas las personas derecho habientes á los ella, por fallecimiento de D. Josef Romero, D. Vicente Ramí expresados bienes, para que acudan al juzgado de Galicia que co rez, y promoción de D. Juan Josef Pcrez á una dignidad de la de noce del negocio, á decir en ellos de su derecho y justicia; con Tenerife, á D. Josef Alvarez Vázquez, D. Gregorio Alberto de aperc…</t>
  </si>
  <si>
    <t>Ramírez, Antonio</t>
  </si>
  <si>
    <t>Antonio Ramírez</t>
  </si>
  <si>
    <t>…l. D. Vioente Pezuela. D. Josef Serrano. D.Antonio Pé rez. D. Domingo Negrin. D. Juan Tejida D. Juan Carril. Don ANUNCIOS. Antonio Gándara. D. Cesáreo Andmi. D. Bernardo González. D. Antonio Ramírez. D. Ramón Pérez. D. Francisco' Nudez. D. Joaquín Saratcs- D. Juan Portas. D. Bartolomé Medina. Don , Catabro dt lat obras dt S. M- gve Jt hallan de venta.etf el dts■ pacho y almacén de la Imprenta Seal.Pedro Oliver. D. Josef Gacett. D. Manuel Fernandez. D. Pa…</t>
  </si>
  <si>
    <t>Ramírez, Joscf</t>
  </si>
  <si>
    <t>Joscf Ramírez</t>
  </si>
  <si>
    <t>ai-JEii ate.'dia há entrado, también dé Manila &gt; lá fragata espa* El Ret nuestro Señor se ha servido conceder. lagran cruz A fa&amp;m Vtttori*', capitán D. Joscf Ramírez, con azúcory frutos del b Rul Ordín Americana de babel 1¿" Católica ál limo. Sr. D. Jo psiaVan ^Uoó. JCitntro diez dias da arribada: 6a .bahía dc^Taljb sef Santiago Rodríguez Zorrilla, obispo de Santiago íJe Chile, en Conduce los pasagcros siguientes? D. Ilde…</t>
  </si>
  <si>
    <t>Ramírez, Josef</t>
  </si>
  <si>
    <t>Josef Ramírez</t>
  </si>
  <si>
    <t>…nder. ■ con 14 cañones del calibre de a 11 y*». y tripulación competen J^htrrAitrin nuevo titulado ¡os vendedores de Madrid, ó gritos; te , al mando de su espitan, dueño y maestre D. Josef Ramírez, formado de figuras para que los nifios puedan aprender por ideas saldré de Cádiz para Filipinas á fines del próximo Agosto, sin fal representativas las letras; este método, aprobado y en uso para to ta alguna ó antes. Para.tratar del ajuite. de Setc y pasage…</t>
  </si>
  <si>
    <t>Ramiro</t>
  </si>
  <si>
    <t>…¡, arroba 14-á^i g:-aceite, arroba 120 i 22. 42 documentos: 7 r»¿ ^.Demostración sobre el. privilegio con Marbeüa. Trigo, hntn 42 á 44: ceboda 22: maiz 28: vino, cedido por el Rey D. Ramiro á la iglesia de Santiago,.por Donnrrobe ia.á tai oceite a84 30. Joaquín. Antonio del Camino: 5 rs.—Impugnacion Á papel de Banda. Subsisten los del mes anterior. Manda y Certimá , céltib¿ric», por D.' Juan Francik¿_ Martínez' Manen**—Manzanares. Trigo, fanegs-…</t>
  </si>
  <si>
    <t>Ramón</t>
  </si>
  <si>
    <t>…48 4 49. te , predicador de S. M. dcc. Se halArá en Madrid en el despicho VAUimciJU-^Uira. * Trigo, Anega 43: maiz 24: arroz , ar- de A imprenta Real, y en Burgos en. A librera de D. Ramón tobsJÚ ■ VíHant¿eva,4 16 rs. en rústica y 20 en pasta. . Alicante. Trigo, cahiz de ia barchillas 12 4 13 pesos-.ceba- . . Siwfinní» del Baronets Fslchem, del maestro Paccini, para da,idem 4 4 5 : habichuelas,barch¡lAi34 27: aceite, arroba38. piano 4 12 rs: ca…</t>
  </si>
  <si>
    <t>…ebrero. Para Nueva Orleans en el bcrgintiií ame» f ¡don. ricano América. D. Miguel Seieil. D. Eugenio Huerta», D.Ra- Coru&amp;á................l............, i¿ á 4 ídem. , mon Casas. D. Ramón renaloa. D. Francisco Tabaco.' D. Manuel Vales consolidados...................,..!................;. 194 á j valor. Carrajal. D. Manuel Rodríguez. D. Fernando Mantillo. Don Idem no 7 á 74 ídem. consolidados»!......... Josef Coll.D. Amonio Ruiz. D. Manuel Fihb…</t>
  </si>
  <si>
    <t>Ramón'reiréis-la</t>
  </si>
  <si>
    <t>…r'háhfe^iis6tí.¿ alfltJTOTr!'aceiTeTsm&gt;ba -34. — --------------------fcÍJÜ''eT?5iftcr-f»V«Jo Pamplona. , Trigó;Klém l‘i,5;:;c*fcéda to i ti: avena 8 á :dentor coronado de espinas: D. Ramón'reiréis-la1 cabeza der León i- Sr‘:&lt;itnaft^)Vnió‘shrtifriáctonr aééift } arroba 50. ; . das, y D. Carlos Tarafa la de Camila, hermana de los Horacios; Puente la Reina. Trigo, ídem 13: cebada 9: avena 7}: maíz y se le adjudicaron i estos según «1 orden en que est¡</t>
  </si>
  <si>
    <t>Ramón, Josef</t>
  </si>
  <si>
    <t>Josef Ramón</t>
  </si>
  <si>
    <t>…te, arroba dlo' ’ Al Excmo. Sr. conde de Montenegro, Palma en Mallorca, por■' demás como en Febrero. ídem. ■ , „■ - ■ ■ ... Zaragoza. Trigo, fanega idem 13 á 14: cebada J4 á'6: ar-D. Josef Ramón , y Bea , Barcelona, por Hilos de cáñamo. roz , arroba 34: vino, cántaro 7. ‘ « ' Doña Teresa Sala, Areñs de Mar, por encajes de hilo. En toda la provincia se presenta téen ¡a cosecha. | D. Antonio Vigué, Barcelona, por pañuelos de hilo. 1 Burgos, (provincia…</t>
  </si>
  <si>
    <t>Ramona, Casilda</t>
  </si>
  <si>
    <t>Casilda Ramona</t>
  </si>
  <si>
    <t>…segundo! lo» aó dias inmediatos, y el tercero y cia de D. Manuel Francisco Aberrátegui; albacea y ejecutor tes iltinso á los roslguientes, legnnse demuestra al pie. tamentario de Doña Casilda Ramona de .Xarrianga, bija de Don Vicente P •yai—.j ya difunto , ic convoca á.los acreedom de cste Departamento dt Madrid., y legatarios de aquella áque concurraa por ti ó pqr medio d» Tercias Reales................................................. 80,192 apoderados…</t>
  </si>
  <si>
    <t>Ramoneda, Francisco Julia y</t>
  </si>
  <si>
    <t>Francisco Julia y Ramoneda</t>
  </si>
  <si>
    <t>…m, por idem. D. Segismundo Ferrer, idem, por medias de algodón. ESPAÑA. Síes.- Marfá, Suria y compañía, idem, por idem. D. Miguel Pou y Svandias, ídem, por idem. Madrid ji de Ruta D. Francisco Julia y Ramoneda, idem, por tejido* da al* Por los partes recibidos de Barcelona últimamente se abe godon. que S&amp; MM. seguían alli sin particular novedad en sis importante D. Miguel Vilaregut, idem, por idem. wud. . D. Pablo Carrera y Mas, idem, por idem. •' ' i . ( - » D. Pa…</t>
  </si>
  <si>
    <t>Ramos, Juan</t>
  </si>
  <si>
    <t>Juan Ramos</t>
  </si>
  <si>
    <t>…fumadores sóbrela conservación délos dientes, gorio Romero, Ó., Pedro Espina , D. Juliap Ota!, D. Josef Tm? seguidos de una exposición de varias experiencias que comprueban vaneo, D. Juan Ramos, D. Cirilo Babia, D. Jo^f Martin de la la sficacia del clorúralo de 91I para, la desinfección del aliento, sea Calje, D, Manuel Travieso, D. Josef María- del Arroyo, D.Fran $ual fuere la causa de exhalación..fétida : opúsculo escrito en cisco García López, D-…</t>
  </si>
  <si>
    <t>Ramos, Pedro</t>
  </si>
  <si>
    <t>Pedro Ramos</t>
  </si>
  <si>
    <t>…desconocidas. Al mara, para una ración patrimonial de la iglesia catedral de Tir i varez, según U opinton de .lo» .que conocieron bien el certamen, tona, vacante por promoción de D. Pedro Ramos á una canonti* hubiera obtenido sin embargo el primer premio, si e?te no fuese de la misma, y para una media ración tamb en pafrmon'al de la una pensión para pasar á Roma,.reservada á los artistas naciopropia iglesia, vacante por promoción de D. Juan Manuel P…</t>
  </si>
  <si>
    <t>Rar</t>
  </si>
  <si>
    <t>…Arríela. ' En la date de baile. ■Accettit............D. Pedro Campuzano. Prendo............. Exento; Sr^Mirque: de Casasola. Accettit.....^.... D. Pedro Malrazo, D. Joaquín Meras, D. Rar En la cíate superior de gramática latina. mon ElejiWe* Primer premio. D. Eugenio Ahumada. Segundo...........D. Antonio lacucva, D. Juan Campuzano. Accettit. D. Francisco Cabrera, D. Juan Bcuíhb , D. Gic» No hay artículo* ñus importantes: de publicarse en la Gace…</t>
  </si>
  <si>
    <t>Ras, J. Manuel</t>
  </si>
  <si>
    <t>J. Manuel Ras</t>
  </si>
  <si>
    <t>…osa galería dé Estaco del departamento del interior, en Bogotá á 26 de Se que $e elevaba á la atfirrade! cornisamento del pedestal. Estos, acom tiembre de iSaB^nJ/mun j?s/fr¿2r™EI ministro J. Manuel Ras pañados- de todos fe 'magistrados -y empleados públicos, títulos de trepoP CjKrílb y personasm^faorasas,habían asistido á su conducción á El Monitor de! lunes 8 de Diciembre inserta también.el si-* que precita isme&amp;fiR&amp;mte saa rica y gracia Aóiisparsa de dea-…</t>
  </si>
  <si>
    <t>Rátoumqfsky</t>
  </si>
  <si>
    <t>…anti en los seos de los rusos, que recordarían los mismos escrúpulos á que dió brazos de su hermano Constantino. causa la creación del reino de Polonia; y porque en fin destrui El príncipe Rátoumqfsky, embajador que fue de Rusia y la rían nuestras relaciones de familia y de amistad con los estados ve Princesa, no lo hán dejado un instante hasta que ha exhalado el cinos , y acarrearían un perjuicio considerable al comercio. último aliento. Mañana se géíebra…</t>
  </si>
  <si>
    <t>Raymun</t>
  </si>
  <si>
    <t>…fue tur cánones universi, atque schoiiis quibusdam elucidantur. Adortan grato, como les habia sido lisonjero el donativo del dignísi nata ad usum vespertinas canonumcathedrae per D. D. Raymun• mo Prelado é limo. cabildo de Ja Iglesia .Metropolitana de San mundum Fernandez et Larrea , praefatae cathedrae in academia tiago. pintiana antecessorem. Editio tertia. Esta obra , declarada de asig El coronel dispuso qué se.distribuyera por la tarde un abun…</t>
  </si>
  <si>
    <t>Rayo, Gerónimo Gómez</t>
  </si>
  <si>
    <t>Gerónimo Gómez Rayo</t>
  </si>
  <si>
    <t>…rústica 5 rs. v. , , misma, á D. Joaquín Ojüel; y para una canongía de la iglesia' ca Proust, Ensayo sobre él azúcar íde uva, 8.°, rústica^ rs. . tedral «Je Badajoz por muerte de D. Gerónimo Gómez Rayo y . —.Cartilla pan hacer azúcar de uva ,8f?, rústica a, rs. renunciada D. Miguel Montes Bravo, á D. Marcelino Martia .—. Indagaciones sobre el estañado de cobrp , del estaño y del vi- Navarro. •. ■ drudo, 4.* rústica 6 rs. (fecontinuqrq.f , ,, ; 1 ■ , . En la…</t>
  </si>
  <si>
    <t>Rayo, GérÓtfinso Oomez</t>
  </si>
  <si>
    <t>GérÓtfinso Oomez Rayo</t>
  </si>
  <si>
    <t>…e, con una noticia bibliográfica de sus yetano Hiie y Velasco; y para una cariorieri dé la dé Badajoz, obras irapresasé inéditas. En el reverso de la medal la se grzbaríy jr Ja de D. GérÓtfinso Oomez Rayo, a Di Miguel Montes acufiará et nombre deí premiado solopara él . permitiéndole , »! Sravo. lo.pide:,.que haga acufiac.hasta el número de seis de tu-cuanta. La sociedad-, para conferir este premio, no* exige mas que «a yha co La Dirección ganen! de renta», ha…</t>
  </si>
  <si>
    <t>Real, Fran Circular del Consejo</t>
  </si>
  <si>
    <t>Fran Circular del Consejo Real</t>
  </si>
  <si>
    <t>…a Belleza y corazón de Hierro: Otra sobre asignación de pensiones en los' casos que se citan. SU precio 6 reales. • ‘ (Núm. £.) Hallándole pendientes los autos de testamentaría de D. Fran Circular del Consejo Real para que no se nombren para oficios cisco Manuel de la Herranz, vecino y del comercio que fue en de justicia los sugetos que se hallen en los casos que expresa. (Nú esta corte, en el juzgado del Sr. Diez de Prado, teniente 'corregi mero j.) dor de esta villa,…</t>
  </si>
  <si>
    <t>Real, Geien la</t>
  </si>
  <si>
    <t>Geien la Real</t>
  </si>
  <si>
    <t>…orres hombres y $0 cañones, con el objeto de contener á le guarnición ponde por Reglamento á sus empleos, conforme á lo prevenido, de Widdin, que tanto ha molestado hasta ahora al general Geien la Real orden de 13 de Abril de 1815. De Real orden &amp;c. mar. Las noticias de Bazardjik anuncian que el Emperador regre Madrid 5 de Setiembre de 1828.=Z .imbruno. sará allí el 25, y que entonces se continuarán con vigor las ope raciones. Se han concluido los reductos…</t>
  </si>
  <si>
    <t>Reales, Tres</t>
  </si>
  <si>
    <t>Tres Reales</t>
  </si>
  <si>
    <t>…admita sin pago dé derechos el oro, presentada al Rex nuestro Selior por mano de su secretario de plata y alhaja'. (Núm. /7O Estado 7 del Despacho universal de Hacienda el Excmo. Sr. Don Tres Reales decretos sobre presupuestos de gastos del Estado. Luis López Ballesteros. Se vende en la librería de Collado, ralle (jVniM. ttf.) de la Monten, á 11 rs. á la rústica y 16 en pasta. Real orden permitiendo la extracción del ganado de cerda. .. „ Toa suscriptore…</t>
  </si>
  <si>
    <t>Rebolledo, Bernardino de</t>
  </si>
  <si>
    <t>Bernardino de Rebolledo</t>
  </si>
  <si>
    <t>…eco. Trigo 13 á igr centeno y cebada iof. " g.° D. Juan de Austria. Fr. Luis de Granada. Martin de^AzSamtawbs», Torre la Vega. Trigo, fanega 30 i 3a : maiz pilcuetá. Pedro Chacón. D. Bernardino de Rebolledo. D. Luis de ad: vino blanco, cántara 13, tinto 14:,aceite arroba 35. Góngora. (Se continuará.') : Lá cosecha es muy buena en está provincia. Ssvuuu-£n&gt; Trigo, fanega 13 i ao: maiz 18 á ao': ce bada ii á ia: aceite,arrobe 18 á ao. Estepa. Cebada 14: aceite 19.…</t>
  </si>
  <si>
    <t>Recalde, Andrés Sánchez</t>
  </si>
  <si>
    <t>Andrés Sánchez Recalde</t>
  </si>
  <si>
    <t>…los puertos de la Grecia que están ocupa haber tenido efecto el nombramiento hecho en D.! Juan Josef So dos por los turcos, y que cruzan varias naves de guerra delantede puerta, á D. Andrés Sánchez Recalde: para otra de la colegial do Patras, Modon , Coron y Navarino para apoyar esta declaración. Ujijar, en el arzobispado de Granada, por fallecimiento de Don Si llega á confirmarse está noticia, seria un nuevo paso hacia la Antonio Lafuente, a D. Antonio Josef M…</t>
  </si>
  <si>
    <t>Rector</t>
  </si>
  <si>
    <t>…idos últimamente de Zaragoza, que alcan sionados de la colegial de Daroca. El Abad de Alfaro. El Capí zan hasta el 14, se sabe que SS. MM. continúan en aquella ciu tulo de Teruel. Sr. Rector y colegio de S. Vicente de la universi dad sin novedad en su importante talud. dad de Huesca. El Presidente J Director del Seminario conciliar y sacerdotal. Los Prelados regulares. Los Padres provinciales re gulares de esta Provincia. Monasterio de Sta. Engra…</t>
  </si>
  <si>
    <t>Redon, Josef</t>
  </si>
  <si>
    <t>Josef Redon</t>
  </si>
  <si>
    <t>…cs l» provindun se admiten suscripciones por cada ' PU 6. Patis Nueva Orleaiis en la goleta americana Estados* ejemplar, completo con 8 map» iluminados , en papel común 4 Vmskos. D. Josef Redon. D. Francisco Izazí. D. Manuel Vega. 19a rs., y en vitela 4 x4o; fírade dicho dá ra venderán lo* pti-' D. Jpárlos Franco. D. Bernardo Cortes. D. .Pablo Delgado. Don meroa 4 s40 , y loa segimdos 4 s88. ■/;'*' Jpnf Muía Molina. D. Andrés Cunara. D. Roque Feraz.…</t>
  </si>
  <si>
    <t>Reglamento, Juan Joscf</t>
  </si>
  <si>
    <t>Juan Joscf Reglamento</t>
  </si>
  <si>
    <t>…imientos de Milicias provinciales de Baeza,en el obispado. de Jaén, por promoción de D. Sebastian 480a , 4.®, rústica 2 rs. I ¡ Jacinto García á otra de la catedral de Almería , i D. Juan Joscf Reglamento de sueldos, prest y gratificación para los cuerpo* de Montes. del Ejército de 1803, 4.0, rústica 2 rs. Asimismo ha tenido á bien S. M. nombrar por Real decretó Reglamento para el ejercicio y maniobras de la infantería, a para una canongía de la santa iglesia…</t>
  </si>
  <si>
    <t>Reguera, Clemente</t>
  </si>
  <si>
    <t>Clemente Reguera</t>
  </si>
  <si>
    <t>…a de slr Eduardo Codrington ha-hecho mucha sen- en aritmética D. Gregorio Rodríguez, D. Juan Matesi, D. Juan sscion en todos los oficiales de la escuadra francesa del Medi Barbie, D. Clemente Reguera, D. Manuel Silva, D, Camilo terráneo, y el Gobierno francés ha manifestado otra vez sus sen García, D. Joseí Blanco, D. Ramón Martínez y D. Robus t ¡ano timientos , confiriendo nuevos honores á los oficiales que se halla Agustín Aniel o. En geometría D. Josef…</t>
  </si>
  <si>
    <t>Reínoso, Baltasar María</t>
  </si>
  <si>
    <t>Baltasar María Reínoso</t>
  </si>
  <si>
    <t>…4.?, marquilla, rústica 34 rs. j . D. Pedro María Vilíavicencio: para una ración de la de Dana . . Prontuario para la mas breve instruccionen el ejercicio y. ma- por premoción de D. Baltasar María Reínoso i canongía de la nlobmde la infantería, rústica 5 rs. v. , , misma, á D. Joaquín Ojüel; y para una canongía de la iglesia' ca Proust, Ensayo sobre él azúcar íde uva, 8.°, rústica^ rs. . tedral «Je Badajoz por muerte de D. Gerónimo Gómez Rayo y . —.Cartilla pa…</t>
  </si>
  <si>
    <t>Remisa</t>
  </si>
  <si>
    <t>…de billetes de ambos teatros. nas, vivificar todo, aquel pa»,jr derramar bienes inmensos sobre — En el despacho geográfico de D. Tomas Mauricio López, el resto de la nación. Si el Sr. Remisa , como no podemos dudar geógrafo de Cunara y bibliotecario de S. M., calle de Atocha, lo , sigue firme en el propósito que manifestó al Soberano, puede frente á la casa de los Gremios, cuarto principal, se hallan lós ma esperar con gran fundamento que veri co…</t>
  </si>
  <si>
    <t>Remisa, Gaspar</t>
  </si>
  <si>
    <t>Gaspar Remisa</t>
  </si>
  <si>
    <t>…ríay fenómeno. -dé chalüpáí ‘cáfifinérift enviadas de-Wiiddin-, trataba-d£ atacarle cerca de'C-ilafat; inmediatamente se decidió salir ¿ su cnciientró á El dia 18 del corriente el Sr. D. Gaspar Remisa tuvo el ho pesar de tener tnenos fuerzas que él, lo que verificóyy después de nor de ofrecer él Rky nuestro Señor ios pimeros resultados que</t>
  </si>
  <si>
    <t>…ió á este ramo una nueva existencia. Contado ea ¡a soberana protección que á ta Estando et honrado Concejo de la Mesta bien persuadido por les establecimientos se ofrecía,: dedicó D. Gaspar Remisa los cau demostración de la experiencia de la utilidad, y urgente necesidad dales necesarios ¿ la explotación y beocficio de las citadas minas de procurar por todos medios la matanza y exterminio de lobos de Guadalcanal, fijando el sistema inas acomodado para…</t>
  </si>
  <si>
    <t>Remon</t>
  </si>
  <si>
    <t>…, 4. 1824.. 49- 9S* 309.. ..;.:. *4- - Ciudad de Diós de S. Agtotin , por Díaz, 12 rom», 132. l82(.. 66.. 36-- 102. ..£: 1826.. 58.. 99- 16... *4--w 3f- Colección de -Sainctes de D. Remon de la Cruz , sais tomos 1827.. 86. 4I—. 1 a7- • — 13....;... 37- désde el 6.a al i - ;• Crítica de Paris, por Campo, 4; 307.........198 86........ $8., - Cursode humanidades, por Sixto.tomo 110. (Se continuará') ▲VISO.- • &gt; ' -- .‘A..:* r—' •’ ...' * * . * ■…</t>
  </si>
  <si>
    <t>Renata</t>
  </si>
  <si>
    <t>…uchié Tatilla páía-Socorro de las necesidades mas urgentes de que puede acometerse en Espetó. ,v 'V- '• 'J,i ■•T' " el I». 'i....................z,eoo* Con esta ocasión expuso «V. Sr. Renata el estado actual de su - - Al Cur* párroco de SántiagO de Ciudad-Real, pa OtaMflcipicitt?5¡B pm»,WN!g«• y . • .....Jj .... trono deí Hospital * de mugfcl«y titulado dil' Refugia, «Señor’: Las minas dé1 Guadalcanal, después'de cerrados por de:aqúe)l» eifi&amp;d'pp…</t>
  </si>
  <si>
    <t>Rentas, Je</t>
  </si>
  <si>
    <t>Je Rentas</t>
  </si>
  <si>
    <t>SABADO 29 DE MARZO DE 1828. - , ARTICULO DE OFICIO. 1 ckecia. • . v. Jttal orden comunicada 4 la Dirección .general Je Rentas, ext- Egina jo de Febrero. mkndo.del fago 4t a fot zoo tas, fensiones sobre el Monte fio Proeiama del gobernoJor df lis Grecia. , . hnejicial. Jo:.:. Si tenemos í Dios de nuestra parte; nadie, está contra nosotros. ... Conformándose el Rey nuestro Señor con l…</t>
  </si>
  <si>
    <t>…TES 10 DE JUNIO DE 1828. ,..,u _ &gt; ■ -■ V . • ■ ; f ARTICULO DE OFICIO. . &gt; sus obligaciones, suspendiéndolos de sus destinos si no hacen pro Real orden comunicada á ¡¿ ¡Dirección general Je Rentas m ib Je , ducirá-las Rentas las caatidadc; presupuestas, y si disponen, con sienten ó ejecutan pagos que no aten prevenidos por la Diree- Mayo último, soüre la 'distribuían de fondos destinados al'prer' " ' supuestogeneral d¿ Rentas. V '"' • £’; cion-sEn-fin…</t>
  </si>
  <si>
    <t>Reod</t>
  </si>
  <si>
    <t>…ajá ha mandado al cónsul ruso qiie quite de su fcaqi las ar- 1 Kl Courirr anuncia que el navio de línea ruso la Fere Ckammas y el pabellón de su Soberano. fenoise, en donde iba el almirante Reod, que manda la expedi ción ru*i destinada al Mediterráneo, y se creía perdido, había lle Idem J.° de Agosto. gado sano y salvo á Gibraitar 11 días después de haberse separado Parece que ha llegado aquí un correo con pliegosde Constan- dé su escuadra á la vista…</t>
  </si>
  <si>
    <t>Requena, Francisco</t>
  </si>
  <si>
    <t>Francisco Requena</t>
  </si>
  <si>
    <t>…r. Manuel Crespo. néficas intenciones de la Sublime Puerta, respecto de los que quie D&gt;« /o. Para Nueva Orleans, en el bergantín goleta Ame» ran volver á sus deberes. titano Mary. D. Francisco Requena, segundo ayudante. Don «El temor os hace titubear. Seducidos por estas ilusiones, creéis Joaquín Díaz, teniente. D Manuel Rosello. D. Joaquis Casulo. prever en vuestro espíritu males futuros, superiores á los en que D. Amonio Valero. D. Lorenzo Teval, con su…</t>
  </si>
  <si>
    <t>Requena, Josef López</t>
  </si>
  <si>
    <t>Josef López Requena</t>
  </si>
  <si>
    <t>…das las cirunstancias de lo civil de dicha audiencia á D. Tiburcio Eguiluz, fiscal del que pudiesen sobrevenir sus personas y bienes. (Idem.) crímea de ella; y para esta resulta á D. Josef López Requena.</t>
  </si>
  <si>
    <t>Requesens, Luis de</t>
  </si>
  <si>
    <t>Luis de Requesens</t>
  </si>
  <si>
    <t>…. D. Diego Saavedra Fajardo. senten 4 deducirlo en el referido tribunal; prevenidos de que pasa D- Alvaro Navia Osorio. do dicho término sin hacerlo les parará todo perjuicio. 7.0 D. Luis de Requesens. D. Bartolomé Leonardo de Argénsola. D. Juan de Palafox y Mendoza. D. Francisco Valles. Don ATota. En la Gaceta anterior, pág. 438, col. i/, lín. 7 y 12, Juan de Ribera. El Muo. Fr. Luis Poncc de León. donde dice Dría , léase Drin. EN.LA IMPRENTA REAL,</t>
  </si>
  <si>
    <t>Résdale</t>
  </si>
  <si>
    <t>…su voto contra la proposi bien acalorados. ción de lord John Russell (Times.) En otro número hablamos de un cuerpo de ejército j^e expe —Ayer en la Cámara de los Pares se declaró lord Résdale, ex dición que se reúne en Tolon, y ahora vamos á publicar los-por-, canciller de Irlanda, en favor de aquellas leyes, diciendo que se menores positivos que hemos recogido sobre este particular. Lq»~ hallan ligadas con la existencia de la iglesia establecida…</t>
  </si>
  <si>
    <t>Reta, Juan Bautista de</t>
  </si>
  <si>
    <t>Juan Bautista de Reta</t>
  </si>
  <si>
    <t>…s salones en que estaba de manifiesto para la mas fácil inteligencia y pronto uso de la coleccion .eclesiás- . la exposición que se había hecho en honor de SS.v MM., y á fin tica, D. Juan Bautista de Reta, del Consejo de S. M., gran abad de darles una idea del estado en qué se encuentran los progresos de Colonia, y prior de Roncesvalles. Esta obra.consta de tres to-. de ía industria española en esta laboriosa provincia. ni os en 3,°;-y viendo el autor que la o…</t>
  </si>
  <si>
    <t>Rexidor, Narciso</t>
  </si>
  <si>
    <t>Narciso Rexidor</t>
  </si>
  <si>
    <t>…idem, por productos químicos. ; D. Joaquín Sánchez Marin, Madrid, por ídem. D. Francisco Torras y Romea, idem, por ídem. . D. Ju?n Monclus y D. Juan Barou del gremio dé galoneros, D. Narciso Rexidor, idem, por idem. 4e. Barcelona, por cintas de oro, plata y terciopelo. D. Ventura Prat de Cérvera, Madrid, por ’ lacres, obleas da • D. Josef Volart-, idem, por tirados de oro y plata. camafeos, y grabados de medallas. . D. Jaime Carranca, idem, por tejidos d…</t>
  </si>
  <si>
    <t>Rey</t>
  </si>
  <si>
    <t>…sin que sé -suspendiese Ja operación. Salió blas cronológicas, desde los tiempos mas antiguos hinsia la muert* una cantidad considerable de piedra pulverizada, demostrándonos del Sr. Rey D. Carlos m, que no han recogido los últimos tomos, la acción de aquellos instrumentos en los cuerpos extraños. sin embargo de haber trascurrido medio año á la entrega del tomo «Concluida la operación en pocos minutos, sin que el enfer 20 y último, se les da este aviso…</t>
  </si>
  <si>
    <t>…habichuelas 71: arroz, arroba 24: vino, carga 70: aguardien servicio inmediato á la Real Persona en uso del privilegio que les te , arroba 24: aceite 40. concedió la Magestad del Sr. Rey D. Carlos iv ( Q. S. G. G ). Rtus. Trigo, fanega' 54. á 56: cebada 24: vino: arroba 20: Concluido éste acto, y habiendo visto desfilar la tropa de servicio aguardiente, según calidad, pipa 700 á 1160: aceite,arroba 27. de batería en columna por piezas, se retiró S. M.…</t>
  </si>
  <si>
    <t>Rey, Obispo de Piñerol</t>
  </si>
  <si>
    <t>Obispo de Piñerol Rey</t>
  </si>
  <si>
    <t>…de las municiones de guerra del ejército de — Él abate Bonnaud, misionero en las Indias orientales, ha di Abbas-Mirza. Puede calcularse la población en unos qo9 habitan rigido al Sr. Obispo de Piñerol Rey la siguiente carta: tes. La intención de la Rusia no puede ser conservar á Tabritz: „Monseñor: ¡De cuánta dulzura y consuelo es recibir una car lá posesión de Erivan y la línea del Araxes, como límite , le com ta, como la de vuestra grandeza, con que me ha ho…</t>
  </si>
  <si>
    <t>Ribera, Juan Antonio</t>
  </si>
  <si>
    <t>Juan Antonio Ribera</t>
  </si>
  <si>
    <t>…y fatigas os aguardan : sufridlas con valor; de dirigir las obras que se ejecutan en él, y los pintores de Cá vuestros gefes os d irán ejemplo. Cuartel general de Tolon i 13 mara D. Juan Antonio Ribera y D. Josef Madrazo. El Rey de Agosto de 1828.” . nuestro Señor, como tan decidido protector de las bellas artes, El teniente general Par de Francia, comandante en gefe de examinó con la mayor atención y escrupulosidad cuantas preciosi la división expedicionaria marques Maison.…</t>
  </si>
  <si>
    <t>Ribero', Pedro Águstin</t>
  </si>
  <si>
    <t>Pedro Águstin Ribero'</t>
  </si>
  <si>
    <t>…osqqpháq , Elocuencia forense ,Jpbr Rojo, 5. • dado .al de Jerez la justa celebridad dequegóza.’Las bodef^ita- ■' Fontes'.'legum, pof RiojÓ, i6.' ... . mádatdc Cabezas, propias de D. Pedro Águstin Ribero'; son ’Eis Orígen de las íeye* , art¿» y cienciai , 5 tomos , 8o. nías antiguas de todas, y por consiguiente las que tienen vinos - Sepulcro de las delipias. def mundo , por Heredero, 6. ■ mas delicados, pastosas y aromáticos. Esta clase de vinos no tiene Vida…</t>
  </si>
  <si>
    <t>Ribero, Isidoro</t>
  </si>
  <si>
    <t>Isidoro Ribero</t>
  </si>
  <si>
    <t>…... 1$ 9 a ro. Manuel Alonso y Dorado: para una canongía de la de Tenerife, Cádiz................................................ ................... I í { pérdida, por ascenso de D. Isidoro Ribero al aicedianato titular de ella, y Sevilla................................................................ ii ídem. fallecimiento de D. Pedro Miguel Guedes antes de tomar pose Málaga................................................................ i beneficio.…</t>
  </si>
  <si>
    <t>Ribero, Leoncio</t>
  </si>
  <si>
    <t>Leoncio Ribero</t>
  </si>
  <si>
    <t>…os de medios seguros para desmentir las noti nez , y D. Venancio Portal, D. Aniceto Sánchez, D. Joaquín cias Insertos en los periódicos alemanes, es preciso concederles Vahamonde, D. Leoncio Ribero y D. Ramón Vivero. En trigo* per ahora algún, crédito. Sin embargo es digno Ce notar que las nometris esférica T&gt;. Ramón Vivero. En lo mismo y en cosmogra cartas particulares de Berlín acusan ai Gobierno austríaco de que fía los citados Portel, Sánchez. Ribero y Vahamonde. En…</t>
  </si>
  <si>
    <t>Richmnd</t>
  </si>
  <si>
    <t>…) toda embarcación procedente de la Habana y de corte. '.'",1 ;: '/.J " más panga inadmisibles para el reglamento de precauciones , áun- - Mu**», elementos ¡le FisiolSgLt , por el caballero Richmnd, ue haya hecho en Vigo su cuarcntena y expurgo, será despedida traducidos del fmnees ai castellano de la novena y última edición, 3 el puerto.** . /. aumentada considerablemente sobre las anteriores: cuatro tomos Madrid 14. de Setiembre, . , en 8.°, míese hal…</t>
  </si>
  <si>
    <t>RícorcT</t>
  </si>
  <si>
    <t>…hecho el Capiían-bajá. También intervalo han pasado asimismo con dirección al Mediterráneo, ba esperamos que nos digan cuáles serán la política y planes del Sul jo las órdenes de! almirante RícorcT , los navios de línea la Fere— tán Mahamud relativamente á la cuestión griega, y ¿ lo que mira Chámpenoste, de 84 cañones , el Wladimiro, y el Czar-Cons- á las negociaciones. No hay duda que las Potencias neutrales ten tembbmf de 74 y ei Emmmud&gt; de óo; y las…</t>
  </si>
  <si>
    <t>Riera, Santiago</t>
  </si>
  <si>
    <t>Santiago Riera</t>
  </si>
  <si>
    <t>…pueblo de uíids 3Ó0 vecinos, témple sano,’ mez Laqderck para otra dé la santa igle.ia primada de Toledo, abundante de frutó*: su dotación 69 reales, pagados mcnsualr ppr muerta de D. Santiago Riera , y renuncia de D. Manuel Yí- mente por Ir justicia , y ademas lo que estipule con él cabildo’ llota, á D. Joscf Jiménez: pare una capellanía de número y coro eclesiástico. Las pretensiones se dirigirán al alcalde de dicha villa de la metropoliunadcGranada, p…</t>
  </si>
  <si>
    <t>Rigni</t>
  </si>
  <si>
    <t>…s. Muchas gefcsjmlttarct, antes empleados plearon en el ataque; ascendía á 38. subalternos del gobierno precedéntejson enteramente turcos en sus .■ Esta mafiana; de acuerdo con el almirante Rigni, escribí 4 costumbres y en sus ideas. El Gobierno y la parte pacífica del Ibrahiní, bajá de Lépanto, una nota reiterándole las seguridades de pueblo ¡tendrán tálvez algunas incomodidades con'-¡ellos'; y. bajo los buenos sentimientos de los aliados.i favor dé…</t>
  </si>
  <si>
    <t>Rigny</t>
  </si>
  <si>
    <t>…e los diferentes ejércitos estar prontos para que en* íeguia reinando la tranquilidad. tren en campaña á ¡a primera señal que se dé. El general.en gefe Trieste JÓ de Diciembre. El almirante Rigny ha quemado en también ha manifestado toda su satisfacción cuando visitó los pon? Scio la escuadra griega, después de haber intimado á Fabvier qufc tones destinados á pasar el Danubio; se lian construido fas máqui Suspendiese las hóstílicía'dís. Etfa'ribt!eia,…</t>
  </si>
  <si>
    <t>…la tablecimiento. S. M. el Emperador se ha dignado concederle su expedición de Candía, que dirigirá el mismo Cochrane. protección, y contribuir para establecerle y sostenerle. £1 almirante Rigny 9 hallaba aun en Smirna el 1.a de Di La junta se compone actualmente de los sugetos siguientes: Mr. ciembre con el navio Tridente. {Espectador Orienta!.} Campton-Harvy, ingles, que es su director: Mr. Burheim,encar ado de la parte económica: Mr. Berger, de -l…</t>
  </si>
  <si>
    <t>…ra hah 'deseado sinceramente que se dido pasaportes al cónsul dé los Países-lia jos',ysé preparan para conservase la mas feliz unión. La noticia de que volvian á Corft» psrtir. El almirante Rigny se halla éñ estas agua»; y Mrs-Codrig-1 los émbajadOres se ha mirado como' uju prueba cierta y un testiton y Hevden están en Navarlnol Miíchós mar ¡herosperténecim- tnónio verdadero de ámutád, dé lo cual hemos recibido completa tes a los buques.franceses y.ho…</t>
  </si>
  <si>
    <t>RIgny</t>
  </si>
  <si>
    <t>…muy re de su respeto y dei reconocimiento de las artes , que animadas con ciente , cartas irreresanfes de Grecia. la alta protección del Monarca, prometen progresos que ocupen El almirante RIgny escribe que se le habían enviado 800 pri brazos, inviertan capitales, y sustituyan á las privaciones del oció sioneros griegos que tenia reclamados: que sedeados al daneses, los frutos del trabajo, y los placeres de la abundancia. SS. MM. vie auxiliares ¿el e…</t>
  </si>
  <si>
    <t>…irle trasportes para conducir las .tropas egipcias que s* batían blá sido destinada para que fuese el punto de reunión desde donde en la Grecia. Las núsniap caitas-anuncian que el conde Rigny se comenzasen las operaciones militares contra la Turquía asiática. En bailaba en Corfú, en donde se agoardabai Mr. Canning y al almi efecto, alli fue donde se reunieron la#.tropas .dcl ejército activo, rante Codringion, qsiien habíe tenido énZante una'ehtrev…</t>
  </si>
  <si>
    <t>…rece que llegará esta noche. El chó el buque á repararse á una isla, desde donde dirigió el parte almirante exige imperiosamente la evacuación de la Mona, y la de la ocurrencia al almirante Rigny. Deseamos saber qué impre pronta restitución de todos los esclavos griegos; por lo menos es sión habrá hecho en el espíritu del almirante francés esta violación te es el objeto que se supone traen todas 1» fuerzas naval«: todo del derecho de gentes, y cómo to…</t>
  </si>
  <si>
    <t>…es, en lo que el Convoy egipcio. Eiv este intermedió llegó un bergSmtiñ dcstagastó dos horas, tuvo ocasión de:observar cómo se formó en cado por el general- Maison, y participó al almirante Rigny la aquellos hermoios - y pintorescos sitios, una terrible tempestad, proximidad á que 'Sé *haliaba la expedición: el almirante salió qué estalló cerca dé Raon l’Etape'descargando, en medio de true inmediataménte ásu-encuentro. Sé crcé qué el desembafeo de las…</t>
  </si>
  <si>
    <t>…ues se volverán á Corfú inmedia cuentos becbos á los causantes, sufrirán el que Yo tenga á bien fijar tamente. 1 .r: . ■' '■ ■ por escala proporcional al importe de la pensión. El almirante Rigny ha instruido al general egipcio dé la lle jo.- £1 valor de estos descuentos se pasará también al fondo del gada de la expedición francesa, invitándole-.nuevamente para: que Monte pío militar en auxilio de sus obligaciones. evacúe la Morca. Ibrahimha contratad…</t>
  </si>
  <si>
    <t>…inosonlos únicos que deben ra ál 3.° de cazadores y los dos regimientos de la brigada del getenerse presentes, al formar el tmtadO. Se trata también de los inte neral Higonet. El almirante Rigny quiso acompañarme, y de con reses, de la&lt;seguridad y del.equilibrio del .poder de la Europa.- La siguiente pasé £ bordó tle su buque coa la compañía de minadores conquista de la Turquía, su desmembramiento, la marcha sobre y con toda la artillería. Constañtin…</t>
  </si>
  <si>
    <t>RÍincon</t>
  </si>
  <si>
    <t>…augenbourg. un real, ni esperanzas. Todo se halla aqui en el estado mas mise rable ; y ni aun hay para pagar á la tropa. SESION DE LA CAÑARA DE LOS COMUNES DEL 15 DE FEBRERO. ,,EÍ general RÍincon ha salido contra los insurgentes. ” Comisión de Hacienda. Habiendo pedido Mr. Peel en ella se leyere la parte del dis FRANCIA. curso del Rey que tenia relación con el estado de las rentas, pasó París 22 Je Febrero. el secretario a hacer su. lectura. Concluida…</t>
  </si>
  <si>
    <t>Rimmisky, Souvaroff</t>
  </si>
  <si>
    <t>Souvaroff Rimmisky</t>
  </si>
  <si>
    <t>…de cámara de S. M., pasó luego á ma ■ También ha sido nombrado ayudante de campo de S. M. I. el nifestar á los Augustos Soberanos los ensayos de agricultura que Príncipe ltalisky, conde Souvaroff Rimmisky, teniente del regi para fomento de la primera de las artes se están practicando allí miento de los guardias de á caballo. con mucha variedad y felices resultados de los prados artificiales, Por un ukase expedido el 7 de Marzo ha regalado S. M. I. al eii espec…</t>
  </si>
  <si>
    <t>Rincón, Josef</t>
  </si>
  <si>
    <t>Josef Rincón</t>
  </si>
  <si>
    <t>…tercero de las iññamaeK)mesardÍRculós8s de silo dbpcKslo de k comagáaiick general, reempkziodolo el coro Jos animales destinados paracarga ; &lt;Jada I luz por Francisco Algoray ne! D. Josef Rincón. Se safe© que el genera! D. Manuel- Buscón profesor veterinario del l^tr efe Ateca, en éi -reino de AráfenF ^p'S€fe^':ffercte COH -4S- hombres para batir 2 fen:tmi.r=E! go No solamente es útil estr^mstagm a lostyéferInarlos, sino también bierno general ha pfi…</t>
  </si>
  <si>
    <t>Ripoll, Francisco de Paula</t>
  </si>
  <si>
    <t>Francisco de Paula Ripoll</t>
  </si>
  <si>
    <t>…ef Montes: para otra de la guerra con la Puerta,” de Loica, en el obispado de Cartagena , por el de D. Ramón Al ____El príncipe Federico, sobrino del Rey de Wurtemberg, sa varo, á D. Francisco de Paula Ripoll; para una capellanía, titu lió el 25 de Enero de Stuttgardt para S. Petersburgo, con el obje lada de D. Lope, en la santa iglesia metropolitana de Santiago, to de hacer una visita al Emperador y á la Gran Duquesa Helena, por muerte de D. Domingo Jordo, á D. M…</t>
  </si>
  <si>
    <t>Riscos, Josef</t>
  </si>
  <si>
    <t>Josef Riscos</t>
  </si>
  <si>
    <t>…io, 'cuifé fegund/edición acaba »£a Veracruz se intentó otra sublevados igual I la de Jalapa; carse, de"que se aumenten cuanto sea posible das kddracíoBeséf SiS^ peto- sugobemader D. Josef Riscos pudo sefocárla, echando dé íislmó ^eramento, ófeece-per separado 4:'k&gt;f leles y cóngregáb^ día I varios tidales del 9.® bata! Ion, y á otros alborotadores; pero - tes del Seiot] y en psrticiilil á fe de labRéál'y primMvi á pesar de esto el feriente cor-ooe! l…</t>
  </si>
  <si>
    <t>Riu, Francisco Torrá y</t>
  </si>
  <si>
    <t>Francisco Torrá y Riu</t>
  </si>
  <si>
    <t>…uan Rull, idem, por idem. Por Real orden de ao del actual, comunicada por el Exce D. Jacinto Sala, idem, por idem. lentísimo Señor Secretario de Estado y del Despacho universal de D. Francisco Torrá y Riu, Mantesa, por idam. •Hacienda, se ha dignado S. M. mandar éntre otra cósa que los • D.'Joaquín Aldamar , Guetaria, por lana de las cabras del derechos de 18 rs. y 32 mrs., que hasta aquí pagaba cada cordero Thibet. á su entrada en ata capital, se reduzcan en…</t>
  </si>
  <si>
    <t>Riva, Josef Javier de</t>
  </si>
  <si>
    <t>Josef Javier de Riva</t>
  </si>
  <si>
    <t>…deí otorgamiento del testamento, que lo fue en ai de Enero Otro del remo de Valencia, 10 rs.--'- ;Diez y seis estampas que representan varios personáges i caba ae 1815 , á mas de D. Josef Javier de Riva que se halla opuesto la herencia de los bienes quedados por su defunción, para que llo, grabadas por los mejores profesores éspafiole», cada una 8 rs. t en el término preciso de 30 dias contados desde la fecha de este Tres vistas del anfiteatro oe Murviedro,…</t>
  </si>
  <si>
    <t>Rivas, Francisco</t>
  </si>
  <si>
    <t>Francisco Rivas</t>
  </si>
  <si>
    <t>…á 23. D. Francisco Prat, ídem, por satina. ’ Barbastió. Garbanzos, arroba 46: judías 30: vino 6. Los D. Pedro Tarrés, ídem, por tisana de algodón. otros artículos como én Febrero. D. Francisco Rivas, ídem, por indianas finas y ordinarias. Daroca. Trigo, fanega dicha 26 á 28: centeno 11 á 12: ce Sociedad económica de Sevilla, por cochinilla. bada 7 á 8: vino, cántaro 5: aceite, arroba 30 á 32. *' D. Pablo Francisco. Lávemete, ídem, por lavado de lanas.' J…</t>
  </si>
  <si>
    <t>Rives, Ignacio</t>
  </si>
  <si>
    <t>Ignacio Rives</t>
  </si>
  <si>
    <t>…na Restablecida* o son de costumbre,- . rete r pan el' «e Calahorra, que también-ló está por él de Don . Biografía. Patente de socio de mérito,yuna medallaemble- Atanasio Puyal, á D. Ignacio Rives, canónigo de h'santa iglesia mática de oro de peso dé dos onzas ó i9 rt. vn., al autor del mas metropolitana de Tarragona: para una, ración de la catedral de digno-pjogtp..iistorico ’dél.Ilmo. Sr. D. francisco Pérez JBayér, Córdoba, vacante por muerte de D. G…</t>
  </si>
  <si>
    <t>Rjcordesté'</t>
  </si>
  <si>
    <t>…epea'djfjeja ciuen Malta una proelatna,; enla cualdeclan formalmente: el blo- -dadp iestéba comp'tendido&gt;tn; la capjtuUqioq', mas en .breve.no» ,&lt;lev uco de los Dardanelos, que el almirante Rjcordesté'^acarga^ ifencáAámos, piies vimbs.,por.el;cpntfaiM&gt;i que lejos.decñúegarse J o de sostener. Sin embargo no re. entiende este bloqueo sino -se preparaba pon wden-de.leSublíaié Puerta á hacer,7uqa yigotosa con los buques C*iligados con. géneros ^de, contrabwdo d…</t>
  </si>
  <si>
    <t>Rjmon</t>
  </si>
  <si>
    <t>…D. JuanMatesi * D. Juan JBaibié, D. Clemente.Reguera,;D. Mas* vestirse;-la núdera pánt; cónstruir sus habitaciones y hacer utensi nuel Silva , Dt..Camilo García, D. Josef: Blanco, D. Rjmon lios ; los jugos peculiares ¡para remedios y para:ibejorar sus mánu-l Martínez y D.: Robustianó Agustín Antelo. En geometría D..Ja- . facturas;’ pero contenté con aquellas producciones casi de primésef María de, k Quintana , . D: Maximino García Alvarez, Don…</t>
  </si>
  <si>
    <t>Ro</t>
  </si>
  <si>
    <t>$4$ • ' lie» los Cardenales, Prelados y Cónsul toces de la Congregación : cl ¡La posesión de YatM facilita loa medios de emprendar nía Sr. Ro»i,posítibdor de 1» ch» , pronunció un discurso en latina campefla fle invierno 1 y pidió la lectura de U bula pontificia; concluid» la lectura te Las fuerzas rusas que después As principiar la guerra han pa descubrió 1» imágen de la Beata, se cantó el Te Dtum…</t>
  </si>
  <si>
    <t>Ro, Domingo de</t>
  </si>
  <si>
    <t>Domingo de Ro</t>
  </si>
  <si>
    <t>…en que tal Por Real orden de 13 de Noviembre del año último se ha ser vez se encuentran rasgos felices, y algunas piececitas graciosas, á vido S. M. conceder á D. Lorenzo Calvo v D. Domingo de Ro vuelta de los frecuentes extravíos del gusto y delirios de la imagi jas , del comercio de Manila en las Islas Filipinas, privilegio ex nación; pero todos deben conocer esa parte mas escogida de las clusivo por 1 2 años para la introducción en aquellas Islas d…</t>
  </si>
  <si>
    <t>Robinson</t>
  </si>
  <si>
    <t>…! reee*aee«ea**ee«aaeaeeaee 1 pérdida,sobrepuesta á la arenisca roja, y me dló algunos pedazos, y mucho SCVI fhú le HSSHMMtSM******** •••■•••••• i á * ídem.tiempo después otros el coronel Robinson, con la advertencia de Málaga..; que habia *•'•-'*'* el doctor Magos dos onzas y media de azogue Valencia... P»rpor libra. Arde al soplete con llama violada, hermosa y mucho Murcié..!k I idetn. humo pestífero que huele á coles podridas,, dejando una tierra Ba…</t>
  </si>
  <si>
    <t>Robra, Manuel</t>
  </si>
  <si>
    <t>Manuel Robra</t>
  </si>
  <si>
    <t>…é negro. roco y ayuntamiento de San Martin de Provensais. El obispo,, ca D. Francisco Tolrá, Madrid, por hules. bildo y clero de la Isla de Menorca, y la villa y el clero del aba* D. Manuel Robra, Barcelona-, por becerros charolados. diato de Gerri, han dirigido exposiciones llenas de gratitud y júbi Sociedad económica de Murcia, por cochinilla. lo al Rey nuestro Señor, felicitándole por la pacificación de Ca D. Josef Claret, Madrid, por clarinete req…</t>
  </si>
  <si>
    <t>Roda, Ignacio Mateo de</t>
  </si>
  <si>
    <t>Ignacio Mateo de Roda</t>
  </si>
  <si>
    <t>…ormes, el iistem%de Benito de pleado en una fábrica ó planta de azúcar en S. Andrés de Titxtli, Moma para explicar las mareas,- algunos principios muy interesan- reino de Méjico.: D. Ignacio Mateo de Roda, canónigo de la car íes de astronomía, y otras variedades de artes y ciencias naturales. tedral de: León, tiene que comunicarle asuntos que le interesan : si Aunque todas las cartas, que son en hútn. de 34, sean muy ins alguna persona tuviesenoticia de la exi…</t>
  </si>
  <si>
    <t>Rodas, Rafael de</t>
  </si>
  <si>
    <t>Rafael de Rodas</t>
  </si>
  <si>
    <t>…) : j - . ) !'¡C.Í i. ■ los tribunales te emanciparán de él , como ministros de U ley ó : Por Real orden de 29 de Marzo de este afio se ha servido el Rhy nuestro Scfior conceder á D. Rafael de Rodas, duefto de la voluntad general, de quien- dependen solamente. éY porqué la* municipalidades elegidas por un pueblo libre, han de tener mas lifábrica de-vidrio de Aran juez, privilegio exclusivo por cincoafios mites en su autoridad, qué la' voluntad entendida…</t>
  </si>
  <si>
    <t>Rodrigo, Meliton</t>
  </si>
  <si>
    <t>Meliton Rodrigo</t>
  </si>
  <si>
    <t>…tita á los Kreedores á la testamentaría de D. Julián Gonzá colegial de Belmonte. obispado de Cuenca, por promoción de lez Saez y Doña Geróninia Femandez Sardino á junta que' ha de D. Meliton Rodrigo,! D.Josef González. celebrarse añtc el Sr. Gal indo, teniente corregidor de esta villa, el Asimismo se ha saividoS. M. nombrar por Real decreto para «fía 7 del corriente’á ial nueve en la posada del mismo señor, una cañongía de la* santa iglesia metropolitana…</t>
  </si>
  <si>
    <t>Rodrigue, Francisco</t>
  </si>
  <si>
    <t>Francisco Rodrigue</t>
  </si>
  <si>
    <t>…do , vecina de esta Continúan las variedades estadísticas del reino. villa, de edad de 61 años y 5 meses, estuvo casada de primeras Noticias de las provincias. nupcias con el Lie. D. Francisco Rodrigue* Mourente hasta el Continúa la obra del muelle de Barcelona, y las mejoras en el año de 1823 , de cuyo matrimonio no tuvo sucesión alguna: vol pavimento de las calles, y renovación y construcción de las casas. vió á casarse de segundas en Mayo anterior de 182…</t>
  </si>
  <si>
    <t>Rodríguez, Agustín</t>
  </si>
  <si>
    <t>Agustín Rodríguez</t>
  </si>
  <si>
    <t>…la causa de exhalación..fétida : opúsculo escrito en cisco García López, D- Manuel Martínez;, D. Félix Urionagoena, flanee» por Tavéau,y,traducido al,,castellano¿sCuando por todas D. Agustín Rodríguez, D. Mallas Ubeda Cortes, D. Tomas Mu- p^tés m Mee un.uto »ñ general du .Mbaco, y no puede dudarse 11er, D. Antonio Ballugera, D. Dámaso Arias, IX.MigiitlPtr- quz &lt;je este tnismouso inconsiderado; pueden seguirse resultados tearroyó, D. Josef Mena, E&gt;. Claudio…</t>
  </si>
  <si>
    <t>Rodríguez, Francisca Javiera</t>
  </si>
  <si>
    <t>Francisca Javiera Rodríguez</t>
  </si>
  <si>
    <t>…uriosos. lajuiga. Los gefes de lientas Reales de la ciudad y partido deBae- Doña Loreto Oliver, Madrid, po.r idem. za, provincia de Jaén. El cura párroco y ayuntamiento de la Real Doña Francisca Javiera Rodríguez, idem, por ídem. villa de Santa Cruz del Puerto. El clero y ayuntamiento de la vi» Doña Luisa Marchori, idem, por alfombra. Ha de Camarasa. El cura párroco y ayuntamiento de la Llacuna. D. Santiago Martin, Ídem, por encuadernación. El baile y ayuntamiento de…</t>
  </si>
  <si>
    <t>Rodríguez, Gregorio</t>
  </si>
  <si>
    <t>Gregorio Rodríguez</t>
  </si>
  <si>
    <t>…que leyó el primer maes Zéndres lid? Agosto. tro director D. Cayetano Fernandez Vülamif. Fueron examinados la retirada de slr Eduardo Codrington ha-hecho mucha sen- en aritmética D. Gregorio Rodríguez, D. Juan Matesi, D. Juan sscion en todos los oficiales de la escuadra francesa del Medi Barbie, D. Clemente Reguera, D. Manuel Silva, D, Camilo terráneo, y el Gobierno francés ha manifestado otra vez sus sen García, D. Joseí Blanco, D. Ramón Martínez y D. Rob…</t>
  </si>
  <si>
    <t>…e ks primeras verificó el primer maestror director D. Cayetano Fernandez- lc proporciooaron lensacibnes^gradables ,;y¡ lu-démas alimentó'y liamil k fueron examinados en aritmética D. Gregorio Rodríguez* medicinas. Aprovechóle! tajido exteriór de muchos vegetales para D. JuanMatesi * D. Juan JBaibié, D. Clemente.Reguera,;D. Mas* vestirse;-la núdera pánt; cónstruir sus habitaciones y hacer utensi nuel Silva , Dt..Camilo García, D. Josef: Blanco, D. Rjmon lios…</t>
  </si>
  <si>
    <t>Rodríguez, Josef</t>
  </si>
  <si>
    <t>Josef Rodríguez</t>
  </si>
  <si>
    <t>…Nava riño, que nuestro Gobierno ha carac D. Maximino García Alvarez, D. Mariano Carballeira , D. Pedro terizado. de siniestro, aunque la nación inglesa le mira como una Martínez y D. Josef Rodríguez. En geometría práctica los m¡$de las mas brillantes hazañas de nuestra marina. \Sundi) r~ os Quintana , García Alvarez, Carbolleira, Rodríguez , Martí rrirr.A carecemos de medios seguros para desmentir las noti nez , y D. Venancio Portal, D. Aniceto Sánchez,…</t>
  </si>
  <si>
    <t>Rodríguez, Manuel</t>
  </si>
  <si>
    <t>Manuel Rodríguez</t>
  </si>
  <si>
    <t>…....l............, i¿ á 4 ídem. , mon Casas. D. Ramón renaloa. D. Francisco Tabaco.' D. Manuel Vales consolidados...................,..!................;. 194 á j valor. Carrajal. D. Manuel Rodríguez. D. Fernando Mantillo. Don Idem no 7 á 74 ídem. consolidados»!......... Josef Coll.D. Amonio Ruiz. D. Manuel Fihbrco. D. Manuel Lebrel. D. Vioente Pezuela. D. Josef Serrano. D.Antonio Pé rez. D. Domingo Negrin. D. Juan Tejida D. Juan Carril. Don ANUNCIOS. Ant…</t>
  </si>
  <si>
    <t>…sus herederos el plazo de tres meses una de las dos plazas de médico que mantiene, por renuncia y jubipira presentar un gerente responsable con las circunstancias tefia- lacion de D. Manuel Rodríguez; su dotación consiste en, 700 duladas antes en d art. 9.0, y las requeridas por el 980 del código cados , pagadot puntualmente en metálico del caudal de propios, civil.. En loa ‘primeros diez dias deberán presentar un redactor res como partida de reglamentó,…</t>
  </si>
  <si>
    <t>Rodríguez, Miguel</t>
  </si>
  <si>
    <t>Miguel Rodríguez</t>
  </si>
  <si>
    <t>…ctitud hostil, y sc dispusieron á hacer fuego esguardo de Makga D. Justo Tarazona, y el Cabo del mismo » los rebeldes., Toda ls guarnición se puso sobre las armas, y solo Reguardo D. Miguel Rodríguez, como, cómplices en un desem coa la , muerte de .unos 100 hombres cxrrangcrot pudo restable barco de fraude, verificado en la noche del 17 al 28 de Marzo úl cerse k tranquilidad. Fáréce que cometieron bastantes excesos los timo por el sitio llamado el. Peñón…</t>
  </si>
  <si>
    <t>Rodríximo, Gerónimo</t>
  </si>
  <si>
    <t>Gerónimo Rodríximo</t>
  </si>
  <si>
    <t>…a se ha tener acción á suceder en la posesión de; los bienes correspondienseñalado, para la celebración del mismo el día 14 de Agosto pró tes á la vinculación oue disfrutó y fundó D. Gerónimo Rodríximo , í las doce;, en los estrados de la Intendencia general en esta guez de Rojas , á fin aa que en el preciso y&gt; perentorio término decorte. 30-dias, contados desde la publicación de este anuncio en la Ga ceta de cara, capital , se presenten por sí, ó porapoder…</t>
  </si>
  <si>
    <t>Rogent, Josef</t>
  </si>
  <si>
    <t>Josef Rogent</t>
  </si>
  <si>
    <t>…brará de qorse le ímpu* lien i deseos, desu engrandecimiento. Los temores y loa zelo* de la Medalla! dt brome. Europa se excitarán, y. la conservación-de la paz-será- por consé* A D. Josef Rogent, Barcelona, por hilados de algodona guíente dudosa. Pero después de todo aseguramos que la Inglaterra D. Josef Tort, idem, por ídem. no se empeñará sin necesidad en una guerra contincntaL (GÜr D. Jaime Pascual, ídem, por idem. idarf Travtütri) D. Domingo Gala…</t>
  </si>
  <si>
    <t>Rohiñas, Manuel Gomez.de</t>
  </si>
  <si>
    <t>Manuel Gomez.de Rohiñas</t>
  </si>
  <si>
    <t>…Jas Ja ciudad de Santiago y villa de S. Antonio Abad, en la isla de oficinas y efectos de que están encargadas, y la escuela gratuita, de Cuba, compuesta de los señores licenciado D. Manuel Gomez.de Rohiñas pobres que'tienen bajo sU dirección. Los Rbyes oyeron Avellaneda y D. Josef Rafael de Castellanos. Igualmente ha feli con suma bondad la alocución de gracias que en lénguage candoro citado á S. M. la santa y Real Hermandad vieja de Toledo' por so dé la niñez'…</t>
  </si>
  <si>
    <t>Roig, Antonio de Torres y</t>
  </si>
  <si>
    <t>Antonio de Torres y Roig</t>
  </si>
  <si>
    <t>…Sultán á hacer concesiones ¡n* Sfes- Escudero y hermanos, Madrid, por botones de asta, pe portantes. (/rfzm.) suña y ballena. Sres. hijos de TordesiUas, ídem, por idem. , ESPAÑA. D. Antonio de Torres y Roig, Valencia, por ñores de cera, D. Mariano Queról y Catanes, Madrid, por objetos curiosos. ■ .. ■ • . Madrid a de Atril. D. Pascual Moineau, idem, por aves y cuadrúpedos disecados. Los partes de Barcelona recibidos últimamente anuncian qúü • Doña Gumersinda Con…</t>
  </si>
  <si>
    <t>Roíg, Joaquín</t>
  </si>
  <si>
    <t>Joaquín Roíg</t>
  </si>
  <si>
    <t>…aron : Desde' la fábrica de Torné, Capdeviíu y compañía se dignaron entre los vivas de tantos t orazones reconocidos. {Se confluirá.) pasar SS, MM. i la de pintados al cilindro de D. Joaquín Roíg y compañía. Lo primero que se ofreció 4 la vísta de un amados So Madrid 14 dt Jifril., beranos fue laroáquioacon que en ci espacio de nueve ó diez minu tos se pintan seis piezas de indianas de 30 varas cada una. Después Por los partes del $ y 1® del corriente…</t>
  </si>
  <si>
    <t>Roig, Salvador</t>
  </si>
  <si>
    <t>Salvador Roig</t>
  </si>
  <si>
    <t>…, por pieles y D. Bernardo Furcada, Barcelona, par badanas tafileteáis. D. Juan Furcada, idem, por tafiletes de colores. '.a guante*. v; Doña Isabel Literas, Madrid, por charoles. D. Salvador Roig, idem, por tafiletes y badanas tafiletadas. D. Esteban Chavauné, idem, por guantes y pieles fituá. " D. Gonzalo de Laca, idem, por silla de montar. D. Juan Bautista Falquetti, ídem, por sombreros superfinos. D. Gabriel Darnich, idem, por morriones y cinturone…</t>
  </si>
  <si>
    <t>Roldan, Angel</t>
  </si>
  <si>
    <t>Angel Roldan</t>
  </si>
  <si>
    <t>…que se apartara: ha querido restituiros á vuestra felicidad D. Francisco Ruiz. D. Antonio Peinada D. M. Josef Aragón. anterior bajo la protección benéfica de nuestro magnánimo So D. Angel Roldan. D. Josef Antonio Orta. D. Pedro Fernandez. berana jY no escuchareis la voz de la Iglesia que os llama? ¡Y no D. Anselmo Losada. D. Francisco Sánchez. D. Manuel Antonio dareisoidos ¿ sus saludables exhortaciones? ¡Desconoceréis vuestro Puentes. D. Josef Quint…</t>
  </si>
  <si>
    <t>Roldan, Higinio</t>
  </si>
  <si>
    <t>Higinio Roldan</t>
  </si>
  <si>
    <t>…nte de mar .de todas naciones, ni en la ciudad, Ramón Villariueva, del'comercio de libros; en Valladolid, en la ni en sus inmensos arrabales sucédió «1 mas leve disgusto, ni'se de D. Higinio Roldan, de idem; en Salamanca en la de D. Vi srcibió una palabra que pudiese lastimar los mas delicados oídos. cente Blanco, de ídem; en Santiago en Ja de D. Francisco Kéy E1 Capitán general hace coneste motivo un justo-elogio de la ex Romero, de idem; en la Coruña…</t>
  </si>
  <si>
    <t>Rolf</t>
  </si>
  <si>
    <t>…a su superficie, y en la cual casi so* tripulación. Dicho .buque éra la goleta holandesa Catal ina Aa-, lamente disminuye el templó. El frió produce este efecto por una dria*a, su capitán Rolf, que había salido de ,Cette con cano ,dé operación directa , y proporcionada siempre á su gradó.. , , ? aguardiente, y de resultas de un fuerte temporal había perdido to . El frió, igualmente que el exccsivo cplor , ocasiona, atonía-ó ar la árbolüdúra,- Uenán…</t>
  </si>
  <si>
    <t>Román, Francisco</t>
  </si>
  <si>
    <t>Francisco Román</t>
  </si>
  <si>
    <t>…ngo Vi-, tentativa. . llalta. D. Juan Coy. D. Santiago Vizcaíno. D. Juan Camiri. Don - »La mamona del goce pacífico y sin interrupción de vuestras Antonio Pcrez. D. Rafael García. D. Francisco Román. D, Rai fortunas, de que teníais igual seguridad que todos los súbditos mu mundo Sánchez. D. Ildefonso Grande. D. Cayetano Vergara. Don sulmanes, no puede haberse borrado de los hombres de buena in Justo Ramos. D. Josef .Olis. D. Josef María Marín. D. Josef t…</t>
  </si>
  <si>
    <t>Román, Francisco Ferrer</t>
  </si>
  <si>
    <t>Francisco Ferrer Román</t>
  </si>
  <si>
    <t>…é, idem, por moldes para papel. D. Eusebio Aguado , Madrid, por fundición de letra. ídem.. D. Mariano Puigdengolas, Capellades , por papel. - -Viuda de Brusi, Barcelona, por idem. D. Francisco Ferrer Román!, Martorell, por idem. D. Josef Alegret, idem, por obras de mimbre. , D. Josef Lerroux , Madrid , por cepillo*. - D¿ Francisco Javier de Irriharren, Madrid, por pájaro* dise . D. Francisco Cifuéntca, idem, por encuadernación. cados. . t&gt;. Miguel, y D. Juan Am…</t>
  </si>
  <si>
    <t>Romani, Antonio</t>
  </si>
  <si>
    <t>Antonio Romani</t>
  </si>
  <si>
    <t>…a y Franch, Gipelládés, por’ papel. V ' ' ' aoijudías go: arroz',- arroba 34 1 vino, carga 84: águal^énte,; Di Manuel Serra y FnncKídem, por ídem. i'' i' íaéra iíii.aceité, atroba D. Antonio Romani, idem, por ídem. ............... Torrtdembarra. Trigo, CUírtéra &lt;58 ; cabida it l aároz, De Cayetano Forrús, Barcelona, por naipes., - YY . toba 26: vino, carga 70; aceite, arroba go.</t>
  </si>
  <si>
    <t>Romea, Francisco Torras y</t>
  </si>
  <si>
    <t>Francisco Torras y Romea</t>
  </si>
  <si>
    <t>…r jabón pare agua de mar. . D. Francisco Javier Lozano, Gandía, por idem. D. Francisco Cros y compañía, idem, por productos químicos. ; D. Joaquín Sánchez Marin, Madrid, por ídem. D. Francisco Torras y Romea, idem, por ídem. . D. Ju?n Monclus y D. Juan Barou del gremio dé galoneros, D. Narciso Rexidor, idem, por idem. 4e. Barcelona, por cintas de oro, plata y terciopelo. D. Ventura Prat de Cérvera, Madrid, por ’ lacres, obleas da • D. Josef Volart-, idem, por tir…</t>
  </si>
  <si>
    <t>Romero, Francisco</t>
  </si>
  <si>
    <t>Francisco Romero</t>
  </si>
  <si>
    <t>…pueblos. Singularmente en lanas, algodones y caridad: un tontito en 16?—Devocionario de S. Josef, por el. y sederías se presentaron obras de tal perfección y brillo, que ape* Dr. D. Francisco Romero, presbítero, añadido el septenario al ñas dejaban que desear al curioso observador, que las veía dispu glorioso tránsito del Santo, la novena y otras varias oraciona; un tar ajos extrangeros con la satisfacción mas completa aquel deli tomo en 12.0__Gemidor de…</t>
  </si>
  <si>
    <t>Romero, Josef</t>
  </si>
  <si>
    <t>Josef Romero</t>
  </si>
  <si>
    <t>…edicto y término de ría. Lugo, á D. Andrés Arbelos y Brito: para tres canongías de cuatro meses y 20 dias, á todas las personas derecho habientes á los ella, por fallecimiento de D. Josef Romero, D. Vicente Ramí expresados bienes, para que acudan al juzgado de Galicia que co rez, y promoción de D. Juan Josef Pcrez á una dignidad de la de noce del negocio, á decir en ellos de su derecho y justicia; con Tenerife, á D. Josef Alvarez Vázquez, D. Gregorio…</t>
  </si>
  <si>
    <t>Romero, Juan Domínguez</t>
  </si>
  <si>
    <t>Juan Domínguez Romero</t>
  </si>
  <si>
    <t>…l regimiento de Milaga, y •• • presanenla relación queacompafta. . ;f Eliaba con licencia indefinida en fita plaza. Lnteí, catalanes : calmen los rezelos dé vucitn fidélidacLy ró« D. Juan Domínguez Romero, tsniente graduadosfuedel esligiosidad alarnudas. El Akv nuestro Sefior por decretó ae m tado mayor del ex-generaL Mina Kfstz fines ,de 1823: &lt;*tuvo «u proprU aúgusta mano tiene ya manifestado que su Rál volusi|p licencia indefinida el afio 1825 - . fue prpcc…</t>
  </si>
  <si>
    <t>Roque</t>
  </si>
  <si>
    <t>…de Majapor mí mismo; que he examuiñdocoñ el tiempo, ó que me han si Miob ' do confirmados pornotioas toroadasde.la boca de u misma per ., Retpuqta y rtftexionei sobreJai cartas de D. Roque lealy sea»; las cuáles son Untamenos sospechosas, cuanto que la referi Castró acerca de la representación á las corles del Sr. Arzobispo da muger ha preseñtinlo sj&lt;mpré uña éspecie de vergüenza sobrees- de Valencia, por el R. P. Fr. Juan de S.Andres, difinido…</t>
  </si>
  <si>
    <t>Ros, Raivon</t>
  </si>
  <si>
    <t>Raivon Ros</t>
  </si>
  <si>
    <t>…oticias de Rodr¡guae , iot tras franciscanos. D. Josef Sotó. D. Juan Gago. tanto* países ,1an diferentes Cn situación y aspiectó, en castas disv: D. Josef Gairá. D. rteminge Caul. D. Raivon Ros. D. Pedro tintas da la especie humana , « religión, gobierno j costumbre*,1 ifljn Dl C4rUa Cortado, con un nifio. lX Josef Lagos. D. Jen en animalé* raros, en proddccioMs riquísimas déda naturaleza; EL sef Fenundes, con su cenoia. D. Joeef Cseas, con su espos…</t>
  </si>
  <si>
    <t>Rosado.I, Juan</t>
  </si>
  <si>
    <t>Juan Rosado.I</t>
  </si>
  <si>
    <t>y- orfeón •*•' í**&amp;» D. Fmnekeo TieÍML D. Gregorio Rivas.: D. I^tacio Gormti». «C&lt;K3 &gt;•'t'qñlen’íiaí^OBfiiioi‘él:^ la. D. Jasef García Larao. D.Juan Razo. D. Juan Rosado.I)aa, ‘ Siguieron SS. MM. Ja marcha por I* ribera^ se dirigieron # Josef Marfiner Sánchez. D.Josef Píz. D. Jom€ ^raT pOT"Tla puertade Sta¿¡ Engract¿ ,cuya» ruinat debensenteem- Aroza. D. Joeaf Barríentoai D. Josef González. D. Juan López. plazacjas por una magn…</t>
  </si>
  <si>
    <t>Rósame</t>
  </si>
  <si>
    <t>…componían los" .=__ .Se asegura que ei 20 de Octubre partirá para-él Archipiéla osee que estuvieron anclados en Marsella, y han venido escolta go á bordo dei navio él Tridente el almirante Rósame!, del cual dos por la goleta, la. Tmche. Deben aquellos siete cargar fon-ages, se dice en Toicn vafe reemplazar á Mr* efe Rigny. A pesar de k planchas y otros objetos de campamento para el ejército expedí- justa confianza que deben inspirar el mérito y el car…</t>
  </si>
  <si>
    <t>Rosendo, Francisco</t>
  </si>
  <si>
    <t>Francisco Rosendo</t>
  </si>
  <si>
    <t>…cion y esmero convenientes aquello* in carmelita. D. Cirios Fikr. D. Juan Sanohez ^ con su mozo Fran mensos é importántes paites, ligados por tanto* vinculo* coa loa cisco Alonso. D. Francisco Rosendo. D. Lázaro Fscandin. Don cspaftotes~__Haab el día i.° de Junio cn la capirat y hasta el ig M*—* Ceideira. D. Joaef Tallón- D. Josef. Ne^rete, . del mUmo cs l» provindun se admiten suscripciones por cada ' PU 6. Patis Nueva Orleaiis en la goleta americana Esta…</t>
  </si>
  <si>
    <t>Rosnieckf</t>
  </si>
  <si>
    <t>…designaba en otro tiempo á los piratas' íianchcampafta si llegase á romper la guerra cOn los otomanos; de la Antillas en América. r:° 'uiia divuron de caballería á las órdenes del general Rosnieckf, (a) Es peecisp tener presente qua esto dicho «p Inglaterra, ’ Cbmpiwsta de dos regimientos de huíanos, y ótros dos de cazador**:' porqiK dicho ai entre ^ nosotros seria úna hérégía, ca razon de qus 2^* una división dé'iiAkntlría, Compuesta de cuatro regimien…</t>
  </si>
  <si>
    <t>Rossmore</t>
  </si>
  <si>
    <t>…mino. Asegurada Hablaron en seguida varios oradores; y el discurso que más en sus fronteras, se ocupa la España con perseverancia en extin llamó la atención fue el pronunciado por lord Rossmore. Por ser guir en su seño ei deplorable germen de discordias civiles; y todo muy extenso extractaremos algunos de los principales pasages. anuncia qué muy pronto podre, de acuerdo con el Rey mi sobri Principió declamando contra Mr. Pee!, reprochándole et ha no…</t>
  </si>
  <si>
    <t>Rota</t>
  </si>
  <si>
    <t>…al no. fue sino para llamarle la atención en el punto segundo cuerpo que manda el- principe Scherbatow. donde se dio. El príncipe Eugenio de Wurtemberg dirigió otro Antes deque el general Rota dejase sus posiciones delante de cotí todas sus fuerzas contra ei ala izquierda del enemigo. Nues dicha fortaleza fue atacado el día 15 de Setiembre por.un cuerpo, tras tropas tuvieron que maniobrar en un terreno muy que enemigo de unos 4O hombres; mas fue re…</t>
  </si>
  <si>
    <t>…de upa do e: orden con la llegada del nuevo visir. ([úoceta de Augs- posicios en que estaba comprometida su existencia en esta ocasión. hurgo.) Seis mil hombres á las órdenes del general Rota tomaron el áaTA&amp;&amp;QUXA. pero camino de Varna, es donde debes reforzar k guarnición, y lo restante del ejército del sitio se dirigió hácía H:r»owa- Se espec Mmkarest ip de Noviembre. ia que por el próximo correo se sabrán las disposiciones que ha=“ Los temores…</t>
  </si>
  <si>
    <t>Roth</t>
  </si>
  <si>
    <t>…án bajá. comenzó la suya ;por la noché ttnitza y la pequeña Valaquia. El mando en gefe de este cuerpo en la isla de Halky, en la cual gastó a6o9 piastras. AHi se pre te ha dado af general Roth, quien reúne todos los* materiales que sentó al Sultán el espectáculo de un navio de guerra incendiado. son necesarios para establecer un puente de barcas f pontones en Ha sido depuesto de su destino et mufti-por opuesto * la» nut- .Ultettitza. Se cree que. p…</t>
  </si>
  <si>
    <t>…er en una zanja, le llevó la cabeza una bala de cañón. bertado , habiéndola ocupado la división que manda el tenien El Emperador ha salido de Odessa para irse á Ismail. Goza de te general Roth: la del general Woinoff ha salido de Jassy para la mejor salud, asi como su augusta Esposa la Emperatriz. dirigirse sobre Brahilow. Delante de esta plaza ha habido algunas Fronteras de Polonia , a de. Junio. acciones, aunque de poca importancia; parece que su…</t>
  </si>
  <si>
    <t>…ros pastores y su dia del ejército victorioso de V. M. I., que hace parte del cuerpo clero. No me es menos satisfactorio el dar á conocer á todos los mandado por S. E. el teniente general Roth. Con la mas hábil y fieles los sentimientos de amor y veneración de que están penetra mejor combinada marcha ha evitado á toda la población los desas dos para con V. G. todos los miembros de vuestro cabildo, como tres espantosos que la amenazaban, y ha salvad…</t>
  </si>
  <si>
    <t>Siguen propalándote noticias advenas sobre el estado sanitario El general Roth ha vencido todas las dificultades que presen délos principados, Loe rusos toman grandes precauciones pan li taba la localidad de Oltenítza; y ha pasado él Danubio con su brarse del contagio; á pesar de esto han sido victimas de él mu ejército, que se compone…</t>
  </si>
  <si>
    <t>…, he venijdo fértil llanura de Andrinppolts, y ponerse en comunicación con en nombrar al. actual protector de 1^ Real compañía, , del Gua el ejército del alto Danubio al mando del general Roth, con el dalquivir^ marques de las Amarillas, prptéptpr de la empresa, .que ciul.náiifcbará sobre Constantinopla. (Gaceta de Augsburgo.) ha de tomar a su cargolácbristruccion de esté1 camino , para cuya qbra me propondrá jos arbitrios que ,juzgue convenientes.…</t>
  </si>
  <si>
    <t>…jr se reunirá al cuerpo principal, el cual se compondrá enton taban regimentados; y asi se ha hecho general el descontentó: lo ces de seis divisiones. El o.° cuerpo, al mando del general Roth, que sobrevenga probará si el conde de Capo d'Istria ha procedi que ya ha debido petar el Danubio, está destinado para poner d do con prudencia ó no. sitio á Silistria." IXIANDA.. S. A. I. el Gran Duque Miguel ha sido condecorado por la toma de Brailow con la…</t>
  </si>
  <si>
    <t>…,y en castigo.efe los llanuras de Andrinopolis , la cual se mira como la segunda capital demas excesos, sufra la pena de navegar por dos años en clase de de la Turquía europea. £1 general Roth, que avanza sobre 'Silis- agrega*» al pilotage .conclsuetdo de marinero, en los buques de tria , atravesará el Sálkan para reunirse con el grande ejército.” guerra de la Real armada , quedando después y para siempre pri «___JEscriben deMontpeilier lo que sigu…</t>
  </si>
  <si>
    <t>…de. la obligación colectiva del Algunos pretéftdian qiie los rusos habian abandon^dó el pro -pueblo: pan don les Cii» Rodas. 1 11 yectó de pasar el DaBubio por Otténitza^y que el general Roth, - 17. Los¡ Ayuntamientos dispondrán su cobranza :wuada. que 'despueíi de haberle pésiído por Hijrsoya, se. iría á.re^nir .con-el eca la mitad dql *riébeitre’en esta fórttiái:' !r- Eránder'ejército á la Búlgairiá.' (ftqit'idjt. Francia) . E1 trimestre dé Ener…</t>
  </si>
  <si>
    <t>…nLfios.!__El 13 dé Juntó prendió tcl' general estaba aun en Karatsu, aguardaba la not jck de haber fueeo en uno d« les altares- de la bella basílica de nuestra'*S». de avanradb cl general Roth ' para darla* órdenes concernientes ó la *01i«a,&lt;fiien de la .villa de Egea, propagándose á loé demás reobrar: contra SchuttiU;- y que los guardias que se. hallaban» Ubtcn antesque pudiera extinguirsc, y enaltratando por couecuén* Tulczynhabian recibido orden…</t>
  </si>
  <si>
    <t>…miento de la vente del vino él pac menor en el barrio de lasCo- dirige el barón de Geismar. Vachuelas de La misma ciudad , que celebró á tu favor por el año El cuartel general del general Roth se billa en Jundeni, en próxifnó pésadode 1818había sido detenido en tus providencias donde por la imprudencia de algunos rancheros se prendió fuego aipor las del comandante de armas en lá misma, i causa del fuero campo, y redujo á cenizas todos los efectos d…</t>
  </si>
  <si>
    <t>…vábamos, á detesta,plaza. Con este objeto ha fornudotu campo cercadeRi- pesar deqae el buque no la aguantaba: llamó el capitán á junta sówetdonde permanecerá hasta qué viniendo el general Roth a todos los oficiales para deliberar sobre, el partido que debía to con el. Ó.f cuerpo haya cercado á Silistria. Según las noticias re— marse, y todos opinaron el alijar el buque de la carga sólida de éibidas hójr, $e fura está'operación dentro'de .pocos di»,…</t>
  </si>
  <si>
    <t>…£ las fronteras . pinera!, £ quien seguirán las tropas del séptimo cuerpo. de la Servia, le darían asedios para hacer por sí 'misma lo que Según los'partes que se han recibido dél general Roth,el desea. sexto cuerpo pasó el Danubio por ,Hirsowa, y se dirigía £ Silis«Parecería á primera vista que la fuerza destinada pan liber tria por Rassowa/adondé llegaron kús avanitadas el 11. tar á la Motea debiera componerse de tropas francesas ¿ inglesas: La d…</t>
  </si>
  <si>
    <t>…nosotros confiamos en el Dios de Mahoma, y no dudamos que su omnipotencia protegerá nuestras ar . Éí 11 dé este mes hizo, la guarnición ele Ailistria une vigorosa mas.” salida. El general Roth, que manda el bloqueo de esta plaza, ba re El Sultán va á la mezquita antes de comenzar el despacho de cibido algunos refuerzosdel ejército del príncipe de Scherbatoff. los negocios del Gobierno.' Después de la oración pasa revista á El / del corriente salió…</t>
  </si>
  <si>
    <t>…el xg de Setiembre. tuvimos 72, y 3x2 heridos, habiéndolo sido también los coroneles Es frutar que cuando se trate de haber levantado el sitio de Szamutow y Anrep, de quienes el" general Roth hace grandes Yárná , nos hable dicha Gaceta de la capitulación de BraVlow que elogios. fe-verificó es Junio ultimo. Según ella los turcos no se atreverían ”E! general Paskewítch Ha sido condecorado con la orden de 2 salir de Schumía, aunque los rusos abandona…</t>
  </si>
  <si>
    <t>…un destacamento de infan atrincherar su -campo. tería enemiga; pero se le hizo huir. » En vista de esto se determinó turbarle su sosiego, y. atacarle El ó.° cuerpo mandado por ei general Roth, se reunirá de un al día siguiente 30. En efecto, el general Bistrom dio ei primer momento á otro á las tropas que sitian á Silistria, compuesto del ataque, ei cual no. fue sino para llamarle la atención en el punto segundo cuerpo que manda el- principe Scher…</t>
  </si>
  <si>
    <t>Rouao, Judas Joscf</t>
  </si>
  <si>
    <t>Judas Joscf Rouao</t>
  </si>
  <si>
    <t>…res, • y otras muchát!'personas linio? Obispo y Cabildo1 catedral de'Sigüenza. poir él '¡canónigo distinguidas que con tanpLausible motivo concurrieron! cumpli de la misma iglesia D. Judas Joscf Rouao. Véndese en la libre-: mentar é SS. MM- y' A A.,quienes sa dignaron admitir ébñ su rb de Ranzá i'¿&gt;.'velloá.: ‘‘-'I' ií'n -- ["■/■ acostunibteda bondad ¿ cuantos tuvieron lahonra de besar sur - Ptnijixin del Rest colegió de : Humanidades dé 'lá’. éillá dé' Re…</t>
  </si>
  <si>
    <t>Rouasofe</t>
  </si>
  <si>
    <t>…aís. Resta saber Mr. Lawless encargado de una misión pací^ca and.norteada-, •i se cpnfirmutá esta noticrádp rás periódicos, (dni de Is Religión.') bia ir 4 Monaghan, y escribió al lord Rouasofe para que le aáápmf ~ ; ■"* periódicos de lo* jPaisfé-Bajos anuncian como cosa ciéfta, pafiase; y se na dicho que yendo S. &amp; 4 dicho pueblo para prote que Mómdior CapMcini, sustituto de la secretaría de Estado en ger la marcha da aquel, han sido sacrificadas m…</t>
  </si>
  <si>
    <t>Roudgewitch</t>
  </si>
  <si>
    <t>…lsas estas noticias, lo cier «Esta mañana se ha trasladado á Karassu el campo imperial to es que han causado en el comercio una sensación muy desagra con el cuerpo de ejército del general Roudgewitch, en donde per* dable , en términos de haberse resentido bastante pqr ellas el curso maneccrá el Emperador hasta que se concluyan los movimientos de los efectos públicos de diversos países. de concentración de que hablamos en nuestro último boletín. ..... Fina…</t>
  </si>
  <si>
    <t>Roüdmwitch</t>
  </si>
  <si>
    <t>…el campo de xo'f i» de Mayo de este abo, he tenido á bien decretar v decreto' Rshadagh, y continuóitiauóTsiflsiguiendo ei movimiento del cuerpo da lóqoe sigue: ■ J ■ ejército del general Roüdmwitch por Seidaout y Taschaoul hasta la antigua muralla de, Ttajano. Delante de esta se halla actualmeate&gt; el campo de $.M I„ y las tropel del eeneral Roudzcwitch han tomado poskion peta aguardar: que las divisiones que ocupen . que pe? los Principados, y los desta…</t>
  </si>
  <si>
    <t>Roumiantzoff</t>
  </si>
  <si>
    <t>…restituido la paz y tran ñado de S. M. la Emperatriz, se embarcó d 14 4 las seis de la quilidad £sus Pueblos, y que; sobre todo anhela porque iaadmi- tarde en el yate Outecka, su capitán Roumiantzoff, y fue por nistr icidn dé justicia, se y^rjfiqye, según las J«ye$ y decretos que .sa mar ¿ NjcolacíF, donde pasaron SS. MM. dqa.dias. Todos loa es biamente dicto en Irenepció ge,aquello», considerando concluidos tablecimientos han llamado su atención, y .han…</t>
  </si>
  <si>
    <t>RóV, Manuel</t>
  </si>
  <si>
    <t>Manuel RóV</t>
  </si>
  <si>
    <t>…uerdos que tratan da este particular. ' ! drtguez, se cita y cmpiaza * mu» 409 JiVi 3VHCW ^uv av v 1 vau wwh uv CAMBIO» BHt »I* *. recho 4 los bienes quedados-por fallecimiento de D. Manuel RóV 1 \ •• •'/i. .37* papel. zalem Calvo, vecino que fue de la propié villa, para que ¡en elLóndres.......................................................... . término perentorio de 15, dijisj.contado», désdé la publicación ,en 15 18 ídem.París...................…</t>
  </si>
  <si>
    <t>Roy</t>
  </si>
  <si>
    <t>…las dos de la tarde, y á las cinco se les habia perdido de Consejo supremo de comercio y de las colonias. vista. El viento del norte detenia á Mr. de Ribeaupierre i, la en El Sr. conde Roy, Par de Francia, queda nombrado secretario trada del canal. Antes de dejar sus casas los tres Embajadores vol de Estado del departamento de Hacienda. vieron á pedir sus pasaportes; pero el Reis-effendi lesióntestó, , 2.0 La instrucción pública se separa de aq…</t>
  </si>
  <si>
    <t>Rtissel, John</t>
  </si>
  <si>
    <t>John Rtissel</t>
  </si>
  <si>
    <t>…rck. casi h^sta el mismo día en que murió. • 1 - -AIEKANIA. Según el Gbbé and Traveller'antes de ayer se adoptó en la FtáfdfSrt isfy de Febrero. Cámara de los Comunes la mocion de lord John Rtissel para que La noticia publicada pÓr-hGatette de France de que el Aus se nombrase una comisión que examine el estado de las leyes rela tria ha dado pasos en CotórantInopia que prometen los mas feli tivas á los disidentes protestantes, con el fin de revocar, las…</t>
  </si>
  <si>
    <t>Rublo</t>
  </si>
  <si>
    <t>…emala de tM de Marzo. emplaza para que en el término de 15 días, contados desde esta (2) i funestos principios los que hacen perecer áte pueblo*! jmblic&amp;cion, se presenten ante el Sr. Rublo, del Consejo de S. M.f Mas breóse llaisarian su concteios final y aniquilactev:^o: Hiy alcalde en su Real Casa y Cor*e , y escribanía de provincia de es e! mmsdo mas que hombres: para te Hombres. La segi&amp;idad, k R:odríguez de Moya, para esterarles del estado…</t>
  </si>
  <si>
    <t>Rudigcr</t>
  </si>
  <si>
    <t>…turcos c¡nco b¿nderas.' EL\conde po á nuestras dos alas, y á la posiciónque ocupaba en Eski- Woroozoflf dispuso atacarla, para cuyo objeto piclió soídados que Stambul el teniente general Rudigcr.— voluntariaipente qüistesén verificarlo; á'ésta invitación síe ofreció Sobre duestra .ala derecha logró á favor de un violento hura una óbmpallía del régimicntó de Mohilóúr mandada por él valien cán dirigir ocultamente su movimiento hácia uno de nuestros iro…</t>
  </si>
  <si>
    <t>Rudigef</t>
  </si>
  <si>
    <t>…io, y mas, y le traerá acaso mayores riesgos que la conquista Misma. se reunirán en Bazardjicít. r*; Por eso los conquistadores prometen frecuentemente á los pueblos La marcha del general Rudigef. sobre Eski-Stambul ha causa* la conservación de sus leyes, usos y costumbres. Pero cuando iá do al enemigó mucha inquietud,y viendo que se hallaba expuesto á innovación no se afianza por una fuerza extraña é independiente que se le cortasc su comunicación pr…</t>
  </si>
  <si>
    <t>Rudiger</t>
  </si>
  <si>
    <t>…mismo Monte la consigna cado con mucho cuidado, y á cuya vista ílcgó el i¿ la vanguardia, ción de Ios 63 doblones anuales que estaban aplicados'«obre mi á las órdenes del teniente general Rudiger. El 17 y él 18 tuvo ésta Real erario, y se repartian desde antiguo tiempo entre lis viudas algunas escaramutas con los turcos, quienes détacados en guerri de oficiales militares. llas por tas cercanías dé la ciudad y al abrigo del cafion de la pla Art. 4.* Pa…</t>
  </si>
  <si>
    <t>…certificaciones parciales hasta tanto que los rador; pero hoy:ha marchado sobre Varna una parle de las tropas Cuerpos esten formalmente ajustados!, y que se entienda el valor del general Rudiger: esta plaza sé halla en muy mal estado, y no de ellas á cuenta.del alcance líquido que resultes su favor; 3.°Que podrá oponer una seria resistencia luego que se presenten á su vis por identidad de razón se amplíe esta providencia á los individuos ta los buque…</t>
  </si>
  <si>
    <t>…ero á las 10} de la raa- delante &lt;feSchumla, entre las (ropas ~de Husseiñ--bajá y et cuerpo liana que .se divisalu un islote al Ó. ^,° N., ql cual vis.to .dmflé la de ejército del general Rudiger tcciM&gt; había propalado la Cnacetso cubierta parecía; un cclagé blanco. Notóse^despues en él alguna os de Aus¿burgo, refiriéndose únicamente * cartas particulares df curidad cdníp dé tierra, y srrribindo al OSO. 5® S. para pasar ¡m- Jasaí y.«je Bucharest, y an…</t>
  </si>
  <si>
    <t>…-todos los rizos: se cala tempestades han refrescado un poco la atmósfera. &gt; •■ ■■ zón los-masteleros de juanetes y sus vergas. Las mar» se aumén•sla vanguardia, á las órdenes del general Rudiger, se había laroo.de manera que nos barrían de popa áproa, y todas eratí adelantado de la posición que ocupaba desde Bairamdede I Mnv muy arbolad» de E, NE, SE y S. Amaneció con horrible caris¿ galia , hacia Bazardjick, delante del cuartclgcnera!. Habíate recib…</t>
  </si>
  <si>
    <t>…ara Andrinópolis un cuerpo escogi mandó del eeneral Orloff t para que estuviese pronta á pasar sobre do de io9 hombres, después de haberle pasado revista el Sultán. lá derecha del general Rudiger, y atacar á la caballería turca que Al fin del mismo periódico sé ‘ lee la siguiente carta de Bu- trataba de arrollarnos. • q „ * charest fecha el 9 del corriente Agosto, en donde se presentan los A las nf se empefió una escaramuza insignificante entre los mi…</t>
  </si>
  <si>
    <t>…mbre, de la opinión, de los in caballería y ;de'sit artillería para atacar y hacer retroceder á la di* tereses, de lós partidos! No se regenera el cuerpo social con una visión deL general Rudiger; pera el movimiento dé este era soste rapsodia de dos pliegos, como ha se constituye ni renueva el cuernido por una parte del f.° cuerpo; asi es que á consecuencia de al físico con la receta de un droguista. Semejante la máquina del gunas cargas y de algún fu…</t>
  </si>
  <si>
    <t>…sen gunas partidas paral dearuizioe convoyes .qué puedan dirigirse á eñ la capital se enviarían já.la Morca. ~ ella por aquella parte. ■.. ■■■&gt;■ .....v,: El p recibió' óráenés, t\ general Rudiger paraque con un ■ . Operaciones delante Je Silistria. ,lf grueío desiacanientó.dé infantería, caballería y artillería marchase Él general de infantería Rórh participa con fécha del 2 jr dé a rccohixeí eí flaúcp dertKho del enemigo en la dirección, de Julio qué…</t>
  </si>
  <si>
    <t>Rui, Gerónimo</t>
  </si>
  <si>
    <t>Gerónimo Rui</t>
  </si>
  <si>
    <t>…lce» iodo en Madfidá 11 días del mes de Junio1 déFaRode 18i8.=T. Arf* el pais erii circunferencia de aIgunas ]eguas. En pálacio éperaban 'á zobispo dfcAtcnas, NuncioApostólicO.=L. D. Gerónimo Rui»i los ftivoi1 el Capitán’general^ el ayuntamieáto dé la VillaeL Re :"!p verendo Obispo dé VaTladolid , prclado:. diocéáno , el dé Avilii, t ai t* cl de $»tl(nánca , el cabildo colegial y de párrocos, con otras pers* í ó o» NOTICLAS.. rx.trAngeras. 1 sonas dis…</t>
  </si>
  <si>
    <t>Ruiz, Amonio</t>
  </si>
  <si>
    <t>Amonio Ruiz</t>
  </si>
  <si>
    <t>…nsolidados...................,..!................;. 194 á j valor. Carrajal. D. Manuel Rodríguez. D. Fernando Mantillo. Don Idem no 7 á 74 ídem. consolidados»!......... Josef Coll.D. Amonio Ruiz. D. Manuel Fihbrco. D. Manuel Lebrel. D. Vioente Pezuela. D. Josef Serrano. D.Antonio Pé rez. D. Domingo Negrin. D. Juan Tejida D. Juan Carril. Don ANUNCIOS. Antonio Gándara. D. Cesáreo Andmi. D. Bernardo González. D. Antonio Ramírez. D. Ramón Pérez. D. Franc…</t>
  </si>
  <si>
    <t>Ruiz, Francisco</t>
  </si>
  <si>
    <t>Francisco Ruiz</t>
  </si>
  <si>
    <t>…perdida para atraerla á su gremio y á la comunidad pú Francisco Toricgoza. D. Juan García. D. Ramón Solóxzano. blica de que se apartara: ha querido restituiros á vuestra felicidad D. Francisco Ruiz. D. Antonio Peinada D. M. Josef Aragón. anterior bajo la protección benéfica de nuestro magnánimo So D. Angel Roldan. D. Josef Antonio Orta. D. Pedro Fernandez. berana jY no escuchareis la voz de la Iglesia que os llama? ¡Y no D. Anselmo Losada. D. Francisco…</t>
  </si>
  <si>
    <t>Ruiz, Vicenta</t>
  </si>
  <si>
    <t>Vicenta Ruiz</t>
  </si>
  <si>
    <t>…á de Zaragoza.................... ............ ducir el derecho que crean asistirles en la instancia promovida por Bilbao............................. .......&lt;.pu.*. o.i pérdida. Doña Vicenta Ruiz, vecina de la ciudad de Valencia, reclaman Corufia...................................................dh'.-...' ■ i idem. do los expresados cinco vales; prevenidos que de no hacerlo, y sin .Vales consolidados.................................. 2o¿ á } valor. ma…</t>
  </si>
  <si>
    <t>Rull, Juan</t>
  </si>
  <si>
    <t>Juan Rull</t>
  </si>
  <si>
    <t>…idem. wud. . D. Pablo Carrera y Mas, idem, por idem. •' ' i . ( - » D. Pablo Tous, idem, por ídem. SS. AA. gozan de la mejor salud en esta corte. D. Domingo Serra, idem, por idem. D. Juan Rull, idem, por idem. Por Real orden de ao del actual, comunicada por el Exce D. Jacinto Sala, idem, por idem. lentísimo Señor Secretario de Estado y del Despacho universal de D. Francisco Torrá y Riu, Mantesa, por idam. •Hacienda, se ha dignado S. M. mandar éntre…</t>
  </si>
  <si>
    <t>Ruschót</t>
  </si>
  <si>
    <t>…litares, con .arreglo á lo dispuesto .por S. M/cn él art. 6$ te su amencia,tomará ;el mando de las tropas de la orilla derecha .del Real decreto de 31 de Mayo último. . . .„... el‘general Ruschót. {El Constitucional.') Lo que de orden de S.; M. digo á V. S. para su inteligencia y • ... jsrAS JÓNICA!. .efectos cpnvemeiites.Dios guarde á V. S. muchos años/ Madrid 7 de Julio de t828.=Zátnbrano.z=S. Intendente general «leí ejército. i . .. . .. . \ ¡Corfú…</t>
  </si>
  <si>
    <t>Rusia, Kornila</t>
  </si>
  <si>
    <t>Kornila Rusia</t>
  </si>
  <si>
    <t>…ada pan liber tria por Rassowa/adondé llegaron kús avanitadas el 11. tar á la Motea debiera componerse de tropas francesas ¿ inglesas: La división de nuestras tropas, que manda el general Kornila Rusia no seria obligada en este cáso £ enviar £ Grecia un cuer- íow, y sitia £ Giurgewo,. rechazó -coh feliz éxito uñé vigorosa po detropas igual al de los otros' miembros de la confederación. salida que hizo el enemigo; este habia hécho pasar el rio el. dia 2 iNo:…</t>
  </si>
  <si>
    <t>Rusia, Pedro Inglaterra y</t>
  </si>
  <si>
    <t>Pedro Inglaterra y Rusia</t>
  </si>
  <si>
    <t>…te de D. Matías Arfoyabe, y renuncia de D. Pedro de los Ríos, y concluido en aquella capital, el ai de Diciembre entre Francia, por no haber tenido efecto el nombramiento hecho en D. Pedro Inglaterra y Rusia, para asegurar la ejecución de las disposiciones Manuel Martínez, á D. Justó Orive y D. Juan Manual de la relativas á la pacificación de Qríente. La citada carta dice asi: Fuente, »&gt;lóndres16 de Enero._._ .El ai de Diciembre se ajustó de finitivamente ‘el pro…</t>
  </si>
  <si>
    <t>Rüsos.Que</t>
  </si>
  <si>
    <t>…da lós turcos; 'por cuya acción le há recompensado 'el Em rán á la’Inglaterra para su navegación en caso de triunfar los ríi&lt;&gt; perador cóá la orden dé Sta. Ana de primeraxláse. El general Rüsos.Que loérusos pasen ó no el’ Bal kan en até otofio; que salgan diger; á la cabeza de una división compuata de infantería ; caballe* ó lio victoriosos, no sé mudará pór ato el aspecto de la cuatión. ría y artillería, siguió la dirección de Eiki-Stamboul, y el coron…</t>
  </si>
  <si>
    <t>Russel, J.</t>
  </si>
  <si>
    <t>J. Russel</t>
  </si>
  <si>
    <t>…uceder eft estos últimos diasen una de las calles de Hablando Mr. O’Connell de la proposición que debía hacer el París un lance que no deja de ser curioso, al paso que digno de la lord J. Russel en favor de los protestantes disidentes de Inglater atención de Iqs que observan pasa calcular el porvenir. Mr. Ma ra declaró que los católicos apoyarían la insinuada proposición con gullón , fraile de S. Juan de Dios, nieto del célebre marques sus. votos y s…</t>
  </si>
  <si>
    <t>Russell, John</t>
  </si>
  <si>
    <t>John Russell</t>
  </si>
  <si>
    <t>…los Diputados 150 mi ción que ha de dar al discurso del Rey , para lo cual hay debates llas , á fin de llegar á tiempo para dar su voto contra la proposi bien acalorados. ción de lord John Russell (Times.) En otro número hablamos de un cuerpo de ejército j^e expe —Ayer en la Cámara de los Pares se declaró lord Résdale, ex dición que se reúne en Tolon, y ahora vamos á publicar los-por-, canciller de Irlanda, en favor de aquellas leyes, diciendo que se m…</t>
  </si>
  <si>
    <t>S, Manuel de</t>
  </si>
  <si>
    <t>Manuel de S</t>
  </si>
  <si>
    <t>…se ^ mbarcó en el paquete estados: donde regia cierto espíritu de conciliación y cordura, que salió para el Havre. : cuando en los otros dominaban el encono y la proscripción. Pa D. Manuel de S, Pelar o se embarcó para Vigo. recía que esta nueva república, después de sufocadas algunas cons T&gt;. Jo.eí Antonio Porto , Idem ídem. piraciones, caminaba mas serena y menos Infeliz que los demas Fernando García &gt; ídem Idem» pueblos insurgentes, y presentaba…</t>
  </si>
  <si>
    <t>S, Santiago</t>
  </si>
  <si>
    <t>Santiago S</t>
  </si>
  <si>
    <t>…s, _ &gt;• ? dor de esta vil fe y escribanía de Sanz , penden fe autos de testa Siendo d número de Vafe de 400 . ffeos so consol ¡dados mentaria de Doña Juana Osoro, viuda que fue de D. Santiago S,oy6 f saldrán agraciados 150, divididos en tres sección» efe igo Merino, vecina de esta corte: se cita y emplaza á las personas que séiaeros csda.utss.' ro»9s«kreñ con CIíS íuUící derecho contra sus bienes, á fin de que De fe de á ico pesos, que son 29,7 • -5…</t>
  </si>
  <si>
    <t>Sa</t>
  </si>
  <si>
    <t>…Real -audiencia á D. Anselmo León cic U rizar élbarrola. esta escuadra la 3.* brigada de la 7.* división de infantería, y sé Para la vafá de alcalde mayor de la villa de Carlet á D. Sa dirige sobre Varna; turnino Campos: pifa' la de la villa de Mogente á D. Antonio «El general comandante del 6? cuerpo de infantería llegó el Sraña y Escosura ¿ para la de Reí leu á D. Manuel Ritas y Col— 21 á Silistria. Aseisverstas déla plaza encontró un cue…</t>
  </si>
  <si>
    <t>Sabat, Josef</t>
  </si>
  <si>
    <t>Josef Sabat</t>
  </si>
  <si>
    <t>…or blondas de seda. que al vecindario de esta muy beróica villa. Lo que se hace saber D. Josef Peira, Barcelona, por punto imperial. al público pan su inteligencia y satisfacción. D. Josef Sabat, idam, por tules de algodón y seda. D. Agustín Peira, idem, por tejidos de seda. seda y algodor,Continúa la distribvtion dt prenden concedida por S. M. i conte— D. Luis Puig, idem , por tejidos de eutmia dt la expeuiám pública dt la induciría t/fatlola. D. Pa…</t>
  </si>
  <si>
    <t>Sabi, Josef</t>
  </si>
  <si>
    <t>Josef Sabi</t>
  </si>
  <si>
    <t>…gal. «Nació , dice, en 25 de Abril de 1775 ; re de botones y varios otros artefactos de diferentes metales, propia cibió una educación muy esmerada: á los 10 años sufrió un exa de D. Josef Sabi y.compañía. Después de"haber sido recibidos men á presencia de toda la corte del Rey de España: admira á con los debidos homenages de amor y respeto, entraron en et &gt;pri« todos ver los conocimientos que tiene en la historia sagrada y mer lavatorio de los cuat…</t>
  </si>
  <si>
    <t>Sachen</t>
  </si>
  <si>
    <t>…tte- aos que ha recibido^ ascienden a 458 bónibres, los cuales se han do 'é la tropa los premios mayores de nueve reales. h r, t ¡ sacado dél ejército de reserva dcT felA-hAríscal conde Sachen v Al Inspector General dé Caballería dígocon esta fecha. lósiguiente: El Rby nuestro Sefior, en cuyo' soberano conocimjentb hé puesto la consulta que V. E. ha remitido en $ del actual, rer puetto lativ* á preguntar sí las clases de tropas han de continuar dis…</t>
  </si>
  <si>
    <t>Sacken</t>
  </si>
  <si>
    <t>…salir á su encuentro -permanecerá por ahora en VaTsovia, y que no .tomara mando en una partida de lo mejor de su caballería turca; pero,fue desbara -el ejército. El feld-mariscal, conde Sacken, irá con su cuartel tada y perseguida hasta las puertas de la plaza por una avanzada de general áTulczyn, teniendo á sus órdenes todos los cuerpos de re huíanos del Boug: el oficial turco que La mandaba, con otros mu- serva. La guardia imperial debe ir llegan…</t>
  </si>
  <si>
    <t>Saclcenha</t>
  </si>
  <si>
    <t>…odo gido:» Giurgewo. Efe-las tropas polacas ha habido: movimiento, y alguno á las esperanzas que desde un principio se concd&gt;iéton: por en Brody corre la voz de que el cuerpo 'del general Saclcenha lo.tanto el reino de Sajonia, los ducados:sajones, y las. casas abaabandonado sus posiciones para trasladarse ¿ la parte del Sor. Ade? dialesd« Reuss, han hecho entre si-ún tratado -separado, én cuya mas parece que el Emperador Nicolás publicará en cuanto lle…</t>
  </si>
  <si>
    <t>Sacz, Julián Lóndrea.yssasasiMMSMSSHswtwtmnMSMasssiassssiwssMMtsH González</t>
  </si>
  <si>
    <t>Julián Lóndrea.yssasasiMMSMSSHswtwtmnMSMasssiassssiwssMMtsH González Sacz</t>
  </si>
  <si>
    <t>…o para ni gro y á dos iluminada en el almacén de estampas de la calle angos noticia. ta de Majaderitos. CAMBIOS SBC BIA 14. — . Se emplaza é loe acreedores é las testamentarías de D. Julián Lóndrea.yssasasiMMSMSSHswtwtmnMSMasssiassssiwssMMtsH González Sacz y Doña Gerónima Fernandez Sardino, su muger, Paris............................................................ 13 iv. srecinos que fueron de esta corte,.pan que dentro de jo dias, en Cádiz..................................................................... Par papal. que se…</t>
  </si>
  <si>
    <t>Sagredo, Josef Gil de</t>
  </si>
  <si>
    <t>Josef Gil de Sagredo</t>
  </si>
  <si>
    <t>…la hizo ir á fondo, colocó santos Sacramentos de la Penitenciar y de la Eucaristía: traducido sobre ella la fragata, y entonces quitando el lastre ó peso sobrenadó nuevamente por D. Josef Gil de Sagredo, arcipreste de Alcaráz, papel marcala basada, subió hasta unirse al buque, y afianzándola á la parte adornado con catorce estampas: un tomo en 16.de inferior de los costados de esta con pernios, ha sido varada sobre -mayor. La buena acogida que han merecido l…</t>
  </si>
  <si>
    <t>Sagró, Luis Mereló y</t>
  </si>
  <si>
    <t>Luis Mereló y Sagró</t>
  </si>
  <si>
    <t>…u entrada en ata capital, se reduzcan en la temporada que em- D. Julián Deotal, Valencia, por tejidos de seda. pieza el dia primero de Pascua de Resurrección, y concluye en «„• -: D. Luis Mereló y Sagró, idem, por idem. de Julio del presentc aJSo, á solos 6 n. por cabeza, y 6 mrs. 'por D. Bartolomé Marco, idem, por ídem. libra de:piso; dando cn ello S. M. una nueva prueba de la proteo* D. Josef González, idem , por idem. cionióue dispcnsa al interesante ramo…</t>
  </si>
  <si>
    <t>Saína, Pedio</t>
  </si>
  <si>
    <t>Pedio Saína</t>
  </si>
  <si>
    <t>…de esta capital, refrendada del escribano Ordoñez., se ha ANUNCIOS. señalado para nueva junta de los acreedores á los bienes de D. Jo• Elementos de Elocuencia forense , por el Dr. D. Pedio Saína sef Enderica, vecino que fue dé esta corte, el día 24 dé! Corriente de Andino y Alvarez, abogado de los Reales Consejos y del co á las hueve de su mañana en la casa morada de S. S.; en inteligen legio dé Sevilla. Parte primera: dos. tomos en 8.° Se venden en…</t>
  </si>
  <si>
    <t>Sajonia, Masía Josefa Amalia de</t>
  </si>
  <si>
    <t>Masía Josefa Amalia de Sajonia</t>
  </si>
  <si>
    <t>…e sobre la tumba del que ha dejado de existir, que En celebridad del feliz cumpleaños de la Usina nuestra Señora fue ilustre por su cuna y por sus acciones, que sus hijos deben se Doña Masía Josefa Amalia de Sajonia, el Excmo. é Ilus- guir su ejemplo, y todos respetar sus cenizas y bendecir su me trísimo Sr. Comisario apostólico general de la Santa Cruzada, moria. en uso de sus facultades apostólicas , ha distribuido pora alitio CAMBIOS DEL DIA 21. ■ de las necesidades d…</t>
  </si>
  <si>
    <t>Sal-, Manuel</t>
  </si>
  <si>
    <t>Manuel Sal-</t>
  </si>
  <si>
    <t>…raelitas,cldé la Paz,niarpórCárníohá,Rojo: cada unaío10rs."''rs. 1 VÍ;Fn él jdégádó dél Real sitiodé Alrahjuez sé ’ h.f ^presentado e j PcKÍi vistas delReal sitió deAtárijúéz, por D. Manuel Sal- tra Feliciana y' Ana González, sóbrinas y heredem' universales ^ vsdor Girmqná, Selmá y ótros'^buénois prófcsorésY'cádá estampa que quedaron ¡nstitúiiUs por sü tio Manuel Góuzatéz' j y n'o haZ'T’"',',' -oiendo podido áVeílgúaT su paradero', á pesar de las’dil…</t>
  </si>
  <si>
    <t>Sala, Dominga</t>
  </si>
  <si>
    <t>Dominga Sala</t>
  </si>
  <si>
    <t>…muy baja. Iá medra, aunque triuy débil, no tár- ñora admitir un hermoso ramo de flores tritúrales que le ofteció ídó en restablecerse. (pemeinxamedrmticks Zattckrift fwr Gekurtt- Doña Dominga Sala,'consorte de D. Francisco Gispert, uno de los Aamdr,toan.u,cuad. 1.1827.) ' ~ ;; duefios de la fabrica , y despues de haber .SS. MM. dado i besar cus Reales manos á todos los dependiente' de ella, se retiraron en ESPAÑA. tre las aclamaciones dél inmenso concu…</t>
  </si>
  <si>
    <t>Sala, Jacinto</t>
  </si>
  <si>
    <t>Jacinto Sala</t>
  </si>
  <si>
    <t>…m, por ídem. SS. AA. gozan de la mejor salud en esta corte. D. Domingo Serra, idem, por idem. D. Juan Rull, idem, por idem. Por Real orden de ao del actual, comunicada por el Exce D. Jacinto Sala, idem, por idem. lentísimo Señor Secretario de Estado y del Despacho universal de D. Francisco Torrá y Riu, Mantesa, por idam. •Hacienda, se ha dignado S. M. mandar éntre otra cósa que los • D.'Joaquín Aldamar , Guetaria, por lana de las cabras del derechos d…</t>
  </si>
  <si>
    <t>…a asegurar laindcpen- Ea teguida pauron SS. MM. á visitar el prado de indianas y dencia griega, r de las éoosaasésscias qué podrían resultar da &lt;¡ue; tinte de algodón encarnado de D. Jacinto Sala, sito en el término cada Potencia dirigiese sus Operaciones come mas le conviniese. deS. Martm dc Provdnsals,: como á cosa de media hora,extramuros Hay algunos que mime laico» de otro modo, y se congratulan «le esta ciudad. La parte principal del prado estaba…</t>
  </si>
  <si>
    <t>Sala, Jaime</t>
  </si>
  <si>
    <t>Jaime Sala</t>
  </si>
  <si>
    <t>…e por fallecimiento de D. Ildefonso Cuartera, é D. Ramón de Costa y Monzón: para la dignidad de arcipreste de Barcelona i£ de Febrero. Santa María, de la propia iglesia, por el de D. Jaime Sala, á Don Apenas el industrioso principado de Cataluña empezaba á dis Carlos Laborda: para una canongía de la iglesia catedral de Segorfrutar los beneficios de la tranquilidad, debidos á la gloriosa re-r ve, vacante por promoción dé D. Francisco Joaquín Arteaga…</t>
  </si>
  <si>
    <t>Sala, Teresa</t>
  </si>
  <si>
    <t>Teresa Sala</t>
  </si>
  <si>
    <t>…ro. ídem. ■ , „■ - ■ ■ ... Zaragoza. Trigo, fanega idem 13 á 14: cebada J4 á'6: ar-D. Josef Ramón , y Bea , Barcelona, por Hilos de cáñamo. roz , arroba 34: vino, cántaro 7. ‘ « ' Doña Teresa Sala, Areñs de Mar, por encajes de hilo. En toda la provincia se presenta téen ¡a cosecha. | D. Antonio Vigué, Barcelona, por pañuelos de hilo. 1 Burgos, (provincia dé)._i.Barjox. Judias, fanega 56 á 62: ’ Doña'Jacinta Casas, ídem, por blondas y encajes dé hila vi…</t>
  </si>
  <si>
    <t>Salas, Francisco Gregorio de</t>
  </si>
  <si>
    <t>Francisco Gregorio de Salas</t>
  </si>
  <si>
    <t>…s y tiéndose, después del primer xemate, las pujas de medio diezmo, secuencias de la Semana Santa y Pascua de Resurrección, parafra diezmo y cuarto. seados en verso castellano por D. Francisco Gregorio de Salas:, Departamento de Madrid. cuarta edición, añadida con las consideraciones y ofrecimientos Tercias Reales..............»............................. para80.192visitar las cruces. Se hallará á 8 rs. en pasta en las libreríasExcusado................. ..........…</t>
  </si>
  <si>
    <t>Salazar, Antonio Martínez</t>
  </si>
  <si>
    <t>Antonio Martínez Salazar</t>
  </si>
  <si>
    <t>…mbres, quienes por me al estilo de los tribunales de la corte, Chancillen.is y Audien su delito de alta traición reconocían todos los habitantes ser me cias del Reino; escrita por D. Antonio Martínez Salazar: quinta recedores de la sentencia que iban á sufrir con arreglo á las leyes edición, anotada y añadida por D. Santiago de Alvarado y de la y Reales decretos. Peña, notario de los Reinos y del ilustre colegio de esta corte. Se trata en esta, ademas de lo que c…</t>
  </si>
  <si>
    <t>Salazar, Gabriel</t>
  </si>
  <si>
    <t>Gabriel Salazar</t>
  </si>
  <si>
    <t>…e tendrá su importe en depósito hasta que M rido quedó debiendo ciertas cantidades que quiere se resarzan por . presente el interesado á percibirlo. sus iueca árbitros, que lo son D. Gabriel Salazar, presbítero , y D. Vicente Arribas, vecinos y residentes en dicha villa, los cíta CAMBIOS SEl DIA 1+ la en cumplimiento de su encargo, y deseando se verifique la vo 1 LÓndra. •«*&lt; S«l* luntad de la tatadora y descargó de su conciencia, avisan y llaman . París…</t>
  </si>
  <si>
    <t>Salcedo, Josef</t>
  </si>
  <si>
    <t>Josef Salcedo</t>
  </si>
  <si>
    <t>…l obser Rby nuestro Señor nombrar para una- canongía de la Sta. iglesia var una pequeña exposición de manufacturas dispuesta con el fin primada de Toledo , vacante por renuncia de D. Josef Salcedo y de darles una idea de las labores que saleta de aquél establecimien Jaramilló, ¿ D. Juan Francisco.Sastre y Madrid? para el deato. Merecióles particular atención cuanto en ella habiá, asi de tu nato de la iglesia catedral de Guadix, por ascenso de D. Vicent…</t>
  </si>
  <si>
    <t>Salcedo, Josef María Escovar y</t>
  </si>
  <si>
    <t>Josef María Escovar y Salcedo</t>
  </si>
  <si>
    <t>…ía, se quiere que emprenda una esnongía de la catedral de Málaga, vacante por falfectetetío algum cosa fuera de aquí, es preciso que se le envíen refuerzos de D. Josef NavarreU, á D. Josef María Escovar y Salcedo. cuanto antes-, pues las guarniciones mas precisas, los enfermos, cuyo número no se disminuye, y las 'ocupaciones peculiares de los CAMBIOS DEt JDIA. zapadores y de ios artilleros ,ho dejas rancha gente disponible, y Hoy es feriado en la lonjase debe creer qu…</t>
  </si>
  <si>
    <t>Saliendo, Gtt-</t>
  </si>
  <si>
    <t>Gtt- Saliendo</t>
  </si>
  <si>
    <t>…se en el pueblo de sil ademas de las autoridades de la plaza, estado mayor y oficiales es nacimiento* lo hará el mas mmedntto. pañoles, el Excmo. Sr. general del ejército francés, vizconde Gtt- Saliendo reprobado en el primer eximen pan el grado db ba- ' din, el Sr. general Mputon*7 todo el estado mayor v oficiales da chÚler en filosofea , la junt* del colegio le determinará el rierripo la guarnición francesa; y entre otras demostraciones de regocijo se en q…</t>
  </si>
  <si>
    <t>Salinas, Francisco</t>
  </si>
  <si>
    <t>Francisco Salinas</t>
  </si>
  <si>
    <t>…ídát por toda cia i consultando si el Capitán de caballería con licencía mdchni- lá tropa : pidiéronle ademas, y él se lo prometió, asistir á la cere ■da en Villarubia de Santiago D. Francisco Salinas, debepeair re monia personalmente. lie f, respecto á que habiéndole concedido . tres meses «je^ licencia Parece no obstánte qúe Abdurahmair había concebido algunas para posar' áQcaoa, que.lo es igualmente del. distrito de su mando, sospechas, y quedándose en…</t>
  </si>
  <si>
    <t>Salinas, Josef Rico</t>
  </si>
  <si>
    <t>Josef Rico Salinas</t>
  </si>
  <si>
    <t>…ro Señor nombrar para una canongía de la iglesia colegial de Toro, en el obispado de Zamora, vacante por fallecimiento de Balsa de hoy. Cinco por roo consolidados 103 fr. 70 c. Ac D. Josef Rico Salinas, y no'haber tenido efecto el nombramiento ciones del banco 1900 fr. Empréstito Real de España 724 á 73. hecho en D. Ramón Rodriguez Calvo, á D, Antonio Manuel Gar ____De Viena escriben fon fecha 2 j de Enero, lo siguiente: cía : para otra de la misma colegial…</t>
  </si>
  <si>
    <t>Salinas, Miguel</t>
  </si>
  <si>
    <t>Miguel Salinas</t>
  </si>
  <si>
    <t>…moso*, en donde se hallan de vienta las piezas sueltas de Primer prendo. D, Fernando Montoya. los trimestres anteriores, y se dirá el prospecto gratii; y en las Segundo......... * D. Miguel Salinas ¡ D. JuanCastell. provincias en las librerías que se anunciaron en k' Gaceta del 13 Aecettit....v..... D. Francisco Ayala, D. Felipe Bedoya. de’Febrero del afio próximí pasado. Uraíítimnt diálogos sobre la Gramática latina, Retórica y En la tercera date de mú…</t>
  </si>
  <si>
    <t>Salmón, Manuel González</t>
  </si>
  <si>
    <t>Manuel González Salmón</t>
  </si>
  <si>
    <t>…enientes. Tén- HUNGRIA. dréislo' entendido, y dispondréis lo necesario á su cúmplimienSemlin I.° de Jtdio.to.sEstá rubricado dé Ja.Real mano.sEu Falencia á ao. de Julio de i8a8.=A D. Manuel González Salmón. ' Se asegura que el bajá de Belgrado ha enviado áHermanstad un oficial de graduaciop, sin decir si turco ó servio, pertenecien • NOTICIAS.,f. . ’ ■•. [t Ti EXTRANGER•.. , ; AS. ,f te á la guarnición de' aquella ciudad, con. pliegos para el general que manda…</t>
  </si>
  <si>
    <t>…era vasallos de esta Monarquía sem .por Realés órdenes é instrucciones, nos ha suplicado el referido brar , moler ó fabricar en sus tiérras ó caitas tabaco, sal, y cual Excmo. Sr.'D. Manuel González Salmón, primer Secretario del quiera otro género estancado, é introducir y expender los de'ilíci Despacho de Estado, nos sirviésemos librar las correspondientes to comercio, como también Uextraccioo de plato ú oro y dunas Letras, para que los M. RR» Arzobispos y Obi…</t>
  </si>
  <si>
    <t>…de Widdin, y se dirigieron por el ca to.=Esrá rubricado de la Real mano. =En San Lorenzo í 23 de mino dé Krajova hasta Czoroi, en donde se apoderaron de todas Setiembre de 1828.=A D. Manuel González Salmón. las municiones, víveres y forrages que encontraron, y después se retiraron, llevándose también algunos miles de cabezas d« ganado,Real orden mandando que los Comisarlos de Guerra, ó Justicias, habiendo devastado también todo el término de Mehediuz; pero . no…</t>
  </si>
  <si>
    <t>Salmón, Manuel'González</t>
  </si>
  <si>
    <t>Manuel'González Salmón</t>
  </si>
  <si>
    <t>…omunidades religiosas en la aqui iosertas i expedimos las presentes á consecuencia'del oficio; que siembra del tabaco en sus huertas ó cercados ...pues sin embargo de por el Excmo.Sr. D. Manuel'González Salmón , primerSecreta- no poder ignorar los Prelados las estrechas órdeties de S. M. para tío de Estado de S. M. C. sé nos ha dirigido , y es el siguiente.* =s que en estos Reinos no. pueda persona alguna sembrar , moler ni Excmo. Sr c=Muy Sr.mlo: No existiendo yai…</t>
  </si>
  <si>
    <t>Salvador</t>
  </si>
  <si>
    <t>…Chancillería de Valladolid á D. Manuel de Paz, alcalde del cri Constantinopla todos los Embajadores europeos. El bajá habia man men mas antiguo de b» misma; y para esta resulta á D. Salvador dado.que se le presentasen los sugetos mas distinguidos de los fran María Quiroga y Puga; para otra de alcalde del crimen de la au cos , y Jes habia asegurado otra vez que estarían perfectamente se diencia de Galicia á D. Vicente Puig de Samper : para la fisc…</t>
  </si>
  <si>
    <t>Salvador, Vicente</t>
  </si>
  <si>
    <t>Vicente Salvador</t>
  </si>
  <si>
    <t>…y alarmante que parezca este porvenir, está _ En atención á las particulares circunstancias, méritos y servi sin embargo próximo é inevitable, si la Puerta continúa menos cios. de D. Vicente Salvador, marques de Cruilles, caballero pro preciando el consejo que sus verdaderos amigos le dan por últi feso y Decano de la Orden Militar de Montcsa, por decreto de ma vez. 15 de Noviembre de 1827, se ha servido el Rey nuestro Señor . «Sin embargo, todavía es tiem…</t>
  </si>
  <si>
    <t>Samper, Vicente Puig de</t>
  </si>
  <si>
    <t>Vicente Puig de Samper</t>
  </si>
  <si>
    <t>…mas distinguidos de los fran María Quiroga y Puga; para otra de alcalde del crimen de la au cos , y Jes habia asegurado otra vez que estarían perfectamente se diencia de Galicia á D. Vicente Puig de Samper : para la fiscalía guros en Egipto , y que serian protegidas en todas las cirunstancias de lo civil de dicha audiencia á D. Tiburcio Eguiluz, fiscal del que pudiesen sobrevenir sus personas y bienes. (Idem.) crímea de ella; y para esta resulta á D. Josef Lópe…</t>
  </si>
  <si>
    <t>San, Isidoro</t>
  </si>
  <si>
    <t>Isidoro San</t>
  </si>
  <si>
    <t>…, es que Juan Nepomuceno Quiroga y Prado: para la de Sta. Coloma de conviene marear la uparación que debe existir entre el antiguo Farnés, a D. Félix Alquezar: para la de Blanes á D. Isidoro San y moderno sistema. tiago de las Cuevas: para la de S. Feliú de Guixols á D. Joaquín Es menester hacerse cargo del efecto que debe producir seme María Beladiez y Herrera: para la de La-Bisbal á D. Buenaventu jante táctica. ra Portóla t pata la de 'Tortuell» 4l…</t>
  </si>
  <si>
    <t>Sán, Manuel Antera</t>
  </si>
  <si>
    <t>Manuel Antera Sán</t>
  </si>
  <si>
    <t>…y según brera , á D. Agustín Chaves y Arce: para otra de la catedral de las necesidades. entre las cinco misiones que están á su cargo, á sa Córdoba , perla de D. Agustín Perez, i D. Manuel Antera Sán ber ; Sut-cbuen f Tonklng, Cochlnáñm , Siam, Pondicheri y el chez : para una ración de la colegia! de Antequera, en el obispado coléalo de Pouio-idnong. En el mes de Marzo de este año han de Malaga, por la de D. Josef María Cow dei Becerro , a D. Se marchado…</t>
  </si>
  <si>
    <t>Sánchez, Aniceto</t>
  </si>
  <si>
    <t>Aniceto Sánchez</t>
  </si>
  <si>
    <t>…de nuestra marina. \Sundi) r~ os Quintana , García Alvarez, Carbolleira, Rodríguez , Martí rrirr.A carecemos de medios seguros para desmentir las noti nez , y D. Venancio Portal, D. Aniceto Sánchez, D. Joaquín cias Insertos en los periódicos alemanes, es preciso concederles Vahamonde, D. Leoncio Ribero y D. Ramón Vivero. En trigo* per ahora algún, crédito. Sin embargo es digno Ce notar que las nometris esférica T&gt;. Ramón Vivero. En lo mismo y en cosmogr…</t>
  </si>
  <si>
    <t>Sánchez, Antonio</t>
  </si>
  <si>
    <t>Antonio Sánchez</t>
  </si>
  <si>
    <t>…có ¿ hijos, Barcelona, por hules. Sr. Ituarte é hijo político, Santiago, por curtido*. D. Juan Lamben; idem, por pelucas y postizo*. D. Mariano Ayustante , Zaragoza, por baldoses. D. Antonio Sánchez, idem, por idem. - ... D. Domingo Francisco de Vich, Barcelona, por pieles y D. Bernardo Furcada, Barcelona, par badanas tafileteáis. D. Juan Furcada, idem, por tafiletes de colores. '.a guante*. v; Doña Isabel Literas, Madrid, por charoles. D. Salvador Roig,…</t>
  </si>
  <si>
    <t>Sánchez, Estanislao</t>
  </si>
  <si>
    <t>Estanislao Sánchez</t>
  </si>
  <si>
    <t>…); se les recoge y cerca en el campo, y aun pueden alli D. Honorio María de Muró: para la de S. Feliu de Guixols á pasar las noches serenas durante el calor; pero nunca en tiempos D. Estanislao Sánchez ,yPuy: para ja de Bañólas á D. Manuel húmedos ó lluviosos. Calvache y Moya: para la deGandesa á D. Gabriel García de El lavado es una de las mas importantes operaciones. Debe ha García Caballero: y nará la de la de la villa de Castellón de la cerse sobre el l…</t>
  </si>
  <si>
    <t>Sánchez, Francisco</t>
  </si>
  <si>
    <t>Francisco Sánchez</t>
  </si>
  <si>
    <t>…n benéfica de nuestro magnánimo So D. Angel Roldan. D. Josef Antonio Orta. D. Pedro Fernandez. berana jY no escuchareis la voz de la Iglesia que os llama? ¡Y no D. Anselmo Losada. D. Francisco Sánchez. D. Manuel Antonio dareisoidos ¿ sus saludables exhortaciones? ¡Desconoceréis vuestro Puentes. D. Josef Quintero. D. Francisco Ampudia. D. Josef verdadero ínteres, y con endurecido corazón, ciegos y alucinados Romero. D. Rufo Casulla. D. Timoteo Gulpide. D. T…</t>
  </si>
  <si>
    <t>Sandoval, Ignacio Hermosilla y</t>
  </si>
  <si>
    <t>Ignacio Hermosilla y Sandoval</t>
  </si>
  <si>
    <t>…contarseManuelprimerode la Huerta,de los deD.suIgnacionación Luzanen España,y D. Martinpor Donde Total....... 32,872 Ulloa: 6 rs.*—.Noticia de las ruinas de Talonera la Vieja, por D. Ignacio Hermosilla y Sandoval: continuación de la memoria Se sacan nuevamente á subasta, por no haberse presentado lici- antecedente, por D. Josef CornideSaavedra: 14 rs__ Memoria so tadores á la i.*, las rentas decimales de la diócesis de Málaga, y bre la inscripción hebrea de la iglesia…</t>
  </si>
  <si>
    <t>Sanguíneti, Septimio</t>
  </si>
  <si>
    <t>Septimio Sanguíneti</t>
  </si>
  <si>
    <t>…de Casa y Corte y escribanía de provincia de Albóniga , á deducir '1^001' BO COCKOlulldOlHMWSlMSIfnHSntHifMISIHHMaS 7 idem. fcl de que sé créan asistidos en la deinanda pucsta por D. Septimio Sanguíneti, ubre qbe se le confiera dicha.posesión ¡ qon apercibi miento que de no hacerlo, se sentenciarán los autos ep su ausencia ANUNCIOS. y rebeldía, y les parará entero perjuicio. —Se desea 'saber si existe D. Josef Fernandez, natural del luga' de lnegedo, provinc…</t>
  </si>
  <si>
    <t>Sanhauia, Josef</t>
  </si>
  <si>
    <t>Josef Sanhauia</t>
  </si>
  <si>
    <t>…a y música. plaqué. D. Miguel Cabrero, Madrid, por obras de platería. Doña Francisca Jaquinet, idem, por chimeneas económicas. D. Henríque Dollfus, ídem, por bomba para incendios. D. Josef Sanhauia, idem, por velas de sebo. . D. Vicente Pcleguer, ídem ,-por litografia. D. Josef Mas, Barcelona, por instrumentos de «rujia. . Director del Real establecimiento biográfico de Madrid,-por D. Francisco de, Asís Caballé, idem, por moldes para papel. D. Eusebio A…</t>
  </si>
  <si>
    <t>Sanie, Palmers-</t>
  </si>
  <si>
    <t>Palmers- Sanie</t>
  </si>
  <si>
    <t>…cruz, i DévonshTre, el obispo Durhan y lord Colchcstcr; la; Cámarabaja D. Nicolas Perez-Martínez: para una.canongta de la misma, va— ha nombrado 14, entre, el los i Mr.Huskuson, á lord Palmers- Sanie por la propia causa, á D. Antonio AlonsoBlanco: pan tpn , á M. C. Gránt y Lamb, ásié Francisco Burdétt ácc. Se ha otra de la colegiaL de Yalpuesra,^en;cl &gt;rzobi&gt;spado de Burgos, emplazado la ooafercnciatpra el ^dejiinio inmediato. * , por;;faUec¡miénto deD. V…</t>
  </si>
  <si>
    <t>Sanohez, Juan</t>
  </si>
  <si>
    <t>Juan Sanohez</t>
  </si>
  <si>
    <t>…», ofrecidorá el prospecto, Jonrán Valdecana, agustino. Fr. Francisco de S. Juan Bautista, y dcKribir con la detencion y esmero convenientes aquello* in carmelita. D. Cirios Fikr. D. Juan Sanohez ^ con su mozo Fran mensos é importántes paites, ligados por tanto* vinculo* coa loa cisco Alonso. D. Francisco Rosendo. D. Lázaro Fscandin. Don cspaftotes~__Haab el día i.° de Junio cn la capirat y hasta el ig M*—* Ceideira. D. Joaef Tallón- D. Josef. Ne^rete…</t>
  </si>
  <si>
    <t>Santal, Manuel de</t>
  </si>
  <si>
    <t>Manuel de Santal</t>
  </si>
  <si>
    <t>…ias de Doña Juliana Paula Marraci, viuda de D. Manuel novedad en su importante salud. de Larrarte, vecina de esta corte, con D. Andrés Caballero, Dort Gerónimo Manuel de Uriarte y D. Manuel de Santal lana, sobro SS. AA. gozan de perfecta salud. nulidad ó validación de tres escrituras de censo, impuesto en uno El Rey nuestro Señor se ha servido admitir el donativo que casa, sita en esta corte, calle ancha de los Peligros, núm. 18 y 19; en beneficio del Est…</t>
  </si>
  <si>
    <t>Santana, Antonio López</t>
  </si>
  <si>
    <t>Antonio López Santana</t>
  </si>
  <si>
    <t>…^.................................... . G Idem.: ' V tra de k Guerra, se pasa de -actierdo con el vicegobernador del' .......... .............'i daño. " :'v' ; Estado efe Veracraz D. Antonio López Santana, y promovió tur Vales conspfidados.... - IÓ| i iyí p. toad a&amp;orofo- én Jalapa, uniéndose ai ayuntamiento, que desconoció' Idem no consolidados........,.k............. ...kri. ~ 6f i 7 por LóoT igaalsie&amp;se k autoridad de! congreso. Este fe sostuvo con firmeza,…</t>
  </si>
  <si>
    <t>Santander</t>
  </si>
  <si>
    <t>…ublicado últimamente en Par ¡s^ k mayor gravedad. Bk estallado 1im conspiración en k que se ha impelo en casa efe la viada Ponhmaim, en que se contienen algu llaban complicados el general Santander , que actualmente ocupa nas obrkas, entre ellas sus medkademes, todas llenas de frases- y el segundo lugar es la república, y ctgeserai Padilla, que ya ha de conceptos ardentísimos en estilo oriental; sígnense luego sus bía ensayado poco hace en Cartagena usa…</t>
  </si>
  <si>
    <t>Santiese</t>
  </si>
  <si>
    <t>…n una capelUníanúmero cuarenta dé la iglesia catedral de Palear licoüt cuáles son las concesiones y cuáles las exclusiones de que cia, por promoción de D. Francisco Moreno Mate* i D. Santiese darian estos por satisfechos, si en su inteligencia la palabra! ex goFermñdezUlloa. ■ t’-r.hr.t k^'d, clusión valdría tanto como degradación: ti se coosidcránapor olio •;. AsimismoyporRcalri decretas hatenido á. bien S. M. con» como una exclusión la privación…</t>
  </si>
  <si>
    <t>Santos, Mauricio</t>
  </si>
  <si>
    <t>Mauricio Santos</t>
  </si>
  <si>
    <t>…dem ídem. de la revolución: donde había reinado mas la tranquilidad, mien D. Romualdo Juan de Moüinedo, Idem Idem. tras horrendas convulsiones cubrían de sangre y ruinas los demas D. Mauricio Santos de la Madrid se ^ mbarcó en el paquete estados: donde regia cierto espíritu de conciliación y cordura, que salió para el Havre. : cuando en los otros dominaban el encono y la proscripción. Pa D. Manuel de S, Pelar o se embarcó para Vigo. recía que esta nueva…</t>
  </si>
  <si>
    <t>Santos, Sebastian</t>
  </si>
  <si>
    <t>Sebastian Santos</t>
  </si>
  <si>
    <t>…Josef -Llorha. D. Fernando Gargera. D. Manuel Garay. ■ Reales vellón. D. Juan Arguelles. D. Tomas Cordero, con su hijo D. Manuel. Existencia del año anterior........... 47,140..2/ D. Sebastian Santos. D. Ramón Bassos. D. Nicolás Peña. D. Joa Producto de limosnas , rifas semana- quín Ros. D. Mariano de la Luz Sandigas, con tres niños. D. Jo ; leis ^ bailes de máscafa y otrcs ar sef Romualdo Gutiérrez. D. Francisco Cortes. D. Joaquín Ma bitrios enesttaño».^…</t>
  </si>
  <si>
    <t>Sanz, Josef</t>
  </si>
  <si>
    <t>Josef Sanz</t>
  </si>
  <si>
    <t>…■el parecer del Consejo supremo de Hacienda, en consulta de 24 de ... Diciembre último, y con presencia de otro igual expediente pro-11 ’ ' Vdrsovfá‘s^ de^Eneroi '• -■ movido por D. Josef Sanz, asesor que fue de la Intendencia de •Se están haciendo-iqúi grahdes alístamientos páfa completar el: Valencia, que los empleados en la administración de justicia de ejército'y pSrá formar nutvxís raimientos. E} tiempo, que es se los juzgados1 consulares debe…</t>
  </si>
  <si>
    <t>Saratcs-, Joaquín</t>
  </si>
  <si>
    <t>Joaquín Saratcs-</t>
  </si>
  <si>
    <t>…. D. Domingo Negrin. D. Juan Tejida D. Juan Carril. Don ANUNCIOS. Antonio Gándara. D. Cesáreo Andmi. D. Bernardo González. D. Antonio Ramírez. D. Ramón Pérez. D. Francisco' Nudez. D. Joaquín Saratcs- D. Juan Portas. D. Bartolomé Medina. Don , Catabro dt lat obras dt S. M- gve Jt hallan de venta.etf el dts■ pacho y almacén de la Imprenta Seal.Pedro Oliver. D. Josef Gacett. D. Manuel Fernandez. D. Pablo Córdoba. D. Domingo Alrarez.: D, Bartolomé Ler rano. D. Ra Abadía. Re…</t>
  </si>
  <si>
    <t>Sardino, Geróninia Femandez</t>
  </si>
  <si>
    <t>Geróninia Femandez Sardino</t>
  </si>
  <si>
    <t>…. Francisco Justo Manzano; y para otra dé la - ' ' tita á los Kreedores á la testamentaría de D. Julián Gonzá colegial de Belmonte. obispado de Cuenca, por promoción de lez Saez y Doña Geróninia Femandez Sardino á junta que' ha de D. Meliton Rodrigo,! D.Josef González. celebrarse añtc el Sr. Gal indo, teniente corregidor de esta villa, el Asimismo se ha saividoS. M. nombrar por Real decreto para «fía 7 del corriente’á ial nueve en la posada del mismo señor, una cañon…</t>
  </si>
  <si>
    <t>Sareáa, Juan</t>
  </si>
  <si>
    <t>Juan Sareáa</t>
  </si>
  <si>
    <t>…cada semana si m son festivos* Accessit. 0, Ossoífe González, 0. Juan Falte de Comases* y 0* Rafael Falte y Seria, de Marina* Cfaze ifiedá* de gramática latina* ANIINCm Premhs. if D. Juan Sareáa yBojadors, 2.0 D. luis Atooro^ Accésit. 0. Ignacio Higueras y Tomelfao, D. JosdF Font y Mercurio de España. Setiembre de iBiR.Ymdsscí 10 rs.en eiD. Francisco QiietgUs. D# gramática castellana* despacho de la Imprteta Real* Se suscribe en ei mismo despacho, y…</t>
  </si>
  <si>
    <t>Sariz, Javier de</t>
  </si>
  <si>
    <t>Javier de Sariz</t>
  </si>
  <si>
    <t>…papel co álos-revolucionarios en estC|Continente. mún, y á 6 en fino. - - f'1 triunfo de la amistad, y el amor mas firme y tierno, CAMBIOS DEL DIA 25. historia griega ; dala á luz D. Javier de Sariz, segunda edición: un tomo en pasta á 14 rs. Se hallará en la librería de Cifuentes, Lóndres................................................i......... 3¿fá}. calle de Preciados. París................................................................ 15 11 papel.…</t>
  </si>
  <si>
    <t>Sarmiento, Juana</t>
  </si>
  <si>
    <t>Juana Sarmiento</t>
  </si>
  <si>
    <t>…tayor.se Otra de dos obradaa y media en dicho término de Ocaña,. camino del Pozo. Ambas Se arriendan a nersoess particulares todas las rentas Decía tierras las poseía én propiedad Doña Juana Sarmiento , Vecina de' lea de la vicaría dea Millaa, diócesis de Oviedo; se ha señalado Madrid,- y por m frllecifoiento recayeron en una jóveñ, cuyo pan el segundo y tareero remate basta el dia 5 de Mayo próxima nombre y apellido se ignora * pero «» sabe que vivía en é…</t>
  </si>
  <si>
    <t>Sarsfiéld, Pedro</t>
  </si>
  <si>
    <t>Pedro Sarsfiéld</t>
  </si>
  <si>
    <t>…mento su furor; ellos rezelan que un su mientó’militar y político de la ciudad de Tarragona al teniente ge* ceso que han conseguido sea efímero, y esté tal vez á punto de es neral D. Pedro Sarsfiéld, y para el corregimiento político de la capárseles de las manos, y no saben cómo aprovecharse de sus ven ciudad de Valencia al intendente D. Bruno Gómez. tajas. Es la serpiente de muchas cabezas que se halla enredada en Igualmente ha tenido á bien nombrar S.…</t>
  </si>
  <si>
    <t>Sastre, Pedro Francisco</t>
  </si>
  <si>
    <t>Pedro Francisco Sastre</t>
  </si>
  <si>
    <t>…enriquecerse por la rapiña y espo- la catedral dé Mallorca, vacante por fallecimiento de D. Jorge liacion de los que tienen que perder; cuando correspondencias cri Puigdorfila , á D. Pedro Francisco Sastre; y para otras dos canónminales de dentro y fuera del reino se dispónián á agitar de nue gías, vacantes en la iglesia colegial de Santa: María la Mayor de vo esta bella comarca con la tea de la rebelión y de la anarquía. Calatayud, una por promoción de D.Ventu…</t>
  </si>
  <si>
    <t>Satué, Pedro</t>
  </si>
  <si>
    <t>Pedro Satué</t>
  </si>
  <si>
    <t>…e Escribano, caHedeCaruna canongía de la santa, iglesia metropolitana de Zaragoza ^Vacan retas. Se vende también en Cádiz en la de Hortal y cortípafíía: Se te por fallecimiento de D. Pedro Satué , á D. Sebastun .Bailólas, villa en la de Hidalgo y compañía: Murcia en la de Benedicto: canónigo de la catedral de Barbastro: pira la dignidad.de chantre Valencia en la de Cabrerizo: Barcelona en la de Piferrer: Zarade la iglesia catedral de Sobona, vacante…</t>
  </si>
  <si>
    <t>Scarza, Pedro</t>
  </si>
  <si>
    <t>Pedro Scarza</t>
  </si>
  <si>
    <t>…serdeel suquemáquina.mas perfección y sen na spbreun buque de 200 toneladas, anclado á la sazón en este •' Debemos esperar que el Real Conservatorio de artes y oficios puettó, su capitán Pedro Scarza, y hallándose todo preparado, que nuestro benigno y paternal Soberano el Sr. D. Fernando vit asistiendo al acto S. M. el Emperador, su augusto hijo y toda la • (Q. D. G.) ha establecido en Madrid para la instrucción de sus corte, en el dia 17 de Junio del cit…</t>
  </si>
  <si>
    <t>Scbas-</t>
  </si>
  <si>
    <t>…García. D..&lt;Juán Carrillo. D.. Josef María Aguilar. D. Santiago Abren. Colección de tratados de paz dél siglo xvu; 12 tomos, Sánchez.? D, Francisco Ribera.. D. Josef María Querrá. D. Scbas- folio, papel 360 rs., rústica 414. - 1 tian Tayon. D. Francisco de la Cruz García. D. Andrés Martí .^Prontuario de: dichos tratados, 4 tomo» 8.*, papel 37 n., rús nez: D. -Franrftco Jimenez. D- Sebastian Tomas. D. Bernardíno tica 31. "y S, Josef. D Josef Temp…</t>
  </si>
  <si>
    <t>Scbastiani</t>
  </si>
  <si>
    <t>niaaj&amp; ) . ', .Sgi jnísX a, sin hallfr l« meoor resistencia, y habiéndose obser- hastíate serenidad el general Scbastiani para hacerlas retirar focnt ---------- . - ...........................* - * • . ... - — .. iriair n' &gt;, 8oo9 cartuchos, y agua para 30 días, la guarni be anclado á medio tiro,,j el general bien seguro de arruinar en ción, fie se compouk del .betaljou pft. de…</t>
  </si>
  <si>
    <t>ScficibetoE</t>
  </si>
  <si>
    <t>…oticia da mandados por A habido en ota isla, J el pcaidento’tge'Gfecu ha; da^o fprte de ,w|#a¡aítt^n^n)pS^5o.Tuuu, ello á los tra embajadores. Loa torcos'están encerrados «nUa for general ScficibetoE, dapues -de tras asaltos. La pérdida de loa taleza; perdida la esperanza de recibir socorro de Cauttamino- rasos ha sido muy considerable; pero también he perecido toda la pla, se han dirigjidoafbajádeEgiptbipero a drAuphugo.y este se loe summisti*, porque «o…</t>
  </si>
  <si>
    <t>Schario, Pedro Agustín de</t>
  </si>
  <si>
    <t>Pedro Agustín de Schario</t>
  </si>
  <si>
    <t>…s que gusten matricular En ó de Marzo'úítimo falleció en la anteiglesia dé Djeustó, se podrán hacerlo desde hoy en la secretárla del Real conservato limítrofe dé Bilbao, el Excmo. Sr. D. Pedro Agustín de Schario; calléete! Turco , número tb, cuarto príncipal. várri, marques de ÚFidelidad,teniente genéralde los Reales ejér ‘•‘:jLas Utilidades y ventajas que las artes sacan de la química’son citos , caballero profeso de la orden de Calatrava, comendador de tantas y tan…</t>
  </si>
  <si>
    <t>Schebeck</t>
  </si>
  <si>
    <t>…del mayor general príncipe Tchevtchevadzeff, de Mr. Joukousky, París 27 de Diciembre.intendente general, del barón de Renne, coronel del regimiento de infantería de Schiryart, del coronel Schebeck, del berglerbeg Bolsa de hoy. Cinco por 100 consolidados 101 f. 50 c. Ac de Tauris Fet-Ali-khañ y del mouschteide de ía misma ciudad ciones del banco 1930, Empréstito Real de España &lt;53|. Agá-Amir-Zata-Seid. S. A. R^el lnfante D. Miguel ha salido de esta capi…</t>
  </si>
  <si>
    <t>Scheestá</t>
  </si>
  <si>
    <t>…Jirepára para nuevas favorable y continuar las opericioncs mültaíes. tentativas. Se esper»,'úi&amp;olwant*,5qu¡ÍLdÍ_ generalGeismar, que Hace algunos diA que llegó á Odesa «l-4en¡ente general Scheestá acampado junto á Czoroi, recibirá también .refuerzos, con pclcff, á causa de una enfermedad que le ha obligado i separarse lo» que podrá hacer frente á su enemigo. (Gaceta untyerspi.X . r. del ejército. ,s . .., V'¡s ■{ r •. ii i •; í ¿ : : Alguúisóirt^dc Odé…</t>
  </si>
  <si>
    <t>Schildcr</t>
  </si>
  <si>
    <t>…aluarte, cuyos escombros ca yeron en los fosos : la,,segunda mina, venia i caer á .la derecha del El día x8 de Setiembre por la mafiana principió el «twwi»g&lt;» á mismo baluarte. El coronel Schildcr entró en ella y la cargó c«n</t>
  </si>
  <si>
    <t>…ir dé Vama el iq para irse inmedia »Lo* anudantes de campo el príncipeDolgorouky y el conde tamente á Petenburao por Odeia. Una parté del cuerpo diplomáti» Sergió&gt;’ Strogonow 7 el coronel Schildcr hin sido nombrados ge cb debiá séguir á S. M. I. Algunos embajadores sin embargó se nerales, y ayudante general el general Adlerberg. disponían 4 zegresar 4 sus cortes. Parece que los genenlei cási han - »E1 Emperador na conferido al conde Diebitch lá orden d…</t>
  </si>
  <si>
    <t>Schipóff</t>
  </si>
  <si>
    <t>…oo permanecerá pués de este acto, que presenció Abbas-Mirza con la.mayor aten en el Gabinete como Gefe efectivbi.de él, pero sin cargo alguno; ción, asistió al desayunó que dió el coronel Schipóff, comandante que.cl lórd Melville ha sido invitado, ¿ tomar la dirección nomi del regimiento reunido de la guardia ; y al que fueron convidados nal en la suposición de que los toryS' de todas las clases consientan algunos personages mas principales de la comit…</t>
  </si>
  <si>
    <t>Schiturio</t>
  </si>
  <si>
    <t>…nquila, la. car -deulo»! puertos de Candó, Catón, Modon y Navarino, y el de #dk PW9; &lt;t(l» .t&lt;iMr que ,-qo permanezca asi mucho .tiappo , y .ló%.gpjyEMid* Pótrás y de; Espanto. El almirante Schiturio ha sido mie se cumplan &gt;1 fin; los deseos.que parné animap. al Gran.Sefior nombrado comandante de esta división;naval, que se compone da PP&gt;*apwtoi»^b*ÍP;l4n,núpa* d«sn» capital aates que ceder. elguna ]pcbo:Wrgantines y goletas , .de algunas chalupas cañoner…</t>
  </si>
  <si>
    <t>Schnciderentibió</t>
  </si>
  <si>
    <t>…lan á la primera séfial. El general Durricu ordenó „En efecto el 4 desembarcó esta t brigada, y 4jr^de',,«ste: dia el que se embarcase Una compañía de cazadores en las chalupa» de general Schnciderentibió, negociacionacon Hadji-Abdulahbajá los navios, para qua de acuerdo con los marinos echasen abajo la de Patrás y del castillo de k Mora. Pero dapucs de bastantes con* puerta del mar: otra compafiía se colocó en guerrillas con orden ferenciu , que nada produjcr…</t>
  </si>
  <si>
    <t>Schneiaer</t>
  </si>
  <si>
    <t>…fial se diti- atrevido ¡codujo todo el efecto que esperábamos , y sw. resultado gifroeiJas chalupas sobre la puerta del mar, y los zapadores so fue una Capitulación. Finalmente el general Schneiaer alaba rauadelantaron porel.puente hasta la:puerta de tierra que comcnza- cho él entusiasmó y disciptina de suntropa*. : : ! i: ' ü ippá derribar á la vista de la guarnición, que no .se atievió á ha- ,.Desde que se marchó Ibrahim y nos dejó la facultad de po .…</t>
  </si>
  <si>
    <t>Schneidcrsus</t>
  </si>
  <si>
    <t>…ü comenzaba el fuego. En fin no de 24 horas, dado últimamente porres puesta definitiva, dispuso se situaron otras dos, á,cuya cabeza se. puto el coronel Mr. Ru- inmcdiatamente el general Schneidcrsus tra regimiento» en otra llieré en frente del puente pordondese pesa á la ciudadela, y á su tantas columnas, r.con su artillería .tirada por hombra marchó en retaguardia ¿« colocaron otras cuatro compañías par» apoyar á las derechura contra la plaza , delante…</t>
  </si>
  <si>
    <t>Schneider</t>
  </si>
  <si>
    <t>…que no conozca quiénes se habian aproximado' á la plaza para reconocerla ; desde sus propios intereses ¡ y desprecie cualquiera: invitación que 'se la cuyo ¡momento se decidió el general Schneider á tomar el-castillo diríja para hacer la paz bajo condiciones honoríficas. Sabemos que £ viva fuerza, y en la noche del 19 dió sus disposiciones para se ha Sostenido que ia igualdad con que los ¿beligerantes pueden en atacarle: cldia negociar es una razon qué…</t>
  </si>
  <si>
    <t>Schwetschin</t>
  </si>
  <si>
    <t>…a parel general Rú- K diger avanzó desde Bairéiiidede sobre Bazardjick, partió de Man— en un puño, y cargando cón dóble furia, fue ya preciso no se gal i sobré Varna el cuerpo dél general Schwetschin, compuesto guir arrojando al mar, y cerrar la escotilla, porque ya nada dejuna brigada de infantería y « seis escuadrón»;el cual había ban los equipages en la entrepuentes, á pesar de estar mas déla hecho hasta entone» parte'de la vanguardia. El.ayudante gene…</t>
  </si>
  <si>
    <t>Se, Barón Geis-</t>
  </si>
  <si>
    <t>Barón Geis- Se</t>
  </si>
  <si>
    <t>…los rusos, lo cual ha frustrado las esperanzas Fita mañana á las cuatro ha llegado la vanguardia rusa, com de muchos especuladores. . puesta de g9 cosacos y huíanos, al mando del general Barón Geis- Se aseguraba en Bucharest que habia marchado sobre Giourgemar. También ha enttado esta mañana Mr. de Minciaky: la víspe- vo un grueso cuerpo de infantería rusa, y aun se «leda que en la xa habia este encontrado en Plojess al hospodar príncipe Ghika, el noche del…</t>
  </si>
  <si>
    <t>Se, Manuel Domingo de Perca Aran-</t>
  </si>
  <si>
    <t>Manuel Domingo de Perca Aran- Se</t>
  </si>
  <si>
    <t>…a de S. S., calle de Rela de Abalos: para mta capellanía de Señores Reyes Nuevos de k tores , para junta de acreedores á los bienes de D. Joaquín Suarez. dudad de Toledo por la de D. Manuel Domingo de Perca Aran- Se avisa á los interesados para que se presenten por sí ó por apo goiti á casería de sa santa iglesia primada, á D. Mateo García; derados; en k inteligencia que de so hacerlo, les parará el perjui y pata otra de número y coro de k iglesia catedral de Osma por ci…</t>
  </si>
  <si>
    <t>Seaford</t>
  </si>
  <si>
    <t>…z, suministro plenipotenciario cerca de $. M. En el mismo éiá VUharoñ también é Mr. Húsfeteon el conde Cristianísima,' éatÁpodo la ¡mpebcfend» artes y bella» letras qu« Dudtey, el lord Seaford , Mr. Lámb y el conde Morlépen el s¡¿ atiaba conham é aqml al coode da lunirdcl. guíente tuvieron con-il úiu .óótiféiébcta «1 lord Palirnimón y el conde1 Diidley,! -’s l' ’ -’H ' '• atmia ■= Desde luego cs ftcil conocer las personas de quienes se com pondrán…</t>
  </si>
  <si>
    <t>Sebas</t>
  </si>
  <si>
    <t>…y otro modo que los comerciantes rado que no evacuaría la Morea hasra que se le obligase á verifi sepan á qué se han de atener. carlo con las armas. Mañana debe atacar á Coron el general Sebas «Por lo demas se ve claramente lo absurdo que es pensar en la tian! á la cabeza de su brigada y de una compañía de minadores y guerra , si la Rusia se atreve á bloquear los Dardanelos. de zapadores, y al mismo tiempo tres fragatas bombardearán la «Este bloque…</t>
  </si>
  <si>
    <t>Sebastian</t>
  </si>
  <si>
    <t>…ente Garlón, á D. Estiban Cecilio y Aguilar: para una canongía de la ertenecian á su comunión, pero no de los armenios que no csta- misma, por la de D. Josef Vicente de Góngora, á D. Sebastian E. an en ella y le eran desconocidos. Entonces es cuando se expide Jacinto García-, y para una ración de la de Santander, por muer— ía orden para que en el término de 12 dias salgan de Constantmo- ae de D. Diego de la Pedrosa, á D. Francisco Josef de la Gán pla…</t>
  </si>
  <si>
    <t>…ústica 10 rs. Pinto y D. Manuel de la Parte; y pata una canongía de la de Reglamento de los regimientos de Milicias provinciales de Baeza,en el obispado. de Jaén, por promoción de D. Sebastian 480a , 4.®, rústica 2 rs. I ¡ Jacinto García á otra de la catedral de Almería , i D. Juan Joscf Reglamento de sueldos, prest y gratificación para los cuerpo* de Montes. del Ejército de 1803, 4.0, rústica 2 rs. Asimismo ha tenido á bien S. M. nombrar por Real…</t>
  </si>
  <si>
    <t>…te . tomar pn rteen tina acción. limos ¿an, felizmente para apoderarnos de Modon y de Navarino; ;,Tengo el honor de ter con el mayor respeto dccr==Firmado= y qúc habia ordenado al general Sebastian: emplease, né tuvieron El^kmente general ^ar, de .Fnncie-.-y. comandante.del ejérc^o eii«l, mismo éxito en esto plaza.. El general se prosentó^el 7 delante i-i r;:; i’iV oL"'1¡J31 desús puerta*, y anunció á su cótiwodante que Navarino Jr Modon '¿?u ríos' pari…</t>
  </si>
  <si>
    <t>…los tbntie- bidaifoimia. ten^a sus jioieiies á D. Estcban Peeras, cUra heXeficianc*,«para hacer tai laentrcga de las altajai'que en los- miúnbtseéx- oo de ta referida parroquia, y D. Sebastian. Beltra», ¡su* albac^as pMtaii}-m-la forma que se tiene ofreesdó^ anúncipdo. ‘ "i teséiméntarios, ¿3 recoger dicha hijuele y demae qiie&lt;baya lu^rAsimismo se cito-y eánpliza ¿ la referida' Dofca Juana Josefa í.-r.-.-fc.-i ¿i.¡. sis tf.j- :* •'.« i-'i j mmavu U…</t>
  </si>
  <si>
    <t>Sebastun</t>
  </si>
  <si>
    <t>…Caruna canongía de la santa, iglesia metropolitana de Zaragoza ^Vacan retas. Se vende también en Cádiz en la de Hortal y cortípafíía: Se te por fallecimiento de D. Pedro Satué , á D. Sebastun .Bailólas, villa en la de Hidalgo y compañía: Murcia en la de Benedicto: canónigo de la catedral de Barbastro: pira la dignidad.de chantre Valencia en la de Cabrerizo: Barcelona en la de Piferrer: Zarade la iglesia catedral de Sobona, vacante por promoción de…</t>
  </si>
  <si>
    <t>Sebivirán, Santos y Dofia</t>
  </si>
  <si>
    <t>Santos y Dofia Sebivirán</t>
  </si>
  <si>
    <t>…r: para de deros de'D.Antonio Gendrc, de nación:francés , del comercio mostrarlo. Los que se han atrasado en recoger algunos tomos'se ser qué fue detesta corte, se ciu y emplaza á D. Santos y Dofia Sebivirán acudir á completar la suscripción en todo elmcs de junio na Gcndre, hernunos del dtfunto.y la última, viuda da Monboue entrante. La obra completa -se-hallaráen Madrid en-la librería de cher, cupo paradero se ignora /par* que enel término de go.dias Escober, c…</t>
  </si>
  <si>
    <t>Secre</t>
  </si>
  <si>
    <t>…la opresión de un pueblo célebre. Esta empresa, que llenará de ho nor i la Francia, y aplauden todos los corazones generosos, os =Excmo. Sr.=:Claudio Mtrtinez de P¡nillos.=Excmo. Sr. Secre tario de Estado y del Despacho de Hacienda. obre una nueva carrera de gloria, que no dudo sabréis conseguir: sí; me lo aseguran los sentimientos y el ardor de que os veo ani mados. SI dia 19 de Agosto último á las seis y medía de su mañana se «Esta es la prim…</t>
  </si>
  <si>
    <t>…en Bald He dado cuenta al Rey nuestro Señor de tm oSáo.qpz m 15 iosa, que dirigió en 27.de Setiembre último 4 este Ministerio ck de Setiembre del año próximo pasado • fcO V. $. ai Señor Secre mi cargo el Capias general de Cataluña , soliritaado se le decla tario del Despacho de Hiekada, relativo á k necesidad- que hay de rase comprendido en la Real orden de 21 de Julio ultimo, fun que ias clases de illmitaác&amp;^mádmidm, pensionistas de guerra y dado…</t>
  </si>
  <si>
    <t>Secreta-</t>
  </si>
  <si>
    <t>…a Bulga He dado cuenta al Rey nuestro Señor de un oficio, que en ig ria, del campo de Schumfe f de Varna alcanzan hasta el 5. £! de Setiembre del año próximo pasado, pasó V. $. al Sr. Secreta-: Gran Visir, después de haber pasado el Bal kan había 1 legada *ai vio del Despacho de Hacienda, refetiyoá k necesidad que hay de Kamtzick, y había techo varias tentativas para librar á Varna. que la clases, de Ilimitados /Indefinidos, pensionistas de - guerr…</t>
  </si>
  <si>
    <t>Secretario</t>
  </si>
  <si>
    <t>…de la Aduana, no se habia llevado á efecto, si Barcelona xa de Marzo. guiendo siempre la antigua práctica de presentarse 24 horas'des Habiendo dado cuenta al Rey nuestro Señor el Sr. Secretario pués de echada el áncora; pero habiéndose principiado á observar de Gracia y Justicia de un oficio del'presidente de la Junta supe con rigor dicho decreto, y estando los infractores sujetos á rigo rior de Sanidad de este Principado, en que participa el salvam…</t>
  </si>
  <si>
    <t>…-.-s eienda ha comunicado á la Dirección general de Rentas con fecha de gi de Julio último la -Real orden «guíeme: El Rey nuestro Señor, á consecuencia de varias reclamación - .El Sr. Secretario del consejo de señores Ministros con fecha Bes qué se le han dirigido.con motivo de estarse exigiendo en la. «y.del actual ote dice, lo que sigue; En el consejo de señores Mi isla de Cubé cinco pesos fuertes de derecho por cada barril de ha-: nistros de 23 de…</t>
  </si>
  <si>
    <t>…fuo.ta'cisa su reimpresión para el mejor servició, del Rñ, mi Augusto baco para $plo‘el efecto de medicinarse, de cuya permisión han Amo , como asi se ha servido manifestármelo.el Sr. Secretario del abusado algunas Casas y Conventos de Religiosos, creyéndose au Despacho de Hacienda, fEn su consecuencia tengo el honor de torizados para fabricar el tabaco con las hojas que les producían acompañar á V. E. el adjunto ejemplar impreso de las referidas -aq…</t>
  </si>
  <si>
    <t>…hecho conquistas de mucha importancia en Europa j Asia, va do sustitutos en ¡os Cuerpos de Milicias. liéndose soto dé medios ordinarios, es claro que, alimentándolo limo. Sr. :.E1 Sr. Secretario de, Estado y del Despacho dé la como puede hacerlo, en razón de las fuerzas colosalcsque tiene la Guerra con fecha ¿2 de Diciembre último me dice de Real or R.usia, esta Potencia debe infaliblemente conseguir la victoria. den lo que sigue: Excmo. Sr.: Al Insp…</t>
  </si>
  <si>
    <t>…s&amp;ttét:-c08£mz&amp;-*pe---ha&amp;mengp, m la distribución 7 operaciones combata, en que ios turcos , á pesar de sus esfuerzos, no pudieron de te Habilitados, sobre io cual preguntó dicte Sr. Secretario dei desalojar á los rusos de su po&gt; felón perfectamente atrincherada Despacio de Hacienda si en ello habría algún ÍEconvenieBfe,y si ai sur de la bahía de Varna. El 26 y te 27 hubo acciones muy convendría que te Habilitados hiciesen ios repartos con.: amencia…</t>
  </si>
  <si>
    <t>Sedaño, Fausto Manuel</t>
  </si>
  <si>
    <t>Fausto Manuel Sedaño</t>
  </si>
  <si>
    <t>…Aldea del Rio: el 7 en Andujar: el 8 y 9 gial de Brivicsca, en el Arzobispado de Burgos, vacante por pro*1 en Bailen: el 10 en la Carolina; el 11 en el Viso: el 11 en Val mocionde D. Fausto Manuel Sedaño á canongía de ella, á Don depeñas : el 13 y 14en Manzanares: el 15 en Villa Rubia: el id Pedro Manuel Martínez. . en Madfidejés: el 17 en Tembleque: el 18 y 19 en Ocaña: el 20 Asimismo y por Reales decretos ha tenido á bien S. M. non»-" en Valdertíoro: el 21…</t>
  </si>
  <si>
    <t>Sedeen</t>
  </si>
  <si>
    <t>…y: felit éxiio, protegido de le cuerpo irá á ocupar kw acantonamientos que dejará una parte del tercera batería' dé la aftilléríi Volaríte, y* apoyado por la división ejército del general Sedeen; sin embargo a! casi probable que éste de caradores de á caballo. ^ Mientras se éftetuiba ate una masa ide cuerpo, y acaso algún otro, tomarán parte activa en la lucha ac- caballería^ énfcmiga, sostéhida’ ppr un reducto construido 'delante de tual contra tos…</t>
  </si>
  <si>
    <t>Seguier</t>
  </si>
  <si>
    <t>…ron al mar., llegaron también á tierra sin heri El Sr. vizconde Laine , Par de Francia, Ministro de Estado. das de consideración. Al dia siguiente por la mañana se hallaron El Sr. barón Seguier, Par de Francia, Ministro de Estado y rendidos sobre la playa los cadáveres de tres franceses y de 70 os, los cuales presentaban una prueba de que la desesperada primer presidente del tribunal Real de París. a El Sr. barón Mounicr, Par de Francia. . ación del…</t>
  </si>
  <si>
    <t>Segura, Vicente</t>
  </si>
  <si>
    <t>Vicente Segura</t>
  </si>
  <si>
    <t>…itos............ 30,000. Examen crítico é imparcial del tratado de la medicina cura A la casa de misericordia de aquella ciudad..................... 4,000. tiva de Mr. le Roy. Por D. Vicente Segura, médico titular de la Al socorro y manutención de los pobres presos en las encomienda de Torrente. Cuaderno i.° que contiene el discurso cárceles de la misma........:.............................................. 2,000. preliminar. En la medicina, como en las…</t>
  </si>
  <si>
    <t>Seieil, Miguel</t>
  </si>
  <si>
    <t>Miguel Seieil</t>
  </si>
  <si>
    <t>…ertes.^.......................... par á j bensúcio. riel. ; ;• .-;fj j J, i . , \ í 1 dafio. . Dia i:° dt Febrero. Para Nueva Orleans en el bcrgintiií ame» f ¡don. ricano América. D. Miguel Seieil. D. Eugenio Huerta», D.Ra- Coru&amp;á................l............, i¿ á 4 ídem. , mon Casas. D. Ramón renaloa. D. Francisco Tabaco.' D. Manuel Vales consolidados...................,..!................;. 194 á j valor. Carrajal. D. Manuel Rodríguez. D. Fernando M…</t>
  </si>
  <si>
    <t>Seire, Fernando</t>
  </si>
  <si>
    <t>Fernando Seire</t>
  </si>
  <si>
    <t>…so, frente S. Felipe el Real. ♦—........ Zamora* A la casa Hospicio de la ciudad de Za- _____Para proceder á la adjudicación de una herencia se desea sa 14,000. ber el paradero de D. Fernando Seire, ó el de sus hijos, si los de * Asiorga. A la de sinos Expósitos de Astorga—.. 29,122. jó , en el caso de haber fallecido; cuya noticia, sea por los mismos Salamanca* Al tercio y casa de nílte Expósitos interesados, 6 por cualquiera persona que lo supiese, se…</t>
  </si>
  <si>
    <t>Sellier.-Entre</t>
  </si>
  <si>
    <t>…erstas de Tauris Tolon visitó en Aix ( Provenza) el bello Museo de antigüedades sobre el camino de Teherán , lós cuales representan batallas de este que posee en aquella ciudad el Sr. Sellier.-Entre los monumentos Príncipe, y en fin la preciosa biblioteca de Ardébihl cogida por interesantes que revisó el docto archéólógo, le causaron una el general Suchtelen cuandose apoderó de esta ciudad. Esta biblio sorpresa extraordinaria tres grandes rollos de ^apel…</t>
  </si>
  <si>
    <t>Sementó, Jdan Francisco</t>
  </si>
  <si>
    <t>Jdan Francisco Sementó</t>
  </si>
  <si>
    <t>…compuesto de 49 lumna 8.* tin. 12 , en lugar de 70, léase do, previniéndose qus pliegu en lugar de los 1$ de que nabia de constar, según anunció el soefetario habilitado es el Dr. D. Jdan Francisco Sementó. LA IMPRENTA REAL. j. ■»&gt;.*• &gt; r</t>
  </si>
  <si>
    <t>Seniavin</t>
  </si>
  <si>
    <t>…u3sEpgg^r?c6ode &lt;feiiNcy»él»ti-» dé, ministro de Negqcios&gt;«rauger«;:mS|p^T:; ?„ »•1 Parece;que• ya’• no desemharcar¿i»£cniGtem~'lite;fí3pás:qúe~sehallan á bordo de la encuadra del almirante Seniavin; pues se dice En seguida se retiró S. M. á palacio, y á las tres volvió ¿ salir que están destinadas paraotro obje|o deqjle que recibió los últi pan visitar el hospital civil yfitulitar, y ¡diferentes cuarteles. mos descalabros el ejército dé Béunbij§ abe Blo…</t>
  </si>
  <si>
    <t>Serafín.Chavier</t>
  </si>
  <si>
    <t>…rticipa que el enemigo atacó' Cámara pura una plaza de alcalde del crimen.de la Real audiencia con fuerzas superiores al ejército que sitia á Varna ; pero que fue de Cataluña, á - D. Serafín.Chavier, oidor cesante que era de la rechazado con gran pérdida. Según el parte del almirante Greigh misma , con todo su sueldo: para la plaza de fiscal del crimen de. llegó cop su escuadra á la altura de Munkalia; tiene ásu bordo la misma Real -audiencia á D. Anselm…</t>
  </si>
  <si>
    <t>Serna, Francisco de Sales</t>
  </si>
  <si>
    <t>Francisco de Sales Serna</t>
  </si>
  <si>
    <t>…reciendo . Salamanca. Trigo* fanega 17 á jo:centeno 15 á 16: echada ademas, iluminada en la noche de S. Fernando la fortaleza de la 44216: garbanzos 80 á no. Alhambn £ expensas de D. Francisco de Sales Serna * su Gober - Tamames. Trigo, fanega jpa 23: centeno 14 a 16: cebada nador r que en Sevilla se adornaron magnifica mente las casas capi 16 á 17: garbanzos 80. tulares cor ricas colgaduras y pabellones guarnecidos de oro, col Vitigudino. Trigo* fanega 18 á 201…</t>
  </si>
  <si>
    <t>Serra, Domingo</t>
  </si>
  <si>
    <t>Domingo Serra</t>
  </si>
  <si>
    <t>…te D. Miguel Vilaregut, idem, por idem. wud. . D. Pablo Carrera y Mas, idem, por idem. •' ' i . ( - » D. Pablo Tous, idem, por ídem. SS. AA. gozan de la mejor salud en esta corte. D. Domingo Serra, idem, por idem. D. Juan Rull, idem, por idem. Por Real orden de ao del actual, comunicada por el Exce D. Jacinto Sala, idem, por idem. lentísimo Señor Secretario de Estado y del Despacho universal de D. Francisco Torrá y Riu, Mantesa, por idam. •Hacienda, se…</t>
  </si>
  <si>
    <t>Serra, Francisco</t>
  </si>
  <si>
    <t>Francisco Serra</t>
  </si>
  <si>
    <t>…uando en IX Juan Antonio de Rojas Queipa, » D. Josef Perez Chico: se hubieron manifestado satisfechos dél estado de aquella , fábrica, para una ración de la de Jaén, por muerte de D. Francisco Serra dispensaron á los circunstantes con la mayor bondad el alto ho no , i D, .Rafael Gallardo: para una media ración de la colegial nor de besar sus Reales manos, en prueba de lo grato que les era de Bel monte/obispado de Cuenca, por promoción de D. Pedro el fome…</t>
  </si>
  <si>
    <t>Serra, Josef</t>
  </si>
  <si>
    <t>Josef Serra</t>
  </si>
  <si>
    <t>…rigo, ciurten 54 á 58 í cebada 34 á »6l avena 30.a . consortes .¿arderos en Barcálonáj por ckrdat.,. "f ga: maíz 31' á 34: terdz, arroba 28 á 30; tiñó¿cántaro atf i aR' 0. Pedro y D. Josef Serra, idem, por idém, ' Y aceite, arrobé 32 á 34. 'I j .. i D. Antonio Monfort, idem , pOr litdgÁfia.' ‘ Tarragona. Trigo, cúártera ño: ceatéño 42: cebada 16) miz Viuda de Serra y Franch, Gipelládés, por’ papel. V ' ' ' aoijudías go: arroz',- arroba 34 1 vino, car…</t>
  </si>
  <si>
    <t>Serrano, Josef</t>
  </si>
  <si>
    <t>Josef Serrano</t>
  </si>
  <si>
    <t>…al. D. Manuel Rodríguez. D. Fernando Mantillo. Don Idem no 7 á 74 ídem. consolidados»!......... Josef Coll.D. Amonio Ruiz. D. Manuel Fihbrco. D. Manuel Lebrel. D. Vioente Pezuela. D. Josef Serrano. D.Antonio Pé rez. D. Domingo Negrin. D. Juan Tejida D. Juan Carril. Don ANUNCIOS. Antonio Gándara. D. Cesáreo Andmi. D. Bernardo González. D. Antonio Ramírez. D. Ramón Pérez. D. Francisco' Nudez. D. Joaquín Saratcs- D. Juan Portas. D. Bartolomé Medina. Don ,…</t>
  </si>
  <si>
    <t>Sevilla, Tadeo</t>
  </si>
  <si>
    <t>Tadeo Sevilla</t>
  </si>
  <si>
    <t>…a del Sr. Galindo, teniente primero de cor Cádiz............................................................. i á f pérdida. regidor de esta muy heroica villa, se cita y emplaza á D. Tadeo Sevilla.................. ... i¿ ídem, Sánchez Escandon y D. Juan Josef de Lerma, últimos tenedores 'Málaga............... .....;..................................... i beneficio. de cinco vales Reales de 300 pesos de Enero de 1808 y Setiembre Valencia...............…</t>
  </si>
  <si>
    <t>Sherbatoff</t>
  </si>
  <si>
    <t>…ente que promovió para consultar sobre la mis infantería y tres piezas de artillería pertenecientes al ejército del ma materia, como peculiar del referido Tribunal y Ministerio de príncipe Sherbatoff, y ayer lo han verificado otros cuatro batallo )a Guerra, á consecuencia de dicha exposición, que le fue de nes qué vienen de Skuleni; todas estas tropas marchan sin detener Real orden remitida á informe. Penetrado S. M. de que lá preci se hacia el Danubio. T…</t>
  </si>
  <si>
    <t>Shérto</t>
  </si>
  <si>
    <t>…e, ñana deben llegar nuevas tropas, tanto a los pueblos inmediatas concediéndoles poner sustituto por el artículo 5.0 del Real decre como á .esta ciudad, en donde aún permanece el príncipe Shérto de 8 de Febrero, aclarado por la circular de 30 de Marzo del batoff. ¿corriente año, quees lo que se observa, y de que conduce no al AOSTXIA. terar la Real Declaración de Milicias en este punto; conformán Viena 17 de Setiembre.dose con el parecer del mismo Co…</t>
  </si>
  <si>
    <t>Shiptmn</t>
  </si>
  <si>
    <t>…lo que ta de las principales potencias, á la cual deben .arreglarse definí* sigue: tivamenle los Embajadores reunidos en la actualidad en una de laa 1 Por el bergratin Sunker-Hiü, capitán Shiptmn, que llegé tslas.de la Grecia. Este documento parece que es el ultimátum que aquí de Cartagena en 17 dias , hemos recibido periódicos de aque se dirige á la Puerta, á fin de que se decida á someterse á las con lla ciudad, que alcanzan hasta el ao de Julio, y…</t>
  </si>
  <si>
    <t>Shipton, Jorge</t>
  </si>
  <si>
    <t>Jorge Shipton</t>
  </si>
  <si>
    <t>…. yá*. Si de mis ansias el amor supiste. Tú, que las quejas de mi amor llevaste . .ANUNCIOS.- ’ , J Oye, no téáías, y á mi Niafa díte, . ■ 'jDilé ,qúe muero. Gramática inglesa por D. Jorge Shipton: quinta edición, i Í 7 Filis tin tiémpomi dolor sabia , la cual se le han hecho todas las mejoras'que una rigorosa .análisis lJ' ' Filis un tíáápó íhi dolor lloraba, dé los dos idiomas espafiol i ingles1 han podido sugerirle. Se vende Quísome un tiempo, mas a…</t>
  </si>
  <si>
    <t>Si, Obispo</t>
  </si>
  <si>
    <t>Obispo Si</t>
  </si>
  <si>
    <t>…e será llamado al minado con los vivas de los soldados y del pueblo , y dió con el eximen anual por. motivo ni pretexto algnno. teniente coronel mayor un suntuoso banquete á dicho Sr. Obispo Si el pretendiente fuese extrangero deberá traer los documen y demás gefes y personas de distinción que á la corte que con este tos referidos legalizados por él Ministro Ó Cónsul español del motivo tuvo en Cádiz el Excmo. Sr. Gobernador, concurrieron Estado de q…</t>
  </si>
  <si>
    <t>Siena, Lucas de</t>
  </si>
  <si>
    <t>Lucas de Siena</t>
  </si>
  <si>
    <t>…ción* .sobre: este: particular al Enterado el Rn nuestro Señor de lo que V. SS. informan Reis-effendi los Enviados europeos , á quienes'ha contestado que’ acerca de k solicitud de D. Lucas de Siena, en qué pretende tomar ‘ se las entregaría al Sultán, ¿ pesar de que dudaba las recibiese S-i A. en arrendamiento por dos años la Renta de aguardiente de toda la: Se' ha. dado orden de- alistar en la capital 69- hombres para ca* prorincia de Segaría, por la c…</t>
  </si>
  <si>
    <t>Sierra, Bartolomé</t>
  </si>
  <si>
    <t>Bartolomé Sierra</t>
  </si>
  <si>
    <t>…lo se deduce bien de su conde de Ncssclrodc. mismo objeto, tan interesante que á veces puede depender no me AVISOS. nos que la conservación ó pérdida de la vida, de acudir ó no in D. Bartolomé Sierra, médico director de las aguas minera mediatamente á contener los progresos de los diversos inopinados les de Panticosa, pone en noticia del público, que la observación accidentes que tan frecuentemente se ven suceder entre las gentes: de once años le ha demos…</t>
  </si>
  <si>
    <t>Sierra, Dánuuo</t>
  </si>
  <si>
    <t>Dánuuo Sierra</t>
  </si>
  <si>
    <t>…el estado incniible de miseria en que geCrespo. D. Josef M. Qucsadau D. Mariano García. Dr. Leonar mis, la muerte de tan crecido número de los vuestros, la devas do Pcrez é hijos D. Dánuuo Sierra. tación de vuestras propiedades, el abismo de Hules sin número en que os habéis sumergido y en que os hundirá mas cada día que tardáreis en implorar la clemencia del Soberano, y el peligro que El Patriarca griego Agitángelo* ha circulado i sus súbditos de os…</t>
  </si>
  <si>
    <t>Sierra, Josef</t>
  </si>
  <si>
    <t>Josef Sierra</t>
  </si>
  <si>
    <t>…27. llano, harcele - - Para llevar á efecto lo acordado á instancia de uno de loa No perdones la espuela, Ton coursier hors d'haleine; ha- rassé acreedores á las testamentarías de D. Josef Sierra y Doña Catalina Litercs, su rnuger, pendientes en el juzgado del Sr. Galindo, te No des paz á la mano, D'un bras jamais lassé, niente de corregidor de esta villa, por ,1a escribanía de Sierra, Se Menea fulminando el hierro in Exerce - incessament ton glaive Cita á los que lo sean pa…</t>
  </si>
  <si>
    <t>Silva</t>
  </si>
  <si>
    <t>…cuartel Vargas. en forte 54 rs. vn. '* »EI ataque de este cuartel había principiado luego que se supo __&amp;?j Cuadros de la penitencia. Obra del limo. Sr. Antonio el del palacio» E! comandante Silva, que lo dirigía, asestó un ca-\ Godeau, obispo de Venze, traducida del original francés al casñon á la puerta; pero la guardia, defendiendo su puesto con cncr-^ teüaoó por el licenciado D. Ignacio de Ordejon, Individuo cor gía, rechazó 4 los'compiladores, les…</t>
  </si>
  <si>
    <t>Silva, Manuel</t>
  </si>
  <si>
    <t>Manuel Silva</t>
  </si>
  <si>
    <t>…ington ha-hecho mucha sen- en aritmética D. Gregorio Rodríguez, D. Juan Matesi, D. Juan sscion en todos los oficiales de la escuadra francesa del Medi Barbie, D. Clemente Reguera, D. Manuel Silva, D, Camilo terráneo, y el Gobierno francés ha manifestado otra vez sus sen García, D. Joseí Blanco, D. Ramón Martínez y D. Robus t ¡ano timientos , confiriendo nuevos honores á los oficiales que se halla Agustín Aniel o. En geometría D. Josef María de la Quin…</t>
  </si>
  <si>
    <t>Silva, María del Pilar Bucareliy</t>
  </si>
  <si>
    <t>María del Pilar Bucareliy Silva</t>
  </si>
  <si>
    <t>…ealCasa y Patrimonio, se Eldia 11 del corriente falleció en Barcelona , á la edad de saca á pública subasta el arrendamiento por seis afio*, contados des* S9é años, Ja Excusa; Sn. Doña María del Pilar Bucareliy Silva, &lt;^de ranta María dé Agosto del prment*;!-dé once suertes de tierra condesa de Santa CoUzm y de Fuendara, marquesa de Valle-her de labor ; les huertas del Paso, Chispa, Botánico y Moncloa: la moso, Grande de España de primer» clase, nueve dias dotpuet de ivif…</t>
  </si>
  <si>
    <t>Silvestre, Luis Francisco</t>
  </si>
  <si>
    <t>Luis Francisco Silvestre</t>
  </si>
  <si>
    <t>…. ayuntamiento de Canet de mar. La villa de Peramola. El clero y. D, Mariano Rufino González, ídem, por vino común. ayuntamiento de la villa de la Arbeca. El ayuntamiento de la vi D. Luis Francisco Silvestre,-idem,-por agua de colonia y vi lla de Miravet. El clero de la villa de Puigccrdá. El ayuntamiento nagre purificado. _ de la villa de Tordera. El síndico general de los Valles de An : D. Francisco Coáta, ídem, por licores; dorra. El ayuntamiento, cura párroco…</t>
  </si>
  <si>
    <t>Simeón</t>
  </si>
  <si>
    <t>…or 100 consolidados 10$ fr. 70. c.cieron. En este momento llega el coronel Bibikow, ayudante de cam* Acciones del banco 1802. Empréstito Real de España 724. —Antes de ayer leyó el conde Simeón en la Cámara de le» Parespo de S. A. 1. el Gran Duque Miguel con las llaves de la plaza el informe sobre el proyecto de la ley relativa á los periódicos, yde Brai'low, la cual se ha rendido ál espirar las 24 horas de sus pensión de armas, que S. A. 1. había c…</t>
  </si>
  <si>
    <t>Sineavin</t>
  </si>
  <si>
    <t>*94mandada por el almirante Sineavin, los cuales fueron-vueltos á bres que pueda tener al Rey en tutela, y el palacio de lás Tulleenviar^ lláitico á - conjéraieocii de lásreprésentacionesdel Go- ría* bajóoe nfInspección.... El partido qúleré que^u obra^e perpctue;ypan esto expulsa d los jesuíta*…</t>
  </si>
  <si>
    <t>Siniavin</t>
  </si>
  <si>
    <t>…ndo la dulce satisfacción i Ja escuadra del vicealmirante Heyden; los otros tres navios vol de verse -rcunida toda la Real Familia, excepto los Señores In verán á Crorstadt con el almirante Siniavin. fanteshijos delSefxno.Sr. Infante D. Francisco, que por su La segunda división, compuesta de los navios Emperatriz tierna edad se babiats quedado en esta corte. Alejandra de 84 cañones ; ¡del gran Dnqar Miguel de 74; de la - SS. AA. -volvieron al Sitio por J…</t>
  </si>
  <si>
    <t>Sinotas, Tomasa</t>
  </si>
  <si>
    <t>Tomasa Sinotas</t>
  </si>
  <si>
    <t>…ados. Los partes de Barcelona recibidos últimamente anuncian qúü • Doña Gumersinda Condeidem-, por objeto curioso. SS. MM. seguían en acuella ciudad sin novedad en su impertióte . Doña Tomasa Sinotas, idem, por objetos curiosos. salud. Doña Francisca Reat de Bou, idem, por ídem. D^Francisco Javier dei Valle Linacero, idem, por dibujos SS. AA. gozan de perfecta salud en esta corte. de lápiz. &gt; Anónimo P. y B. de M., idem, por inscripción én versos; El ayun…</t>
  </si>
  <si>
    <t>Sipoegin</t>
  </si>
  <si>
    <t>…arne, harina y aguardiente; y los carros con la corte de Teherán, continúa en el mismo pie y bajo el man de trasporte, tirados de bueyes, y capaces de seguir al ejérciro en do del general Sipoegin, gobernador militar de la Georgia. Tam todos sus movimientos, le ofrecen muchos meses hace segura sub bién se aseguraba que esta división debía suministrar un destacar* sistencia en cualquiera parte adonde marche. Todas las plazas tur mentó considerable para…</t>
  </si>
  <si>
    <t>Sípoegin</t>
  </si>
  <si>
    <t>…lmentelot que les correspóncLiñ por insubordinación ,e.n los 'regimientos de la lanwer armenia qué or - .Üabér cumplido los plazos señalados &gt;Mn el goce de elfm antes de ganizó el general Sípoegin, gobernador militar de la Georgia. jirincipiar á regir el nuevo arregló. DeRaeí orden dcc. Madrid Córriátí, voces en ésta ciudad que'^min el parte de Erzerón el ge jjj'dé Agostó de i8i8s&amp;adniio. neral Paskewitch iba con más lentitud eñ sus adelantamientos en…</t>
  </si>
  <si>
    <t>Sisear, Gregorio Mayans y</t>
  </si>
  <si>
    <t>Gregorio Mayans y Sisear</t>
  </si>
  <si>
    <t>ESPAÑA/ ; ■v;- Biografiad y • - a ■ Para elpremio de este epígrafe .han concurrido dos elogios de Valencia 5 de Entro. D. Gregorio Mayans y Sisear con- la misma condición prevenida Junta fública dt la Real Sociedad Económica de esta ciudad. en el programa, y la Sociedad acordó conferir al del lema,¿Et. dubitamus adkuc vjrtotem {atendere factis ? la gran medalla de • Continuando la Sociedad, como lo tien…</t>
  </si>
  <si>
    <t>Sisear, Gregorio Mayans.y</t>
  </si>
  <si>
    <t>Gregorio Mayans.y Sisear</t>
  </si>
  <si>
    <t>…rama, ó no se han moria premiada de agricultura de D. Gregorio González Azaola; presentado aspirantes, ó no han acreditado todavía las circunstancias el elogio también premiado de D. Gregorio Mayans.y Sisear, es necesarias para conferirlos. crito por D. Mariano González y Valls, y últimamente una oda Habiendo ocupado Jos premiadas de la dase de. educación el dedicada á )a Sociedad, cuyo autor ocultó su nombre con el título lugar distinguido, según costumbre, y su…</t>
  </si>
  <si>
    <t>Skesmérsdale</t>
  </si>
  <si>
    <t>…éntre-quienes se ha Algunos periódicos alemanes contienan el siguiente extracto llaban las mas distinguidas de la primera nobleza. Presidió el fes-, de una1 carta particular. tin lord Skesmérsdale. 1 "'La opinión general tanto del pueblo como de los grandes y ‘ : Acabilda1 la comida y- hab'endo.bebidó I la salud del Rey, de los utemas, que.está'decidida por la paz, y apoyada en ¡a per propuso el presidente el toast (brindis) de costumbre ¿ Mr. Pin; sua…</t>
  </si>
  <si>
    <t>Sobrino, Josef Sanz Pexez y</t>
  </si>
  <si>
    <t>Josef Sanz Pexez y Sobrino</t>
  </si>
  <si>
    <t>…Sr én la citada escribanía á la posi 18,186.., 500—•tsNtsiMsr ••«»•*••• Idem. ble brevedad, añedíante haber- sido extraviados, y reclamáaolói 9.9*9- 500 sstiintHtnsssssssiMM Idem. D. Josef Sanz Pexez y Sobrino, del comercio de Aota, que dice ®»439.« 5OO-......—.......... Cádir. aer duefio de ellos. EN LA IMPRENTA REAL.</t>
  </si>
  <si>
    <t>Socmaw, Pedro García</t>
  </si>
  <si>
    <t>Pedro García Socmaw</t>
  </si>
  <si>
    <t>…lzscampaatsT &lt;1 tstreendode la dro Sulnés. D. Josef Antonio Echaverria; D. Nicolás Trivilla.’ arrillenai llcgaron SS. MM. al Real pala¿io , que habÍtan ordi- D. Manuel BustilLoa. D. Pedro García Socmaw D. Domingo Pc-&gt; nariamentc los MM. RR. Arzobispos, en cuya ««ateta esperaban rez. D. Pedro Azua. D. Francisco Gallego. D. Juan de la Chi las autoridades de la Provincia y'el ayuntamiento. ca. D. Josef Figueroa. D. Constantino ViUafruela. D. Hilario El Rsv.dió la orden dequé…</t>
  </si>
  <si>
    <t>Socuve, Antonio</t>
  </si>
  <si>
    <t>Antonio Socuve</t>
  </si>
  <si>
    <t>…imiénto de periór de gramática latina y dé lengua griega , donde se dice.: én infantería de la Guardia, á quienes el cirujano mayor de él les el t.° D. Antonio Lacueva y en el a.° D. Antonio Socuve, debe daba gratis t y casi diariamente, dicho purgativo. Sobre unos 70Ó leerse en ambosSocueva. . 1 t de están individuos fueron atacados de la citada enfermedad , de los Otra. En la página 10, columna 1.*, línea 2 de la Gaceta qué nó murieron mas que 22. Abi…</t>
  </si>
  <si>
    <t>Solano, Francisco</t>
  </si>
  <si>
    <t>Francisco Solano</t>
  </si>
  <si>
    <t>…opla, truido con motivo de una representación que dirigió por conducto lo que causaría un sentimiento general en Pira, porque los francos del Intendente de la provincia de Córdoba D. Francisco Solano y perderían en él su mayor apoyo. Asimismo debe temerse que si la Arjona, solicitando tener intervención en el repartimiento y co Puerta no adopta otro sistema mas moderado, saldrán también de branza de las contribuciones, como Secretariordel ayuntamiento aqu…</t>
  </si>
  <si>
    <t>Solazar, LokMária de</t>
  </si>
  <si>
    <t>LokMária de Solazar</t>
  </si>
  <si>
    <t>…ipacion, ó;4; los para Su cufltplimicnto.rsSéftiledo de la Realmano.=EnS. Lored- turtos . :'/»jras tinto aéalúi deiarro)ar dé alli"C(m tanta cotteiú! zo á zq de Octubredei8ítl.±iA D. LokMária de Solazar. ' «Obrárla Fritncia de cbndertocón la Rusra, Ai&gt;stria i Inglaterra!1; X JkiEÍÍRÍid^r' ■ V;; % ÜJ-Á Estas son cuestiones ehignriticas, que solo'puede résolver el tükn-: * :-iu. : "' .L mira. tanto núésttoGobierno pói mieiitHis1 está1* la * ' ^; - T. -y'■ ■■ v…</t>
  </si>
  <si>
    <t>Soldado, Vicente López</t>
  </si>
  <si>
    <t>Vicente López Soldado</t>
  </si>
  <si>
    <t>…ppr’ K^MuTillO f f gnimb por 7‘ E^^dOi^Í4Ó¡h^‘(d^ eimim¿ler‘Jjy: Wíl'r-v 11 ¡j rto; uuuiaa n&gt;- . Ji-i' jp ' , ;|J^'ptowdpqw9&gt;idf^§r.¡ . w. - S»iFl»ptlÍÍÍÍIft^«PWllB* vas, viuda de D. Vicente López Soldado, para que en el terminó conioél"caudillo de Ü insurrección, y en la nota (qjwatñitmM de-ro dias conipareica«rdicho juzgado-yescribanta de número da asesinaro iudKial. antee se deplora sn^suplkioxomo tm Saria iu- -AíítoÚWf^dlJój de bacfr4 s«ber3cierta. provide…</t>
  </si>
  <si>
    <t>Soldados</t>
  </si>
  <si>
    <t>…s eGterxadores......,*¿,................. 1.250* turos de la Oréela aun no está decidida, ni aun comprometida por A SABES. : la oposición que se ha manifestado á ios proyectos dei general Soldados....^......*..*....... ................... 371. t Malson. {Times.} Paisanos..., „—452.1 V&amp;AXCXA. Mugeres.^................................... 198.} ........... 1.250* Niños................................................. 209.1 Tolon 6 de Noviembre* Enterrados…</t>
  </si>
  <si>
    <t>Soler</t>
  </si>
  <si>
    <t>…omisión francesa, estable ejército están contratados en Canelones desde Abril ó Mayo, se cida en Paris para este objeto, no puede evitar la demora que cau gún los avisos del señor general Soler; y el general que firma ha sa la falta de remisión de dichos documentos, que con repetición sido informado que se construyen con una lentitud perjudicialísi- ha recordado. Lo que se hace saber á los interesados, para que por ma: pone en noticia de,S. E., que…</t>
  </si>
  <si>
    <t>Soler, Francisco</t>
  </si>
  <si>
    <t>Francisco Soler</t>
  </si>
  <si>
    <t>…a tercera parte, r ade-' Gaaaelln, D- Juan CapdcviU. D. Juan Alcaide. D. Uilwio Gar-' uáilú el hnpOrte'de la ciurtá y Altima, que está en prensa. La que cía. IX Jmef Mará Infundí. D. Francisco Soler , con ni espoee m da á luz ahora, comprende la dcacripcioiTdcl Asia, del Jlíri ynncriado. t! &gt;í,_v&gt;' ca y de las nlás ó tierras oceánicas, ñamadas quinta parte del ■ JNe a. Para Nueva Orleaosen el ber^aatin.americano //*/*-&gt; mundo, por ser de, mea recicnte de…</t>
  </si>
  <si>
    <t>Soler, Josef</t>
  </si>
  <si>
    <t>Josef Soler</t>
  </si>
  <si>
    <t>…ebrero de 1828- =Juan del Rio. s del Mariel con el bergantín Marte de mi mando v el bergantín Sr. comandante general del Apostadero. 1 gólétá Amalla, al mando del alférez de navio D. Josef Soler,'.cu* cóltando it Costeros cargados de azúcar con'diréccion al púcrto'dé Segundo oficio del subdelegado de marina de Bañes al segundo la Habana. A las siete de la mañana cantó él del tope uní vela por gefe del Apostadero. la serviola de babor que venia de yuf…</t>
  </si>
  <si>
    <t>Solimánintentaba</t>
  </si>
  <si>
    <t>…loqueo ni se nos ha Nos hallamos acampados á tres leguas de Coron, plaza ocu notificado formalmente: solo se nos ha dicho que S. M. I. lo pada por los turcos, en donde se halla de comandante Solimánintentaba, y asi lo hemos avisado, al Lloyd. Lord Aberdeen dijo Bey (el renegado Selves, natural de León). Los calores son todavía en el Parlamento el 16 de Julio último que les era imposible á la muy excesivos: ayer señalaba el termómetro de Reaumur coloca Francia y á…</t>
  </si>
  <si>
    <t>Solís, Antonio</t>
  </si>
  <si>
    <t>Antonio Solís</t>
  </si>
  <si>
    <t>…mo se ha incluido en las Tirso de Molina-Zelós con irlos se curan, y D. Gil de las' Caluniversidades y estudios'agregados algún otro no comprendido en xas,verdes,; y el. ia las.de&lt;D. Antonio Solís, tituladas Un Bobo el anterior; cuya separación no puede hacerse para la mayor exac hace ciento, y el Amor al uso. Cóntinúa abierta , lá suscripción en titud de estos cálculos, por Jwbér tenido á la vista solo el resu las librerías de la viuda de Cruz, frente…</t>
  </si>
  <si>
    <t>Solóxzano, Ramón</t>
  </si>
  <si>
    <t>Ramón Solóxzano</t>
  </si>
  <si>
    <t>…, ha querido buscar Pedro Cano. D. Matías de la Fuente. D. Josef Hernández. Don la oveja perdida para atraerla á su gremio y á la comunidad pú Francisco Toricgoza. D. Juan García. D. Ramón Solóxzano. blica de que se apartara: ha querido restituiros á vuestra felicidad D. Francisco Ruiz. D. Antonio Peinada D. M. Josef Aragón. anterior bajo la protección benéfica de nuestro magnánimo So D. Angel Roldan. D. Josef Antonio Orta. D. Pedro Fernandez. berana jY…</t>
  </si>
  <si>
    <t>Somorrostro, Andrés Gómez</t>
  </si>
  <si>
    <t>Andrés Gómez Somorrostro</t>
  </si>
  <si>
    <t>…ista Topetc.=Sr. comandante del Marte. ANUNCIOS. El Acueducto y otras antigüedades de Segotia, ilustradas Cuarta contestación del comandante delMute al segundo gefe del por el Dr. D. Andrés Gómez Somorrostro, canónigo de la Santa Apostadero. iglesia catedral de dicha ciudad, é individuo correspondiente de la Real Academia de la Historia, un tomo con varias láminas: se Nada me puede remunerar tanto los pequeños sacrificios qué vende en la librería de Sojo, calle d…</t>
  </si>
  <si>
    <t>Son, Juan Francisco</t>
  </si>
  <si>
    <t>Juan Francisco Son</t>
  </si>
  <si>
    <t>…uedan tener derecho ! VsháCIU.M.— par dinero., suceder en la pensión de tos bienes correspondientes á.los mayoMurcia.. MIIISSMtSIM i ídem. razgot^ fundados por D; Pedro Santiago y D. Juan Francisco Son* -iMtlpu ¿pesos fuertes... i pérdida. iineti, con sus unidos y agregados, que disfrutó cneste reino el 1 ídem. Eic. D. Bernabé Cabeza , abogado que fine del ilústre .colegio de Bilbu. HONIIIIMHMMMHlMMtlMMHM par á é beneficio. •esta corte, para que dentro del…</t>
  </si>
  <si>
    <t>Sor, Valentín</t>
  </si>
  <si>
    <t>Valentín Sor</t>
  </si>
  <si>
    <t>…om , y D. Josef dé'la Cálle; y para una media ración de lá iglesia ca petir con.los mas perfectos de los extrangeros, tanto por su finu- tedral de Cartagena, vacanté por muerte de D. Valentín Sor|anof . ra como por su solidez y: consistencia dignáronsecontempLir muy y no haber tenido efecto el nombramiento hecho en D. Felipe . detenidamente la construcción de las máquinas que sirven para u Tabernero, á D. Juan Diaz.Puche. fabricación-, admiraron la co…</t>
  </si>
  <si>
    <t>Sosia, Ansel</t>
  </si>
  <si>
    <t>Ansel Sosia</t>
  </si>
  <si>
    <t>…ablecido con las aguas los campos afligidos por la el pliego de condiciones que se pondrá de manifiesto á quien lo sequedad. solicite en la escribania mayor de Rentas del cargo de D. Ansel Sosia__ Alfaro. Trigo, fanega 30: cebada 12: judías 46: vi mo fielo; como también que los remates han de celebrarse en dicha no , cántara 7: aceite 36. ciudad y casa intendencia; el primero el día 8 del corriente desda Calahorra. Trigo, fanega 30 á 31: cebada 23: j…</t>
  </si>
  <si>
    <t>Sosvillá, Pedro</t>
  </si>
  <si>
    <t>Pedro Sosvillá</t>
  </si>
  <si>
    <t>…raña que un sabañón tenga una misma indicación antes que inente á principios de Marzo próximo, al mando de su capitán después de ulcerado, pues no es lo mismo el estado de inflama D. Pedro Sosvillá. La despacha D. L. J. de Viniegra, calle da la ción que el de supuración; pero aun es mas chocante lo incomodo Cruz de la Madera, núm. 62. y casi impracticable del modo con que debe aplicarse este remedio. «No fuera mejor, probados los buenos efectos del expe…</t>
  </si>
  <si>
    <t>Sota, Calixta</t>
  </si>
  <si>
    <t>Calixta Sota</t>
  </si>
  <si>
    <t>…lografía.ra hay establecidas, hicieron ver en arimética , geometría y toda e! álgebra, haber aprovechado el corto tiempo que llevan de ense Premio* (•■•••«MM.I DjP Josef Arriara,- D. Calixta Sota. ñanza por la facilidad y prontitud con. que ejecutaban Jas. opera ciones y resolvían los problemas, señalando los métodos íms'sóli- ' ' En gramática Castellana. dos y de mas fácil aplicación. Los dé la historia, geografía;)’ cro-&gt; Premio Excmo. Sr. Marques d…</t>
  </si>
  <si>
    <t>Sotó, Josef</t>
  </si>
  <si>
    <t>Josef Sotó</t>
  </si>
  <si>
    <t>…. La materia de es eáiM. Fr. Joaquín de lenu, Fr. Francisco Sawl , Fr. Cristóbal te trozo de la obra es de suno interés, por abrazar noticias de Rodr¡guae , iot tras franciscanos. D. Josef Sotó. D. Juan Gago. tanto* países ,1an diferentes Cn situación y aspiectó, en castas disv: D. Josef Gairá. D. rteminge Caul. D. Raivon Ros. D. Pedro tintas da la especie humana , « religión, gobierno j costumbre*,1 ifljn Dl C4rUa Cortado, con un nifio. lX Josef La…</t>
  </si>
  <si>
    <t>Sqe, Gustavo de</t>
  </si>
  <si>
    <t>Gustavo de Sqe</t>
  </si>
  <si>
    <t>…osamente; que tan intere M, el Rey dejos Paises-Bq¿os ha nombradó general -mar sante era para la Puerta\$$fl»o jsura ^el -Egipto la evacuación de la . yor del ejército á S. /Ar fl príncipe Gustavo de Sqe^i¿, ,; , *Morea , yque en fin ellos, no podían menos.de Konséjarlcqtie to ■ 1 Escriben de B$éli/i con feciá deUi.° 'de Julio lq .qyé sigue: mase las medidas nect^arias,para.retirar &gt;üs tropas. , ,n. .... , ■ / «Parece .que se.- hut encontrado,,papeles .import…</t>
  </si>
  <si>
    <t>Sra</t>
  </si>
  <si>
    <t>…btamm-hap con su padre en un cruz que alcanzan hasta el 1,® de Octubre, y de Méjico hasta ei víage que se dilatará algunos días- {foaceíoUnhersaQ - 25 efe Setiembre. Parece que.el general Sra. Ana y el coronel-Gó mez, su amigo, se tea insurreccionado contra el gobierno, y han ■ ' ítaiia* cometido muchos excesos. Sta. Ana se te declarado gobernador de . - . ■ Gama gi de Octubre* fe provtek de Yéracruz, en donde ha mandado quitar fe vida í $a MM. el…</t>
  </si>
  <si>
    <t>SS, Ca</t>
  </si>
  <si>
    <t>Ca SS</t>
  </si>
  <si>
    <t>…de la Grecia, con el objeto de lUmar la atención del Aus Parece que la sumisión de los turcos costará mas esfuerzos que tria y de la Inglaterra. Pero fuera de esto se sabe que el conde Ca SS habia creído al principio de la guerra. Han marchado tropas á po d'Istr» está muy interesado en los negocios del gabinete de Pe-</t>
  </si>
  <si>
    <t>Ssusivs</t>
  </si>
  <si>
    <t>…ces, . i.0 D. Antonio Leiva. Ambrosio Morales.: El ,P- Juan de y disminuye fas «mamama de fas coseches de vino y aceite. Mariana. Ft. lofS Félix do Véfia Carpió. EL Antonio Sidís. Don Ssusivs—w/«r. Centinúen. loa precios del ay de Julio. Nicolás Antonio. ^ r , .* ¡. Cm*Lui-RaJri¿o. Trigo, sepw dase, fanega 17 i a a: cenic- i.» El Cardenal Gil Albornoz. Gonzalo Fernandez de Cór aoy cebada, 11 i 13. .. doba. El Gran Dugos de Alba. Arta* Móntano.. D.…</t>
  </si>
  <si>
    <t>Sta, Pablo de</t>
  </si>
  <si>
    <t>Pablo de Sta</t>
  </si>
  <si>
    <t>…el. D.,Jorge Juan. cipies materias quevtiene por objeto la Jur isprudencia . mercantil. D. Antonio de Ulloa. Un volúmen en 4.0, á 28 rs. vn. pa^ta” y .22 rústica.. Se halja de 17. D. Pablo de Sta. María. El P. Diego Lainez.Fr. Geró venta'en Valencia .en la librería del propietario. D, Ildefonso nimo Gradan. D. Josef del CampUló.jElCardenal 1?. Francis Mompie: Madrid, Barco,-Carrera dé ^..Gerónimo, y Razóla, ca co deMendoza.D.Álfonso de Cartagena. ' ‘…</t>
  </si>
  <si>
    <t>Stranford</t>
  </si>
  <si>
    <t>…el 2 del corriente habia rechazado completa estaban haciendo con mucha actividad los preparativos para reci mente todos los ataques que los rusos habían dado contra Schum— bir al lord Stranford á bordo de la fragata la Galatea. Ayer lle la, y que sus tropas estaban animadas del mejor espíritu. Estas gó aqui S. S.: se asegura que va encargado de una misión especial noticias han redoblado la actividad de los preparativos. Acaban de cerca del Emperador…</t>
  </si>
  <si>
    <t>Strangford</t>
  </si>
  <si>
    <t>…á todos los buques que se empleen en este trasporte. Inglaterra, y se anadia que le reemplazaría en Constantinopla el ____Antes de ayer se presentó al Rey una lista de los condena—lord Strangford. dos á muerte: de 43 reos sentenciados á pena capital se mandó eje* También escriben de Corfú que Fabvier se ha visto precisado cutar á cinco. Los 38 restantes serán deportados por una gracia á levantar el sitio de Scio, y que habia hecho urt convenio por la…</t>
  </si>
  <si>
    <t>…on de d’Aberdcen en la Secretaría de losnegocios extrangeros. , siderables de trasportes de víveres destinados al ejército. El ordén , Ki* U Cámara de los Lores del t: presentó el lord Strangford ete que marchaban, él buen estado de los caballos y de los bue- . una petición: de varios comerciantes y armadores del puerto de yes hacen el mayor honor i ¿, la administración’ militar, y justifi Londres,, quejándose de la piratería que ejercen, las repúblic…</t>
  </si>
  <si>
    <t>…sus propios deseos, ayudándola'en la empresa cía ó la Inglaterra! Pero él Parlamento inglés , según el' di&amp;ufso i]ue sigue por separado. Parece pues que ev incompatible con lá del lord Strangford, protesta enérgicamente contra cstaguerra; óbligácion que se ha impuesto entre sus aliados de renunciar como enumera fós-'incálculablés perjuicios quesíifré &lt;pl comercio "britá^ bel igeraitté a lós derechos que podía tener eti la navegación del nico, y el lor…</t>
  </si>
  <si>
    <t>Strangfort</t>
  </si>
  <si>
    <t>…las relaciones los privilegios antiguos de los principados, se restablecieron am amistosas de fe Sublime Puerta. Pero no satisfecho de fes conce bos en su estado anterior. Volvió lord Strangfort, embajador de siones que por respeto solo á las tres Potencias y sin ulterior au Inglaterra, del Congreso de Verona; y habiendo en sus conver mento , pod&lt;a otorgar esta á un país que aun permanecía en re saciones sobre las circunstancias calificado desde lueg…</t>
  </si>
  <si>
    <t>Stratford</t>
  </si>
  <si>
    <t>…ender la guerra con la tir para Trieste después de una conferencia que tuvo con el Mi Turquía y conquistarla eran dos cosas casi sinónimas; que Lis fuer nistro ingles. Se cree que lord Stratford reemplazará luego á M. zas de la Rusia eran muy gigantescas para que su rival pudiese ha S. Canning en la embajada de Constantinopla. Se esperan con im cerle frente, que el Imperio otomano en Europa se acercaba ya á paciencia noticias de-Petersburgo. Nuestro.…</t>
  </si>
  <si>
    <t>Stuart</t>
  </si>
  <si>
    <t>…radorAdemas deNicolásla misiónparadelinclinarlopríncipe deá queHesse-no El Morning-chromcle supone sobre la marcha que esta alusión yompa la paz , se habla también de la salida de lord Stuart paré lio se refiere más que á M. Peel : „Mr,' Peel ,dice , no quería ser-, Constantinopla con una embajada extraordinaria, y al parecer pa vir á las órdenes de Mr. Canning, porqué este último telaba in cífica. clinado á favorecer á los católicos; pero tampoco…</t>
  </si>
  <si>
    <t>…e hostilidades á los griegos; y al cerrarse la bolsa s$ ha dicho que el Gobierno ingles enviaría a Constanti- Loa ingleses se: sirven ron . buen éxito de las operaciones siaopla Í lord Stuart, y á Vienaá Mr. Stratiford. ;uicntc* para destruir las polillas, ó para arrojarlas dél palio, de discusión sobre los cereales se difirió para el 31 á conse S.. as palatinas (i) , de los manguito* &amp;c. Se toma simiente de ambacuencia de la.indisposición de M. C…</t>
  </si>
  <si>
    <t>…bio por las inmediación» de Matchina , y, se reuniiá con él del general ciernen exclusivamente aí comerció francés. 'Roudzevitch. .. ____El 18 por la noche llegó i esta capital el lord Stuart, emba jador de S. M. B.cercá de esta corte. ' Nuestra vanguardia- ha ocupado sin resistencia ¿ Mengalia por Una parte, y por otra á Kuzgoun. En ninguna parte se detiene el aotsTtuES orteumafit x^itciro «usó. enemigo, y sé retira precipitadamente luego que nos…</t>
  </si>
  <si>
    <t>Stubbs</t>
  </si>
  <si>
    <t>…emigrados portugueses, para que estuviesen prontos para em b*fma llegado á tantalio gradó., de |rosperi8ad, sigan bajo las 1 barcarse á la primera orden. En cfcctó, el - tejiente general Stubbs mismas reglas ó principios* gozado di iodos los pirivilegiosy ¿ le% ha dirigido en uno de estos últimos dm, ¿na proclama, en la renta jas que les estaban concedidos, á fin de que continúen siendo cual dice que habiendo resuelto ei Gobierno británico disolver…</t>
  </si>
  <si>
    <t>Sturdzá</t>
  </si>
  <si>
    <t>…, embajador, de Francia encesta corte, ta wcuya lectura se repitió al pueblo reunido dfsdc una ventana. acaba de recibir por un correó la ordett de volverse á Paris, y en ■; -¡|E1 príncipe Sturdzá ha quedado pfisioneroí pero se le trata de ni virtud se pone en caminoesta-rarde.Ya se debe haber recibido un^modo correspondiente ásu rango.^Se crefe que mañana se le enaquí la declaración de la corte de Prusia, acerca de mantenerse . viará á la otra parte d…</t>
  </si>
  <si>
    <t>Suarez, Antonio</t>
  </si>
  <si>
    <t>Antonio Suarez</t>
  </si>
  <si>
    <t>…fombra. Ha de Camarasa. El cura párroco y ayuntamiento de la Llacuna. D. Santiago Martin, Ídem, por encuadernación. El baile y ayuntamiento de la villa de Canet. El cura párroco y D. Antonio Suarez, idem, por muestras de pistas para libros. ayuntamiento de Canet de mar. La villa de Peramola. El clero y. D, Mariano Rufino González, ídem, por vino común. ayuntamiento de la villa de la Arbeca. El ayuntamiento de la vi D. Luis Francisco Silvestre,-idem,-por…</t>
  </si>
  <si>
    <t>Suarez, Francisco</t>
  </si>
  <si>
    <t>Francisco Suarez</t>
  </si>
  <si>
    <t>…. D. Ieodoro AItuu. D. Eugenio Aviraneta. Valencia*....ftHMI»M*MS**HM***MSHS*s«Sél»HSMMMStHSMS i: á # perdida.: MUÍCII*«lt*Slt»MI*ll***********«*l«tSINt*IM«SS«SHIM«M*HHMS . Ifidó. D. Francisco Suarez. D. .Antonio García. D, Antonio Manzano,, con suespoury tres niños. D. Josef Darraúri y D. Francisco Fur Barcelona á pesos fuertes.^.......................... par á j bensúcio. riel. ; ;• .-;fj j J, i . , \ í 1 dafio. . Dia i:° dt Febrero. Para Nueva Orleans…</t>
  </si>
  <si>
    <t>Suarez, Joaquín</t>
  </si>
  <si>
    <t>Joaquín Suarez</t>
  </si>
  <si>
    <t>…aquín viembre á las nueve de su mañana en casa de S. S., calle de Rela de Abalos: para mta capellanía de Señores Reyes Nuevos de k tores , para junta de acreedores á los bienes de D. Joaquín Suarez. dudad de Toledo por la de D. Manuel Domingo de Perca Aran- Se avisa á los interesados para que se presenten por sí ó por apo goiti á casería de sa santa iglesia primada, á D. Mateo García; derados; en k inteligencia que de so hacerlo, les parará el perjui y…</t>
  </si>
  <si>
    <t>Suarez, Luisa</t>
  </si>
  <si>
    <t>Luisa Suarez</t>
  </si>
  <si>
    <t>…con «1 esposa, hija y un criado. Don Agustín Ortiz y D. Juan Meller. Total invertido...................... 622,782.. 8 _ JJia 24. Para.Nueva Orleans la fragata inglesa Helrellin. Doña Luisa Suarez, con su hija.D. Ignacio Cabrera, y los religiosos Sobrante................................. 60,340.. 10 franciscanos Fr. Manuel Piedras, Fr. Bonifacio González; car Quedan ademas en vales Reales y créditos particu- melitas-Fr. Sebastian de la Cruz, Fr. Diego…</t>
  </si>
  <si>
    <t>Subdelegado</t>
  </si>
  <si>
    <t>…ban, «penalmente lo» artículos que han de 19 dé Abril, y diarios de 12 y 26 de Mayo último, por. pro tenido mejoras importantes , y los que pueden sucesivamente liber videncia del intendente Subdelegado de renta.de esta provincia, en tarnos de la introducción del extrangero. En las primeras salarse conformidad de lo determinado por la Dirección general de la hallan los pápela pintado» de la fábrica de D. Pedro Giroud de misma, continúe abierta la subasta, pa…</t>
  </si>
  <si>
    <t>Suc.V-zcre</t>
  </si>
  <si>
    <t>…de Irlanda recibidas ayer mañana son muy intere -*r£l 27 se destacó a la orilla izquierda' dd golfo al .teniente santes. Mr. Lnviess fue arrestado el jueves pasado al medio día en general Suc.V-zcre? con k id brigada de la caballería ligera de la virtud de mandato del juez Bar ton: se le acusa de haber presidido guardia, :a cd de h ig.z dívklcn de Infantería, y dos baterías para una asamblea sediciosa de mas de 20O hombres en Ballíbay, con -atacar per su…</t>
  </si>
  <si>
    <t>Suchtéien</t>
  </si>
  <si>
    <t>…. Señores marques dte Sotomayor, primer beza á los rusos que habían muerto. ¡ . caballerizo de S. M. , caballer'o grañ cruz’dé bi Real y,distinguida El cuerpo del ayudante general conde Suchtéien, llegó él 14 orden,dq ¡Carlos 111; Da Hermenegildo j^íin^i^ Fleitey, ca¿tlíero de Julio i las inmediaciones de Varná^y"habiendo arrollado'al gran ¿niz qe Ja orden' dé S&gt;¡ Hermenegildo'^ géntilhombre.de Cá enemigo, que le oponía uña gran resistencia-,‘ ocupó l…</t>
  </si>
  <si>
    <t>Suchtelen</t>
  </si>
  <si>
    <t>…rgo.\ : Suchtelen con el estado mayor del cuerpo, para que saliesen A re INGLATERRA. cibir al principe persa ¿ 7 ventas de Dei-Karghan. Abbas-Mirz* hSndres 14 de Enero. recibió al conde Suchtelen con mucho agrado, invitándole á que fuese inmediato ¿¿u-persona, y permitiendo que el estado, mayor Fondos' públicot. Tres por 100 consolidados de 8j á 86. ruso viniese junto con su comitiva. Al llegar al pueblo, cuyas ca - ha fonaadó el Ministerio! No. Este…</t>
  </si>
  <si>
    <t>…ages en la entrepuentes, á pesar de estar mas déla hecho hasta entone» parte'de la vanguardia. El.ayudante general, mitad de la.tripulación y c»i todos los pasageros achicando con conde Suchtelen, salió ayer di; aquí panelmismo (festino, con el váldés, y por necesitarse de la gente pata la salvación de! buque, cuerpo del general Akimkieff, formado de ima brigada de infan Cbn las bombas y otras faenas. A 5i . se llevó la mar el bote tería y de seis esc…</t>
  </si>
  <si>
    <t>…quella ciudad el Sr. Sellier.-Entre los monumentos Príncipe, y en fin la preciosa biblioteca de Ardébihl cogida por interesantes que revisó el docto archéólógo, le causaron una el general Suchtelen cuandose apoderó de esta ciudad. Esta biblio sorpresa extraordinaria tres grandes rollos de ^apel que halló escri teca fue fundada en el afio 1015 de la Egira: el Schah Abhas i.°, tos todos con hermosos ca rae té res demótuos, osea escritura popu que reinaba…</t>
  </si>
  <si>
    <t>Suchtwen</t>
  </si>
  <si>
    <t>…eslié Foster, presentó en la Cámara de los no le. fiie posible al general Ouchakoff, que á la sazón había.rele Comunes el cuadro del estado de la Irlanda de tal modo, que vado,xl. conde Suchtwen,.continuar el bloqueo de la plaza, y se cuantos se detuviesen £ reflexionar sobre las consecuencias de se contentaba prudentemente con observarla á cierta distancia- En el mejante estado de cosas, no «odian menos de adoptar opiniones ínterin recibieron tambié…</t>
  </si>
  <si>
    <t>SUIZA</t>
  </si>
  <si>
    <t>…amnistía si se someten, (fiaceta de Au¡gstmr¿o.) tal. En todas estas y otras circunstanciar la conducta leal y franco observada por Mr. de Macdonaid tettifica le íntima unión que reina SUIZA. : entre la Rusia y la Gran Bretañay cía* Ministro, sin que tornad Lausana 11 de Marzo. te parte alguna en las negociaciones , no ha cewdo de manifestar 4 los persas lo que mas convenía 4 susAnterpes, ni de exhortar al Por una segunda circular se invita 4 ios…</t>
  </si>
  <si>
    <t>Sus, JosefGar-</t>
  </si>
  <si>
    <t>JosefGar- Sus</t>
  </si>
  <si>
    <t>…constantemente sobrecubierta , y cumplió cuanto se le. man se han encontrado, parece que constaba lo menos de 180 hombres. dó. con:la:[nayor. eficacia.,El* tercer piloto de cargo D. JosefGar- Sus heridos son 11 , y los muertos son 20, en caso que el total de cía y el ¡drihábiI¡todo D.Nkolás Véz han manifestado el mayor guarnición y tripulación no pase de 180 hombres. Los prolonga valor y. denuedo, empleándose, i. mas de lo .de su profesiop, cn.$ar- do…</t>
  </si>
  <si>
    <t>Svandias, Miguel Pou y</t>
  </si>
  <si>
    <t>Miguel Pou y Svandias</t>
  </si>
  <si>
    <t>…ual, ídem, por idem. idarf Travtütri) D. Domingo Galaup, ídem, por idem. D. Segismundo Ferrer, idem, por medias de algodón. ESPAÑA. Síes.- Marfá, Suria y compañía, idem, por idem. D. Miguel Pou y Svandias, ídem, por idem. Madrid ji de Ruta D. Francisco Julia y Ramoneda, idem, por tejido* da al* Por los partes recibidos de Barcelona últimamente se abe godon. que S&amp; MM. seguían alli sin particular novedad en sis importante D. Miguel Vilaregut, idem, por idem. wu…</t>
  </si>
  <si>
    <t>Sysoiew</t>
  </si>
  <si>
    <t>…NGERAS. jiuar la artillería de h fortaleza, mientras que su caballería se adélantaba en columna cerrada sobre los puestos avanzados de INGLATERRA. nuestra ala izquierda.. El mayor general Sysoiew atacó al enemigo con la reserva de su regimiento de cosacos, á fin de llamarle hacia landres a8 de Octubre. nuestros reductos y exponerle á su fuego. Cerca, del medio día Baudot públicos. Tres por ioo consolidados 8óf. . recibió el enemigo un refuerzo de infa…</t>
  </si>
  <si>
    <t>Szvrmaero</t>
  </si>
  <si>
    <t>…en don Madrid de Octubre. 1 de'se hallabas los forrageadores escoltados por una compañía SS. MM. y A A. continúan sin novedad en su importante sa de! gf át cazadores ai mando del capitán Szvrmaero y del temen- lud en el Real sitia de 3. Lorenzo. te Nekrosow , ésta inmediatamente formó el cuadro , y contestó con da- vivísimo fuego á la intimación que los turcos la hicieron Por el fallecimiento de S. A. R. el Gran Duque de Sajenia para que se rindiese» A…</t>
  </si>
  <si>
    <t>T, Prudencio Buegrin de An</t>
  </si>
  <si>
    <t>Prudencio Buegrin de An T</t>
  </si>
  <si>
    <t>?íLa frzgziñ inglas Aurora apareció á la vista el 31 de Julio* ~ Hecimiesto de D. Juan Marinas , á D. Prudencio Buegrin de An T conociendo ei comandante Poner que no tenía gente bastante á gel y Pozo, medio racionero de k misma. bordo para corresponder á su saludo, arrió su bandera, y lo Avisoá. mismo hicieron los demas comandantes á su ejemplo: d^ este mo Habiéndose observado que en…</t>
  </si>
  <si>
    <t>Tabaco.', Francisco</t>
  </si>
  <si>
    <t>Francisco Tabaco.'</t>
  </si>
  <si>
    <t>…Orleans en el bcrgintiií ame» f ¡don. ricano América. D. Miguel Seieil. D. Eugenio Huerta», D.Ra- Coru&amp;á................l............, i¿ á 4 ídem. , mon Casas. D. Ramón renaloa. D. Francisco Tabaco.' D. Manuel Vales consolidados...................,..!................;. 194 á j valor. Carrajal. D. Manuel Rodríguez. D. Fernando Mantillo. Don Idem no 7 á 74 ídem. consolidados»!......... Josef Coll.D. Amonio Ruiz. D. Manuel Fihbrco. D. Manuel Lebrel. D. Vioente Pezuela. D. J…</t>
  </si>
  <si>
    <t>Tabóada, Felipe Gil de</t>
  </si>
  <si>
    <t>Felipe Gil de Tabóada</t>
  </si>
  <si>
    <t>…yni y Grdofia: Salamanca,;Blanco: Vitoria, Bar Fr. Melchor Cano. El P. Alfonso Salmerón. D. Bernardo de Val- rio: Pamplona, Lopgás: 21aragoza,„ Pardo.: Barcelona / viuda de búena. D. Felipe Gil de Tabóada. ' ■ , Rrusi é hijo: Granada, Gabaldon: Málaga, Martinez Aguilar: Cada cuaderno de seis retratos con el epítome de st/vida 50 rs. Mprcia, .Benedicto: .Cádiz, Castillo: Sevijla, Caro Hernández: Cada retrato suelto á 8 rs. Cervera , Titó , librería de lá univer…</t>
  </si>
  <si>
    <t>Tagfe, Amonio Ruiz</t>
  </si>
  <si>
    <t>Amonio Ruiz Tagfe</t>
  </si>
  <si>
    <t>…ñor del expediente promovido su pabellón. por los comiere ¿aires ce Cádiz Gutiérrez é* hijos, D. Lorenzo Ni *Los Pri: cipado&lt; v las islas señan por decirlo asi. re colás Mendaro y D. Amonio Ruiz Tagfe, solicitando se declare tadi: ;a del Gran Señor por el Patriarca de Constan! 1 si los cargamentos que conducen los buques emane les de su res que residiese es esta capital , ei cual por lo mismo goz:*i pectiva propiedad que rezresan de Puerto Rico , han de ge…</t>
  </si>
  <si>
    <t>Tal</t>
  </si>
  <si>
    <t>…u declaración del manifiesto de la corte de S. Petersburgo, mas que en los medios de prolongar un poco mas su existencia. se publicará luego que a den las órdenes. definitivas al comandante Tal es el espectáculo qué. préséná ci que era el mas CU gefe. rt .'"..A A Al,¡A,'. i :»It.-.' fto -i A....AS lii celoso de sus libertades y de su honor. Ayer se decíaconfidencialmente que habian. llegado á í/mdcas Semejante pueblo no temedlo*-progresos de la infl…</t>
  </si>
  <si>
    <t>Talavera, Jotef</t>
  </si>
  <si>
    <t>Jotef Talavera</t>
  </si>
  <si>
    <t>…pórla*cUitrodirecció-; aes.de música de Herntpso y.ó*Mintcgui. . 7;o ; nei generales en que se reunen tódos los caminos de la provincia.' ■ Se cita, llama y empbua á, D. Pedro. y- D. Jotef Talavera, cAMBios BBi mtA¡;á8¡:r¡7 r:" ' - '•'» hermanos ( Cn.copcepto dc herederos que parece scr de D. Julián. Lóndrek................................................ Talavera ^administrador que ful de Reales loterías, en esta corte, :i$ to papel; ¿, fin. .de que co…</t>
  </si>
  <si>
    <t>Talayera, Julias</t>
  </si>
  <si>
    <t>Julias Talayera</t>
  </si>
  <si>
    <t>…para A^j|lCIICW**.*******a*»#*«»*#É««* Idem ¿ 4 p¿rdtdsi- pago de lea cantidades que quftdó debiendo á la misma Renta el; MttlCMlHIMiflIMMlHlMMMHSHNMMtHtHlMlMIHHIMHSMI ( , I ídem. D. Julias Talayera, apercibidos que pasado dicho término sin ha Barcelona á pesós fuertes.:.............;............. . Par é ± beneficio. ber comparecido, Ies parará el.periukio que haya -lugar. j Zaragoza............................................... • i 'dallo: 1 DetMcndo…</t>
  </si>
  <si>
    <t>Tallón-, Joaef</t>
  </si>
  <si>
    <t>Joaef Tallón-</t>
  </si>
  <si>
    <t>…s, ligados por tanto* vinculo* coa loa cisco Alonso. D. Francisco Rosendo. D. Lázaro Fscandin. Don cspaftotes~__Haab el día i.° de Junio cn la capirat y hasta el ig M*—* Ceideira. D. Joaef Tallón- D. Josef. Ne^rete, . del mUmo cs l» provindun se admiten suscripciones por cada ' PU 6. Patis Nueva Orleaiis en la goleta americana Estados* ejemplar, completo con 8 map» iluminados , en papel común 4 Vmskos. D. Josef Redon. D. Francisco Izazí. D. Manuel Vega. 19a rs.…</t>
  </si>
  <si>
    <t>Tarafa, Carlos</t>
  </si>
  <si>
    <t>Carlos Tarafa</t>
  </si>
  <si>
    <t>…Trigó;Klém l‘i,5;:;c*fcéda to i ti: avena 8 á :dentor coronado de espinas: D. Ramón'reiréis-la1 cabeza der León i- Sr‘:&lt;itnaft^)Vnió‘shrtifriáctonr aééift } arroba 50. ; . das, y D. Carlos Tarafa la de Camila, hermana de los Horacios; Puente la Reina. Trigo, ídem 13: cebada 9: avena 7}: maíz y se le adjudicaron i estos según «1 orden en que est¡</t>
  </si>
  <si>
    <t>Tarazona, Justo</t>
  </si>
  <si>
    <t>Justo Tarazona</t>
  </si>
  <si>
    <t>…ses y franceses que estaban anclados en el Capitán general de Oranada, contra el Comandante del puerto tomaron una actitud hostil, y sc dispusieron á hacer fuego esguardo de Makga D. Justo Tarazona, y el Cabo del mismo » los rebeldes., Toda ls guarnición se puso sobre las armas, y solo Reguardo D. Miguel Rodríguez, como, cómplices en un desem coa la , muerte de .unos 100 hombres cxrrangcrot pudo restable barco de fraude, verificado en la noche del 17 al…</t>
  </si>
  <si>
    <t>Tarnfa-é, Angel</t>
  </si>
  <si>
    <t>Angel Tarnfa-é</t>
  </si>
  <si>
    <t>«do D. Angel Tarnfa-é hijo,Cádiz, por fideoa;^ - en las-contriblicmMí y subastes de ramos de rentas. (Idem.) D. Antonio Claret,-Barcelona, por tejidos de ailgo&lt; .-Otra señalando lósdeirechos del azafraaen.su extracción. (.Idem.) - (Secmtíhmarái) Otra sobre reemplazo de los emplead…</t>
  </si>
  <si>
    <t>Tarrés, Pedro</t>
  </si>
  <si>
    <t>Pedro Tarrés</t>
  </si>
  <si>
    <t>…Josef Domenech, ídem, por ruat. 6 á tí}: maíz y: judías 20: aceite, arroba 22 á 23. D. Francisco Prat, ídem, por satina. ’ Barbastió. Garbanzos, arroba 46: judías 30: vino 6. Los D. Pedro Tarrés, ídem, por tisana de algodón. otros artículos como én Febrero. D. Francisco Rivas, ídem, por indianas finas y ordinarias. Daroca. Trigo, fanega dicha 26 á 28: centeno 11 á 12: ce Sociedad económica de Sevilla, por cochinilla. bada 7 á 8: vino, cántaro 5: acei…</t>
  </si>
  <si>
    <t>Tchevtchevadzeff</t>
  </si>
  <si>
    <t>…enturarse ninguna conjetura. de Tauris, fue instalado el 4 de Noviembre: se compone del ma yor general barón Osten-Sacken, como gefe superior de Tauris, FRANCIA. del mayor general príncipe Tchevtchevadzeff, de Mr. Joukousky, París 27 de Diciembre.intendente general, del barón de Renne, coronel del regimiento de infantería de Schiryart, del coronel Schebeck, del berglerbeg Bolsa de hoy. Cinco por 100 consolidados 101 f. 50 c. Ac de Tauris Fet-Ali-khañ y del mous…</t>
  </si>
  <si>
    <t>Tchevthevadzé</t>
  </si>
  <si>
    <t>…dena de Bajazet, y las banderas rusas tremolan ya en el nacimiento del montañas bastante elevadas, que separan este bajalato de la provin Eufrates. cia de Erivan. . ■ ▼AlAQtUA. El general Tchevthevadzé encontró cerca del pudrió fortifica Bocharest aj di Octubre. do de Zanguezor á la caballería enemiga, que había salido de le Nada sabemos del teatro de la guerra desde que se rindió Var-</t>
  </si>
  <si>
    <t>Tejada, Francisco Saenz de</t>
  </si>
  <si>
    <t>Francisco Saenz de Tejada</t>
  </si>
  <si>
    <t>…tExcmo. seftót presídeme y demás tamb¡en„de .Oidor, dé la iaJiciK.ía a. S.«-;íUi • I&gt;. SLafaat Grceo— señor» síís respetivos‘asíéiífós, el Sr. Vitrnuy levó un pequeño fio Beieña y D. Francisco Saenz de Tejada: para otra de la de 6apero muy- expresivo d,iscursot,.en él qué por sr, y a nombre de suí licia á.p, Antonio Josef Godinez, alcalde Jel crimen de ella , y alumnos,'tributaba las gracias, tan justatíiente^debidas a lós Excmos. para está ‘resulta áD¿ Agustín dé…</t>
  </si>
  <si>
    <t>Tejada, Irene de</t>
  </si>
  <si>
    <t>Irene de Tejada</t>
  </si>
  <si>
    <t>…hinilla. bada 7 á 8: vino, cántaro 5: aceite, arroba 30 á 32. *' D. Pablo Francisco. Lávemete, ídem, por lavado de lanas.' Jaca. Trigo, fanega ídem 14: vino, cántaro-8: aceité, ar Doña Irene de Tejada, Sto. Domingo de la Calzada, por pa roba já. '/ ño azul. Taratana. Trigo, fanega ídem n a 12: cebada 6 á 6^: ave D. Josjíf Vidal, Palma én Mallorca, por alfombras. na 4 á 4^: maíz 6 a y: vino, cántaro $ á 6: aceite., arroba 30 á 32.1 D. Ramón Zubia, Blanca -;…</t>
  </si>
  <si>
    <t>Tejida, Juan</t>
  </si>
  <si>
    <t>Juan Tejida</t>
  </si>
  <si>
    <t>…no 7 á 74 ídem. consolidados»!......... Josef Coll.D. Amonio Ruiz. D. Manuel Fihbrco. D. Manuel Lebrel. D. Vioente Pezuela. D. Josef Serrano. D.Antonio Pé rez. D. Domingo Negrin. D. Juan Tejida D. Juan Carril. Don ANUNCIOS. Antonio Gándara. D. Cesáreo Andmi. D. Bernardo González. D. Antonio Ramírez. D. Ramón Pérez. D. Francisco' Nudez. D. Joaquín Saratcs- D. Juan Portas. D. Bartolomé Medina. Don , Catabro dt lat obras dt S. M- gve Jt hallan de venta.etf el dts■ pa…</t>
  </si>
  <si>
    <t>Tenerkasky, Bekovith</t>
  </si>
  <si>
    <t>Bekovith Tenerkasky</t>
  </si>
  <si>
    <t>…descosten! o de muenos. De Real orden te dos por los turcos hacía Ardaghane, fue destacado para libertar ¡tetunte á*V. S/ptra su iméi smáz , ouñpl ¡miento y «tenas los, el coronel príncipe Bekovith Tenerkasky con dos batallones efectos correspondientes. Madrid 31 de Octubre «fe 182 BtesZat»- te cazadores, 200 cosacos, 70 caballos armenios de Rars, y oía—, 1 $ verstas de Arteghane supo brarto. tro pieza* te artillería ligera, A te</t>
  </si>
  <si>
    <t>Teo</t>
  </si>
  <si>
    <t>…uará.') en el término de tres meses, contados desde i-.° de Mayo, Ies-pa rará el perjuicio que haya lugar. i t ; 1;: r.T-;;-: Los suscriptores 4 las Recreadonts filosóficas del P. D. Teo ■ fti desea saber el paradero de D. Raffibn Bíistamante deTordoro de Almeida se servirán acudir i recoger el tomo último de m, sutural del reino de Galicia, de redada como de 43 afina, el la obra, y 3.* de 'cartas. Comprende tina teoría completa de la cual pa…</t>
  </si>
  <si>
    <t>Teotlmo</t>
  </si>
  <si>
    <t>…os plazos estk El Rsy se ha servido nombrar para tres plazas del Consejo pulados en la contrata las cantidad^ que les'corresponda. Retí á D. Esteban Asta, D, Tomas de Arizinendi v D. Teotlmo . CAHSIOS^DEI DIA 24. Escudero: para dos plazas de oiáor de Granada a D. Mariano .**..*&lt;»**».»».*•••*»*.*■&gt;'»* gSi papel. Milla yTX Igmdo-de Uceky: para otras dos de ministros nado- J.ottdresx..«»j» mies deí Consejo de-Navarra á D. Joaquín Antonio Rada y Don…</t>
  </si>
  <si>
    <t>Terreros, Esteban Romero</t>
  </si>
  <si>
    <t>Esteban Romero Terreros</t>
  </si>
  <si>
    <t>…..................... f pérdida. del Busto: para la de la villa despoblada y dehesa de la Crespa Bilbao.................................................................. í ídem. á D. Esteban Romero Terreros: para la de Villarejo de Fuentes Coruña..................................................... -......... ídem. á D. Carlos Pares: para la de Ciempozuelos á D. Juan Carrera: Vales consolidados................................... ......... sof valor. para la de S…</t>
  </si>
  <si>
    <t>Terricabras, Francisco</t>
  </si>
  <si>
    <t>Francisco Terricabras</t>
  </si>
  <si>
    <t>…se ha dignado perdonar la pena de muerte que debía sufrir e n la ciudad de Vich él titulado teniente coronel, aprehendido en territorio éspañol, procedente de-Francia con ar mas, D. Francisco Terricabras, igualmente que á otros siete cóm ANUNCIOS. plices pertenecientes á la última sublevación, entre ellos dos fran ceses , naturales del pueblo de Custoja, mandando en testimonio de su muy tierna afección al Rey de Francia, su augusto Tio, que es Mercurio de Esp…</t>
  </si>
  <si>
    <t>Testa, Cayetano</t>
  </si>
  <si>
    <t>Cayetano Testa</t>
  </si>
  <si>
    <t>…n, es como pueden ali pleado en este servicio. Ha sido construido en Pksencia , orillas viarla. Pero ai mismo tiempo que lloremos á nuestra augusta ma del Pó, bajo k dirección del Sr. Cayetano Testa; tiene tic largo dre , cava memoria siempre debe sernos 'grata, unamos nuestras 80 pies de París, 18 y 8 pulgadas de ancho, y 6 con 6 de alto, oraciones, á En de que Dios se digne recoger en su seno su pre que equivalen á palmos romanos 115^ 18 y 9. su porte…</t>
  </si>
  <si>
    <t>Teval, Lorenzo</t>
  </si>
  <si>
    <t>Lorenzo Teval</t>
  </si>
  <si>
    <t>…ucidos por estas ilusiones, creéis Joaquín Díaz, teniente. D Manuel Rosello. D. Joaquis Casulo. prever en vuestro espíritu males futuros, superiores á los en que D. Amonio Valero. D. Lorenzo Teval, con su esposa. D. Juan ya os habéis precipitado. Pero la Iglesia ha velado en vuestro am Apolonio Ramírez, con una niña. D. Guillermo Vicente. Don paro. Semejante al buen pastor del Evangelio, ha querido buscar Pedro Cano. D. Matías de la Fuente. D. Josef He…</t>
  </si>
  <si>
    <t>Thalmann, Antonio</t>
  </si>
  <si>
    <t>Antonio Thalmann</t>
  </si>
  <si>
    <t>…l nueve en la posada del mismo señor, una cañongía de la* santa iglesia metropolitana ’ de Santiago, por rita en la carrera dé S. Gerónimo, casa titulada del tnárques de muerte de D. Antonio Thalmann, é D. Francisco Roces del Ca Ituirbicta. ñal y Vigil. / ; ■ ; " .El Sr.Diez de Prado, teoiente de corregidor de esta villa, há ;í-' ' ; ; AVISOS. ' ; 'V; señalado el a 1 dcl prcscnte mes dé Diciembre á las 9 de tumañaDebiéndote subestar la rente de aguardient…</t>
  </si>
  <si>
    <t>TieÍML, Fmnekeo</t>
  </si>
  <si>
    <t>Fmnekeo TieÍML</t>
  </si>
  <si>
    <t>y- orfeón •*•' í**&amp;» D. Fmnekeo TieÍML D. Gregorio Rivas.: D. I^tacio Gormti». «C&lt;K3 &gt;•'t'qñlen’íiaí^OBfiiioi‘él:^ la. D. Jasef García Larao. D.Juan Razo. D. Juan Rosado.I)aa, ‘ Siguieron SS. MM. Ja marcha por I* ribera^ se dirigieron # Josef Marfiner Sánchez. D.Josef Píz. D. Jom€ ^raT pOT"Tla puertade Sta¿¡ Engrac…</t>
  </si>
  <si>
    <t>Tirados, Gumersindo</t>
  </si>
  <si>
    <t>Gumersindo Tirados</t>
  </si>
  <si>
    <t>…s Mrs. journond, de la diócesis de León; Cae- santa iglesia primada de Toledo, por promoción de D. Manuel sor , y Mar-erre de la de Besanqos; Boher de la de Clermont, y Cereceda y D. Gumersindo Tirados á raciones de k misma, á Don Legregoís de la de Bayeux. Se han abarcado en Burdeos en el josef López Panroja y D. Manuel Aniceto Collada. navio el Giansur y se dirigen toám á Macan, en donde se deter Asimismo ha tenido á bien S. M. nombrar por Real decreto mi…</t>
  </si>
  <si>
    <t>Tm, Josef</t>
  </si>
  <si>
    <t>Josef Tm</t>
  </si>
  <si>
    <t>…_., .^: Olivares, D. Manuel Moreao, JD. Constantmo Jimenez,O.Gre ■ 1 .Consejos i tos fumadores sóbrela conservación délos dientes, gorio Romero, Ó., Pedro Espina , D. Juliap Ota!, D. Josef Tm? seguidos de una exposición de varias experiencias que comprueban vaneo, D. Juan Ramos, D. Cirilo Babia, D. Jo^f Martin de la la sficacia del clorúralo de 91I para, la desinfección del aliento, sea Calje, D, Manuel Travieso, D. Josef María- del Arroyo, D.Fran…</t>
  </si>
  <si>
    <t>Toledó, Cirdenal Arzobispo de</t>
  </si>
  <si>
    <t>Cirdenal Arzobispo de Toledó</t>
  </si>
  <si>
    <t>…tíédo'0. Mánuel Galfsám, vi-, ^Ste. Rosa «le tiái,jp«Íteí(kiinqir^Stu^llcij'jrgrifiad^ por B. sitador eidesiéstico del csfico de Madrid/en virtud de comísioíi, 7 á nombre del Emo. Sr. Cirdenal Arzobispo de Toledó, W VerificA la instalación solemne de sute casa , sita en la calle lUai del: Barquilló, la cual lúe terminada con un solemne '''i:'\Comptndb Kámúlo hasta accioa de graCias, que se .cuitó con laliópeé seicmnklad, 'én' ’la'pé* «s«r/tra7Wé/,esCTÍtÓ ;cn‘fríiic&lt;n…</t>
  </si>
  <si>
    <t>Tolrá, Francisco</t>
  </si>
  <si>
    <t>Francisco Tolrá</t>
  </si>
  <si>
    <t>…piedra. rega. El cura párroco de la villa de Artesa de Segte. 21 cura pár D. Josef Muñiz , Oviedo , por bulé negro. roco y ayuntamiento de San Martin de Provensais. El obispo,, ca D. Francisco Tolrá, Madrid, por hules. bildo y clero de la Isla de Menorca, y la villa y el clero del aba* D. Manuel Robra, Barcelona-, por becerros charolados. diato de Gerri, han dirigido exposiciones llenas de gratitud y júbi Sociedad económica de Murcia, por cochinilla. lo…</t>
  </si>
  <si>
    <t>Tolstoy.que</t>
  </si>
  <si>
    <t>…, según lo había pensa rante et camino llamó ¿su lado ¿ los coroneles príncipes Dolgo-* do. Ibfahitri perrnanéce eii Modon . doitdé' han ocurrido-riñas san rouky -j Raieviky, y al conde Tolstoy.que mandabaj Udivision grientas entre los egipcios y los albaneses con motivo dé'pedir los delósídragones-, y no -cesó de reiterarles' las . seguridades ibas.posi atrasos de »u* pagas, r : tivas de la pureza y sinceridad de sus intenciones. Inmediatamente Trieste…</t>
  </si>
  <si>
    <t>Tomas</t>
  </si>
  <si>
    <t>…mármol estatuario, de la metropolitana de Burgos, por protttocion de D. Francisco y de mucho mérito, por lo acabado de sus ropages, En el mismo López Borricón, y fallecimiento de D. Tomas de la Pefia, á Don sitio se ha descubierto ur)a cabeza colosal de Juno de bellísimo «$- Bernarda Hernández y D. Rafael Pereda; para otra de la catedral tilo griego: como visiblemente hacia parte de una estatua entera, de Sigiienza , por muerte de D. Julián Al…</t>
  </si>
  <si>
    <t>…Cochrane no estará mucho tiempo con los primera fundación ó patrimonio estaban exentos de cargas y con griegos. tribuciones civiles; y los segundos la de ai de Junio de i8ad, so 1 capitán Tomas, que mandaba el bergantín á cuyo bordo vi bre que á los Militares avencindados se les guárden las exenciones no á Grecia Cochrane, ha dejado su comandancia, y se restituye á de alojamiento y demas cargas concejiles; ha llamado la atención Inglaterra. {Especta…</t>
  </si>
  <si>
    <t>…is vuestro Puentes. D. Josef Quintero. D. Francisco Ampudia. D. Josef verdadero ínteres, y con endurecido corazón, ciegos y alucinados Romero. D. Rufo Casulla. D. Timoteo Gulpide. D. Tomas por las pérfidas sugestiones del astuto enemigo de vuestra dicha, os Cueto. D. Joaquín Moscoso. D. Francisco Valiente. D. Antonio obstinareis en el error, y mostrareis que vuestro deplorable esta Josef Rosado. D. Francisco Fernandez. D. Domingo Valverde. do n…</t>
  </si>
  <si>
    <t>Tomos</t>
  </si>
  <si>
    <t>…químicos, 10 tom. 4.0, Por Real orden de 13 de Abril último se ha servido el Ret papel 150 rs., pasta 220, rústica 170. nuestro Selior conceder privilegio exclusivo por to años á Don Tomos sueltos, papel tj rs. pota ai, rústica 17. Gregorio Domínguez de Olmedo, vecino de Cádiz, para asegurar Franeorur. Tratado de mecánica elemental, 8.a m—gmlta la propiedad de la mejora de una máquina de cobre qué ha invas papel qa rs., pasta 47, rustica 42. (J…</t>
  </si>
  <si>
    <t>Tondonderry</t>
  </si>
  <si>
    <t>…TfifSté.fwfJK Rilswwer-' bó.que han lomado, las cosas de) Portugal ocasiona un gran cuida re, y lm otros dos pcrtnaneccii en Smirna Ins^óPfhxtaÁTfi&amp;í/# jft do «n el.Minisierio: el lord Tondonderry no ha dejado escapar la PrQserpmaz*o*eyiTotGR de la escuadrilla «fe ,lps Paiées-B«|os.f lar ocarion qiie esto le-ha presentado para incriminar al Ministerio cual he sido, reforzada por la fragata Java y Jos berganfioc* dCon^ fhaan.y t\ Fe», . -v.--., vi La in…</t>
  </si>
  <si>
    <t>Topete, Juan Bautista</t>
  </si>
  <si>
    <t>Juan Bautista Topete</t>
  </si>
  <si>
    <t>…dero. „ .....'--------Diq» guarde á V. S. muchos años.=Boca de Bañes y Febrero A las dos y medía recibí los dos oficios que V. S. me remitió, ió de i8a8a=Francisco'. Aguirre,3zSr. D. Juan Bautista Topete; : habiendo sido remitido el del’ comandante, del Marte í las tres y comandante general de este Apostadero, tres cuartos por un expreso. A las dos de la madrugada de hoy Primer oficio .del comandante del bergantín Marte al segundé 1 dieron la vela de este sur…</t>
  </si>
  <si>
    <t>…l honor de participarlo i brero de i8z8.=Méiítoh Perez de Camino.=Sr. comandante ge S. M., teniéndolo igualmente en encargarme de la recomendación neral segundo de este Apostadero D. Juan Bautista Topete. ¡ue por todo lo dicho merece V. S., y también de contribuir á !as gracias á que se ha hecho acreedora la familia del benemérito Oficio del segundo gefe del Agostadero al comandante del ber sargento primero de esa guarnición que murió en la accion.=Dios gantí…</t>
  </si>
  <si>
    <t>Torré, Josef de</t>
  </si>
  <si>
    <t>Josef de Torré</t>
  </si>
  <si>
    <t>…nuMU. nores. que infestaba luego con su putrefacción la atmótferaá «cei- „,«m. Hictaria y ánalitU Mejor apuar de lar fuñar, llamado» |&amp;i*: videros de Fuensanta , en la Manchu, por D. Josef de Torré», ívtm. médico diroctor que fiie dé ellos. Comprende ademas de la rópoEl día 5 dél comenté 4 las ifefe de la maRana, le dará prin grnfi» delrpé4:y. rus cercanías los priiwmiaa que1 constituyen asna cipio i la enseftanzá pública da Agricultura en el Bnsl jardí…</t>
  </si>
  <si>
    <t>Torreate, Manáno</t>
  </si>
  <si>
    <t>Manáno Torreate</t>
  </si>
  <si>
    <t>…fdr d i.' is Entro dsl fntifSSt oiks. Los suscriptores 4 la Geografía vahersal, física política i &gt; Eturo a.i. dt rlsl. Búa. Nueva'Qrleam ca el bergaatin fo* Mistérica qué publica D. Manáno Torreate, pueden acudir 4 los lau amaricaao Exthsmotr. D. Juan Gallart D. Joicf Meknor parages dcéidei'liayatí nucritp^pira recoger la tercera parte, r ade-' Gaaaelln, D- Juan CapdcviU. D. Juan Alcaide. D. Uilwio Gar-' uáilú el hnpOrte'de la ciurtá y Altima, que está…</t>
  </si>
  <si>
    <t>Torrente, Mariano</t>
  </si>
  <si>
    <t>Mariano Torrente</t>
  </si>
  <si>
    <t>…ión colecta de cada dia ote. Los suscriptores á lá Geografía universal, física, política i El ordinario de la santa misa y oraciones para recibir dignamente Histórica, que publica D. Mariano Torrente, acudirán á recoger la los sacramentos de la Penitencia y Eucaristía. Un tomo en 8." á 10 segunda parte con que se completa el tomo 1.®, y adelantar el im rs. en pasta. Se vende en la librería de Brun, frente de San Felipe porte de la tercera con que se princ…</t>
  </si>
  <si>
    <t>…, vacante' por fallecimiehtode D. Vicente Antonio Monr, ■■ avisos. á la Geografía universal, Jtsica, política í Habiendo manáa^o^S. M. queseprorogue por ^odi» ñus el histórica por D. Mariano Torrente, pueden recoger de los parages término del edicto conrocatono é oposkion de la plaza tercera donde; hayan suscrito ; la cuarta 7 última parte que completa el to de contralto, vacantcen la Real Capilla, te repite elavispen los mo segundo con que termina la obr…</t>
  </si>
  <si>
    <t>Torres, Josef Martínez</t>
  </si>
  <si>
    <t>Josef Martínez Torres</t>
  </si>
  <si>
    <t>…udan á usar de él al propio juzgado, y escriba pagación se halla encomendada á ese consulado bajo la dirección nía de provincia de Ibabe; apercibidos que de lo contrario les pa de D. Josef Martínez Torres, y que según el resultado de los en rará el perjuicio que haya lugar. sayos químicos aparece que la grana española excede á la de Amé __Por providencia del teniente Vicario eclesiástico de esta cor rica , asegurando que este ramo de industria hará bien pronto…</t>
  </si>
  <si>
    <t>Torres, Manuel Gastejon y</t>
  </si>
  <si>
    <t>Manuel Gastejon y Torres</t>
  </si>
  <si>
    <t>…ías Sola y Bertrán: para k dignidad de maé-ttescue- pobres labradores de ^varios puntos del reino de Gak de k misma santa iglesia, vacante por muerte de D. Antonio de Acostegol, á D. Manuel Gastejon y Torres: para el arcedianato »7°5mayor ce santa María, dignidad de la propja iglesia metropolitana Toral...,..,, ■■440*0 ob; de Zaragoza, víante por fallecimiento de D. Víceme Jlmeno, á D* Joaquín de Ñoñez yCéspedes: para la dignidad de capiscol con canongk unida, va…</t>
  </si>
  <si>
    <t>Torres, Ramón</t>
  </si>
  <si>
    <t>Ramón Torres</t>
  </si>
  <si>
    <t>…z. D- Sebastian Tomas. D. Bernardíno tica 31. "y S, Josef. D Josef Templado. D. , Francisco Granados. D. Manuel Acero. Tratado de funerales y sepulturas, ^.0, papel 54 rs., Arica. D. Ramón Torres. D. Josef Díaz. D.; Francisco Faus, y, pasta 11. ^ Alethtní. Philaretac, Epioolania de V. Joannis Palafoxií, 3D. Manuel Fernández. tomos 4.0, papel &gt;7 rs., rústica 30. ' • l»c Atoaren de QuímUe. Descripción-dsl. bosfué y casa de Ana»Tampko juez, 4.0, papel 29…</t>
  </si>
  <si>
    <t>Tort, Josef</t>
  </si>
  <si>
    <t>Josef Tort</t>
  </si>
  <si>
    <t>…se excitarán, y. la conservación-de la paz-será- por consé* A D. Josef Rogent, Barcelona, por hilados de algodona guíente dudosa. Pero después de todo aseguramos que la Inglaterra D. Josef Tort, idem, por ídem. no se empeñará sin necesidad en una guerra contincntaL (GÜr D. Jaime Pascual, ídem, por idem. idarf Travtütri) D. Domingo Galaup, ídem, por idem. D. Segismundo Ferrer, idem, por medias de algodón. ESPAÑA. Síes.- Marfá, Suria y compañía, idem,…</t>
  </si>
  <si>
    <t>Tosca, Tomas Vicente</t>
  </si>
  <si>
    <t>Tomas Vicente Tosca</t>
  </si>
  <si>
    <t>…33.241.. .. 20Óa*ee*e*e**e«*»«**eeee**ae» Tslavcra. Padre Fr. Josef de Sigüenza. D. Diego Covarrubias y Leiva. Juan 1.237.... 200........................ Madrid. Urbina. El Padre D. Tomas Vicente Tosca. 21.450.... 200.......................... Cádiz. p.° D.Hugo de Moneada. El Cardenal Silíceo. Bartolomé de 7.172... 200............................. Barcelona. Carranza. D. Antonio Covarrubias y Leiva. Antonio Perez. Don 34.270.... 200ee«e**«e»*»»eee»o*ee*e«e*…</t>
  </si>
  <si>
    <t>Tostado, Alonso</t>
  </si>
  <si>
    <t>Alonso Tostado</t>
  </si>
  <si>
    <t>…ve, cuyo último Calcografía de la imprenta Seal. . poseedor D. Josef Agustín de Angulo los dejó por testamento 4 su muger Doña Beatriz de Angulo, y esta, por el bajo que falle 6.a D. Alonso Tostado. Luis Vives. D. Diego Hurtado de ció,al referido hospital, para que en el término de 30dias se pre Mendoza. D. Gerónimo de' Ziirita. D. Diego Saavedra Fajardo. senten 4 deducirlo en el referido tribunal; prevenidos de que pasa D- Alvaro Navia Osorio. do dicho…</t>
  </si>
  <si>
    <t>Total, Martinpor Donde</t>
  </si>
  <si>
    <t>Martinpor Donde Total</t>
  </si>
  <si>
    <t>…dos fue Noveno.................. ............................. .................. 22,280 ÍdeberanciscocontarseManuelprimerode la Huerta,de los deD.suIgnacionación Luzanen España,y D. Martinpor Donde Total....... 32,872 Ulloa: 6 rs.*—.Noticia de las ruinas de Talonera la Vieja, por D. Ignacio Hermosilla y Sandoval: continuación de la memoria Se sacan nuevamente á subasta, por no haberse presentado lici- antecedente, por D. Josef CornideSaavedra: 14 rs__ Memoria…</t>
  </si>
  <si>
    <t>Tous, Pablo</t>
  </si>
  <si>
    <t>Pablo Tous</t>
  </si>
  <si>
    <t>…e se abe godon. que S&amp; MM. seguían alli sin particular novedad en sis importante D. Miguel Vilaregut, idem, por idem. wud. . D. Pablo Carrera y Mas, idem, por idem. •' ' i . ( - » D. Pablo Tous, idem, por ídem. SS. AA. gozan de la mejor salud en esta corte. D. Domingo Serra, idem, por idem. D. Juan Rull, idem, por idem. Por Real orden de ao del actual, comunicada por el Exce D. Jacinto Sala, idem, por idem. lentísimo Señor Secretario de Estado y del…</t>
  </si>
  <si>
    <t>Traggia, Joaquín</t>
  </si>
  <si>
    <t>Joaquín Traggia</t>
  </si>
  <si>
    <t>…tenido mudanza lo» precios.'; D. Francisco Martinez; Marina: 16 rs;^Discurso sobre erorígen . Caifa. Trigo, fanega ji i 36: cebada 20 á 22: maíz 24 á 25: del reino pireaáico, por.:D. Joaquín Traggia, con un apéndice de garbanzos goá «trp¡, arroba 14-á^i g:-aceite, arroba 120 i 22. 42 documentos: 7 r»¿ ^.Demostración sobre el. privilegio con Marbeüa. Trigo, hntn 42 á 44: ceboda 22: maiz 28: vino, cedido por el Rey D. Ramiro á la iglesia de Santiago,.por D…</t>
  </si>
  <si>
    <t>Tranca</t>
  </si>
  <si>
    <t>…nomt* * di Julio. sin perjuicio de que se proceda contra ellos con arreglo á derecho si resultase mayor criminalidad en perjuicio de los, jntsimsRct!.. -- -Un.corrao^nviado por el embajador Tranca, duque de Morla, ó que hiciesen otro abusoUeHi oficio en el manejó de ellos. temar, ha dicho, i su paso por ata ciudad, que á su salida queda la. El Cobrador no podrá retener en su poder .cantidad algu ba el cuartel geneptl reso en Kutkcnd¡ij¡ y que la vangua…</t>
  </si>
  <si>
    <t>Trasejlas, Juan López</t>
  </si>
  <si>
    <t>Juan López Trasejlas</t>
  </si>
  <si>
    <t>…ro ’ cia de lluvias. de corregidor de esta villa, por íá ascribánía de Martínez, se cita NAVA**A._jCcrr¿i4. Trigo,tobo 13¡ centeno 8 ¡cebadad: y emplaza á D. Juan Josef de.Léémi y D. Juan López Trasejlas, víng, cántaro girapcite arrobe 32. "V. últimos poseedores de cirico vales Réales de 300 pesos dé Enéro ’Msifjla. Trigo, robo 14 á (¿.-cebada d#: maiz 8 1$: vino. dé 18Ó8 y Setiembre de809, flútnerós 103,934, $7,149, 57,f6r, 64,342 y 70,889 , para que dentro…</t>
  </si>
  <si>
    <t>Trasvifia, Manuel</t>
  </si>
  <si>
    <t>Manuel Trasvifia</t>
  </si>
  <si>
    <t>…cada tomo,;papel 12 rs., pasta 18, rústica 13. de Carvetaa, en lu de Ranz, en la de laCruz, y en la droguería ... Vrnci. Tratado de la Pintura, 4.0 marquilla,papel 34 rs.,pc*» de D. Manuel Trasvifia, calle de Postas, á id rs. en.rústica y so *a 43» en pasta;enCádiz nu Ja librería de Hostal, y en Barcelona cu la . Vitruvio. Loa diez libros de Arquitectura, folio, papal 17* r»., de Pifcrfer, pagando un real mas da lea praciea aounciadut poc justa roo, razó…</t>
  </si>
  <si>
    <t>Tricéfio, Carlos</t>
  </si>
  <si>
    <t>Carlos Tricéfio</t>
  </si>
  <si>
    <t>…iodecatedral r áeladiáconomita hiaoclSr.arcedianode preste elSr.lpriordeK¡va- despachoy en; las provincias'de de correos. deo, dignidad de dichesanta iglesia, yde snbdiácono ¿l Sr.Don Carlos Tricéfio, canónivode ía misma , todos tres doctores¿ in 1 -LOS-sUscriptores i lá Siblioteca dt cónotimifntos Ahaprfifó-pa-: dividuos de la propia: Real .universidad t¿ habiendo predicado! la sarán á tótttár el segundo cuaderno á 'la lihidú de Rizóla ¿alie oracíon fúne…</t>
  </si>
  <si>
    <t>Trifon</t>
  </si>
  <si>
    <t>…de .esta cieúcia;.y.cnfin, eDiCrpnplogía dieran Pritner premio. D- Jo&gt;?f Zamora. , -*1 - . á conocer unos adelantos y una inteligencia háda.óqmuiu N^uroc-? " yí^«iúAr.ií.:.rti..' D. Trifon 'Mo&lt;let , D. Henríqne O-donelL v * nór lucimiento dió á estos ejercicios el éxamén dé las lenguas. Después de la castellana y latina,- tuvo un lugar muyprinci- En ética y metafític*. palla griega, ylos caballeros que á ella- se dedican Jíwfc»jé.rsBT é$lT D. T…</t>
  </si>
  <si>
    <t>…gica, ontologia y elemimtot matcmáríw. ' Aceenit........ „ D Ramón Efejalde, Sr. Marques de &lt;éhiId«hÉ. Prem¡o~.~....~~ D. Fernando Meras. En Id dan de esgrima. Prendo............. D. Trifon. Modet. En retórica. Accettit...........D. Narciso Cabrera, D. Genaro Qiwadz., Primer premio. D. Mateo Obregoa. Segmuh........... D. Jotef Arríela. ' En la date de baile. ■Accettit............D. Pedro Campuzano. Prendo............. Exento; Sr^Mirque: de Casas…</t>
  </si>
  <si>
    <t>Trivilla.’, Nicolás</t>
  </si>
  <si>
    <t>Nicolás Trivilla.’</t>
  </si>
  <si>
    <t>…nmOMo puMMO, Pablo VÍdal. D. bGriano Barrera. D. Francitco Garrido D. Pe* eonfut&gt;d»4M cn,n el eco sonoro de lzscampaatsT &lt;1 tstreendode la dro Sulnés. D. Josef Antonio Echaverria; D. Nicolás Trivilla.’ arrillenai llcgaron SS. MM. al Real pala¿io , que habÍtan ordi- D. Manuel BustilLoa. D. Pedro García Socmaw D. Domingo Pc-&gt; nariamentc los MM. RR. Arzobispos, en cuya ««ateta esperaban rez. D. Pedro Azua. D. Francisco Gallego. D. Juan de la Chi las autoridade…</t>
  </si>
  <si>
    <t>Tro, Juan</t>
  </si>
  <si>
    <t>Juan Tro</t>
  </si>
  <si>
    <t>…68 rs. caída ejem dos por D. Luis Esteban Gutiérrez, D. Joaquín Comotó, D. Isac plar. Lo que se avisa al público por. haberse notado,, que algunos Nuñez de Arenas, D. Martin Zazo, D. Juan Tro, .Mariano de los compradores nq,han acudicio 4 recoger el último tomo, que Batanero, D. Cecilio del Lago, D. Josef Codecido, D. Antonio e¿de'los‘masinter«nntés.í.,.:. ._., .^: Olivares, D. Manuel Moreao, JD. Constantmo Jimenez,O.Gre ■ 1 .Consejos i tos fumado…</t>
  </si>
  <si>
    <t>Troubetzfioe</t>
  </si>
  <si>
    <t>…piratas. S. M. El Emperador se ha dignado dirigir el rescripto siguien fambien ha pedido a los almirantes aliados que tengan, á bien él te al ayudante, de campo general y senador príncipe Troubetzfioe, cooperar á sus esfuerzos. presidente dé la sociedad de cárceles. ■ Según noticias recibidas de Corfú parece que la balandra Uhi«Príncipe Basilio SerguciéWÍtch: ^1 examinar las cuentas de la eornio de lord Cochrane había llegado á Poros, y que inmediata socie…</t>
  </si>
  <si>
    <t>Tsefendier</t>
  </si>
  <si>
    <t>…cual se le conoce Áütss de ayer al medio día fondeó en la ensenada de! lazare por el apodo el lobo, á causa de su voracidad extraordinaria. A k to la. gabarra de guerra Pimstere 7 capitán Tsefendier, procedente edad de 20 años había ya consumido solo es comer la pingue he de Navanno, con pliegos de mucha importancia según dicen; bajo rencia que le había tocado de sus mayores. Su comida diaria, se m escolta han llegado del mismo punto tres trasportes. gún…</t>
  </si>
  <si>
    <t>U, WittgeRi-</t>
  </si>
  <si>
    <t>WittgeRi- U</t>
  </si>
  <si>
    <t>…bservado por el Dr. W eis, órtfejñ deldia ha s«l&lt;?Inombrado el : general Diebitsch., cuartel- y comunicado por el Dr. Caras. . ... . aúcstregcneral dclejército dc Besarabia, y el. general WittgeRi- U^ia .muger de edad de 17 añof, casada hacia $, de «tature</t>
  </si>
  <si>
    <t>Ugena, Domingo</t>
  </si>
  <si>
    <t>Domingo Ugena</t>
  </si>
  <si>
    <t>…es á sus hermanas, sobrinos y parientes, á P. D. Bernardo Lamí, presbítero del Oratorio, traducido,é ilus quienes amaba tiernamente; y á su muerte no les ha dejado otras trado por D. Domingo Ugena, presbítero. Esta obra presenta un riquezas que su honor y buena memoria. plan muy sencillo para estudiar las ciencias, y servirse de ellas El noble desinterés, la integridad y justificación , un trato con utilidad pública : el nombre del autor excusa su apol…</t>
  </si>
  <si>
    <t>Ulloa, Antonio de</t>
  </si>
  <si>
    <t>Antonio de Ulloa</t>
  </si>
  <si>
    <t>…uhnes.no sea necesario él Febrero: abraza I:is prin conde de Lemos. El Maestro Vicente Espinel. D.,Jorge Juan. cipies materias quevtiene por objeto la Jur isprudencia . mercantil. D. Antonio de Ulloa. Un volúmen en 4.0, á 28 rs. vn. pa^ta” y .22 rústica.. Se halja de 17. D. Pablo de Sta. María. El P. Diego Lainez.Fr. Geró venta'en Valencia .en la librería del propietario. D, Ildefonso nimo Gradan. D. Josef del CampUló.jElCardenal 1?. Francis Mompie: Madri…</t>
  </si>
  <si>
    <t>Urabain, Blas</t>
  </si>
  <si>
    <t>Blas Urabain</t>
  </si>
  <si>
    <t>…ente él correo ,■ y en S. Se* je ij grandes premios, los so por aproximación al séptimo en memoria del Rssr nuestro Señor. ’ bastían en la de Baraja. Se desea saber el paradero de D. Blas Urabain (presbítero - '3*073».. ^OO f)t . Reus. que paxece fue) ó el de sus parientes mas ccrcanos: la persona que ‘*1^71... '£OOea«e«ávaseaaeéaee*e*a4ee»e*» : Madrid. Jo supiere, se, servirá ^irisar- en esta corte á D. Miguel Calleja Pa 5*5°9-- ^OOMtMtfSrN****** *M»…</t>
  </si>
  <si>
    <t>Urbtua, Joaquín de</t>
  </si>
  <si>
    <t>Joaquín de Urbtua</t>
  </si>
  <si>
    <t>…n para desplegarse en las vastas llanu jo,y Cámara dé S. M., gobernador de la Sala de señores Alcaldes, ras de la Remetía. Ya se disputa á los turcos el camino que va &gt; del Bxcmo. D. Joaquín de Urbtua, mariscal de campo de . desde Constantínoplá a Schumla, y las posiciones que han tomado J os Reales ejércitos, felicitó al Rey nuestro Señor el día 14 del ÍOs rusos'eix Eski--Stamboúl, Próvadi,'$eni-Bazar, Ratina y Raz- corriente por su feliz regreso á esta c…</t>
  </si>
  <si>
    <t>Urdaneta</t>
  </si>
  <si>
    <t>…oy los correos de Bucharat, de Odesa, da que recibió dt éi, por cuya aun se halla en una situación muy ni de Turquía. Escriben de Belgrado míe los turcos miranájussuf- crítica. El general Urdaneta,. que manddsajai tropas de )a repúbli ca, ha sido betidó por el general péñMtío Gamarra, jr la niéyorbajá corno él verdaderoculpado de la rendición deVarna, y lo llenan deimprecaciones. Por lo demás, cuecen allí da noticias parte desús tropa te héfMO érnsf la…</t>
  </si>
  <si>
    <t>Urionagoena, Félix</t>
  </si>
  <si>
    <t>Félix Urionagoena</t>
  </si>
  <si>
    <t>…aliento, sea Calje, D, Manuel Travieso, D. Josef María- del Arroyo, D.Fran $ual fuere la causa de exhalación..fétida : opúsculo escrito en cisco García López, D- Manuel Martínez;, D. Félix Urionagoena, flanee» por Tavéau,y,traducido al,,castellano¿sCuando por todas D. Agustín Rodríguez, D. Mallas Ubeda Cortes, D. Tomas Mu- p^tés m Mee un.uto »ñ general du .Mbaco, y no puede dudarse 11er, D. Antonio Ballugera, D. Dámaso Arias, IX.MigiitlPtr- quz &lt;je este tn…</t>
  </si>
  <si>
    <t>Uszakow</t>
  </si>
  <si>
    <t>tiro de callón deiá plaza: el enemigo no opone ninguna resistencia. El Rey nuestro Señor sé ha servido nolribrar á consulta de la «El teniente general Uszakow participa que el enemigo atacó' Cámara pura una plaza de alcalde del crimen.de la Real audiencia con fuerzas superiores al ejército que sitia á Varna ; pero que fue de Cataluña, á - D. Serafín.Chavier, oidor cesante que era de la rechazado con gran pérdida. S…</t>
  </si>
  <si>
    <t>UVa</t>
  </si>
  <si>
    <t>…rídó' dos VecesaüitqUe-ifgerámenre;El'-i8 ijegó de 'Mánkalia tos ni el dé los hertdosy aunque sí'qué-fue bastante grande- Tam con'la 2.* brigada dé la 7.* división- elrí teniente7 general UVa* poco es posible calcular jas'pérdidas'que han sufrido lós prqpiekow, y'.sé reunió al Cuérpo idel conde ’ Suchtelen ¡'ylas-.opéra- tario* y los comérctantes.-Ett la nochc^Sigtiiente se sintió otro, é’onés del 6-.Q cuerpo también fueron muy Iventa josas. El ge…</t>
  </si>
  <si>
    <t>Uztariz, Juan Agustín de</t>
  </si>
  <si>
    <t>Juan Agustín de Uztariz</t>
  </si>
  <si>
    <t>…a lugar. , _ Modelos para la contribución general del Reino en 1818, _ Por él jurgado dril de Cádiz, se llama y emplaza á los acree rústica 10. . v, .. .v-;- dores á los bienej de D. Juan Agustín de Uztariz, difiiato; _Realdccrcto ¿ instrucción.general aprobada por.S. M. para el marqúeaóue fue de Echandia, pera que-en el predio y perentorio gobierno y administración da Ja Hacienda: militar de Etpefia en término de'cuatro rnessa; contados oesde esta citación, se…</t>
  </si>
  <si>
    <t>Va</t>
  </si>
  <si>
    <t>…ase sus ulteriores operaciones con Resdchid-bajá, colientes. .mandante en gefe del ejército dé Tesalia, el cual iba á ser refor . , Dios guarde &amp;c. Madrid 30 de Setiembre, de 18282D. Va zado con un grueso cuerpo de tropas, que ya estaba en camino lentín de Pinilla. . para Larisa. Los partes que han llégado de Petenvardin anuncian que la NOTICIAS EXTRANGERAS. .tranquilidad que reina en la Servia había permitido sacar de las VALAQUIA. guarnici…</t>
  </si>
  <si>
    <t>Vaca, Josef Cabeza de</t>
  </si>
  <si>
    <t>Josef Cabeza de Vaca</t>
  </si>
  <si>
    <t>…ordomu mayor el Real'decreto siguiente: Bcrdonccs, al marques de Víilatorre, á D. Josef .Díaz Obegero, » Deseando mi» gloriosos Predecesores fomentar la agricultura al bailío Frey D. Josef Cabeza de Vaca, á D. Josef Homar, á eí comercio de las provincias de Castilla la Vieja » proyectaron D. Dicpo María Nieto y á D. Roque Delgado. Y queriendo dis L apertura de un canal de riego y navegación, que fertilizando pensar a esta útil empresa toda mi soberana y espec…</t>
  </si>
  <si>
    <t>Val-, Bernardo de</t>
  </si>
  <si>
    <t>Bernardo de Val-</t>
  </si>
  <si>
    <t>…rufia, Calvete: 18. D. Pedro Fernández de Velasícó. Juan Sebastián "del Cano. Badajoz, Pezzyni y Grdofia: Salamanca,;Blanco: Vitoria, Bar Fr. Melchor Cano. El P. Alfonso Salmerón. D. Bernardo de Val- rio: Pamplona, Lopgás: 21aragoza,„ Pardo.: Barcelona / viuda de búena. D. Felipe Gil de Tabóada. ' ■ , Rrusi é hijo: Granada, Gabaldon: Málaga, Martinez Aguilar: Cada cuaderno de seis retratos con el epítome de st/vida 50 rs. Mprcia, .Benedicto: .Cádiz, Casti…</t>
  </si>
  <si>
    <t>Valbucna, Esteban</t>
  </si>
  <si>
    <t>Esteban Valbucna</t>
  </si>
  <si>
    <t>…entre las cua nplar, quiere imponer miedo á todos, los que sean depositarios les se cuentan los ramos decimales; y que por Id mismo el. referi alguno de sus secretos. do Escribano D. Esteban Valbucna se halla en el caso de devolver r Las acaloradas demostraciones de alegría que de 15 dias á esta los 250 rs. exigidos por derechos que no debe cobrar. De Real parte presentaban los turcos, han venido á parar en un silencioso orden fice. Madrid .6 de Noviembre…</t>
  </si>
  <si>
    <t>Valdelaguná</t>
  </si>
  <si>
    <t>…tonio Zorrilla: para una canpngia.de la catedral de 5i- L.__.Se halla vacante' la plaza de cirajano titular de la villa, dé üenza, por renuncia de D. Francisco Javier Alvarsanz, i Don Valdelaguná, distante'de la corte sei* leguas ; su dofacióii1. anual ¡las Estéban Égido; jpará otra dé la Guadi* , por promoción ‘de 400 ducados, casa pagada por la villa, y.ademas los oficíales dé § D. Diego Coniferas ala dignidad de prior y cura propio del Sa villa y c…</t>
  </si>
  <si>
    <t>Valeiicía, Meliton</t>
  </si>
  <si>
    <t>Meliton Valeiicía</t>
  </si>
  <si>
    <t>…Migue! Navarreíe: pía ' la de Caí bájales á D. Bruno Rodrigo Ifaiteozq^a: para la de Mal verde del Camino á ^luru.2«»»«» 1 Idem. _ D: Anselmo Josefi de Robles: para k~de Gropesa 2 D. Meliton Valeiicía...^..^.^.t««v„.,.......................... t idenu, ’. Brienzáiegm: para, k de Locar, Almona, Sierro, y Sufil á Don Barcelona á pesos fuertes............ Francisco Moreno Chinchilla, y Vilches: para la de Ocon i Don Zaragoza...................................…</t>
  </si>
  <si>
    <t>Valencia, Antonio Camilo de</t>
  </si>
  <si>
    <t>Antonio Camilo de Valencia</t>
  </si>
  <si>
    <t>…da del aleman ¡a Calcografía de la Imprenta Real. aL francés por el traductor de la pequeña Harpiste, y de Ines y En medio pliego de marca mayor. Berta, y puesta en castellano por D. Antonio Camilo de Valencia, Un Ecce Homo y una Dolorosa, por originales del Ticiano: comisario ordenador de Marina. La buena reputación de que goza cada una 6 rs. Augusto la Fantainc por la fecundidad de su pluma, y por el buen Santiago, Patrón de España, del original de Murillo, 6 rs.…</t>
  </si>
  <si>
    <t>Valencia, Ma</t>
  </si>
  <si>
    <t>Ma Valencia</t>
  </si>
  <si>
    <t>…........................ ..... r a tí 7/f#tn juicio que haya lugar. Málaga.................................................. 4C_üc cita , llama y emplaza á D. Plácido de Iñigo , y Doña Ma Valencia................................................................................................................ nuela de las Reigadas, Doña Juliana, Doña Gregoria, Don» Murcia....................................................................................…</t>
  </si>
  <si>
    <t>Valentía</t>
  </si>
  <si>
    <t>…cés por F. J. VI Broussáís/y traducido al del primer extracto de la de este dia i Tomasa Clua, hija del pa castellano por D. Pedro Suarez Pantigo. Se abre Ja suscripción de triota D. Valentía., muerto en el campo del honor. esta obra solo en Madrid en la librería de Matute por todo el mes AVISO. de Julio, para que los que gusten suscribirse' sólo i este tratado, La acreditada fragata española nombrada Paz, su capitán y qué será un tómo en 4I*, lo…</t>
  </si>
  <si>
    <t>Valentín</t>
  </si>
  <si>
    <t>…nando que tuvieren por oportunas: que asi es mi voluntad; y que al tras ó:¿a de S. Cárlos en el reino de Valencia, S. Luis de Zaragoza y lado impreso de esta mi cédula, firmado de D. Valentín de. Piníla Concepción de Valladolid, creadas por mi augusto Abuelo con 11a, mi escribano de Cámara mas antiguo y de Gobierno del mi posterioridad i la citada'circular. ' Consejo , se le dé la misma fe y crédito que á su original.. Dada 3.a Que loa arquitectos…</t>
  </si>
  <si>
    <t>Valero, Amonio</t>
  </si>
  <si>
    <t>Amonio Valero</t>
  </si>
  <si>
    <t>…hace titubear. Seducidos por estas ilusiones, creéis Joaquín Díaz, teniente. D Manuel Rosello. D. Joaquis Casulo. prever en vuestro espíritu males futuros, superiores á los en que D. Amonio Valero. D. Lorenzo Teval, con su esposa. D. Juan ya os habéis precipitado. Pero la Iglesia ha velado en vuestro am Apolonio Ramírez, con una niña. D. Guillermo Vicente. Don paro. Semejante al buen pastor del Evangelio, ha querido buscar Pedro Cano. D. Matías de la F…</t>
  </si>
  <si>
    <t>Vales, Manuel Ari-</t>
  </si>
  <si>
    <t>Manuel Ari- Vales</t>
  </si>
  <si>
    <t>…reon. Idem. Corona.................................................. 1 dgña. Todos estos individuos han sido sombrados por S. M. á con sulta de k Cámara, excepto D. Mariano Milla, D. Manuel Ari- Vales consolidados........*............... iófá.ty|porroo* á j ídem. -zaga, y D. Manuel de Castro y Akrcoiu ‘.............. ^ - - ■■■■■-" Idem no consolidados............................ é | Acciones del Banco,,. m»,«w 13 pesos fuertes. , Accsdkado el Rby mostró Se…</t>
  </si>
  <si>
    <t>Valfari, Juan</t>
  </si>
  <si>
    <t>Juan Valfari</t>
  </si>
  <si>
    <t>…ños expósitos de la ciudad de Corla* Ó,ÓÓ3 Pmmm*. iA IX Amonio Akover, z,&amp; 0. Juan Campaner y (i&gt; condidrai) IX Juan Pascual» v-,.-- . . ÁYiSO. Afecssxgk. IX I&gt;Qm£iigE»" Rlutotd y D. Juan Valfari* El día 4 del próximo mes de Noviembre á las doce horas de Be griega su mañana se dara principio al curso de zoología m el Real ga JPnsmé* IX Vicente Fax. binete de historia natura!, por el profesor de esta ciencia el doctor Clsrr mgemtr de grmmáimx- latina*…</t>
  </si>
  <si>
    <t>Valiente, Francisco</t>
  </si>
  <si>
    <t>Francisco Valiente</t>
  </si>
  <si>
    <t>…corazón, ciegos y alucinados Romero. D. Rufo Casulla. D. Timoteo Gulpide. D. Tomas por las pérfidas sugestiones del astuto enemigo de vuestra dicha, os Cueto. D. Joaquín Moscoso. D. Francisco Valiente. D. Antonio obstinareis en el error, y mostrareis que vuestro deplorable esta Josef Rosado. D. Francisco Fernandez. D. Domingo Valverde. do no es capaz de remedio? A lo menos nos quedará el consuelo D. Silvestre Morente.D. Pedro Arbellau. D. Juan Cíñela. Don…</t>
  </si>
  <si>
    <t>Valladares, Josef Marti</t>
  </si>
  <si>
    <t>Josef Marti Valladares</t>
  </si>
  <si>
    <t>…n que los comandantes Ruiz Revuelta, á D. Francisco Sánchez LiAan: para otra de la de las escuadras combinadas en el Mediterráneo han declarado en catedral de Salamanca, por la de D. Josef Marti Valladares, y no estado de bloquea todos los puertos de la Grecia que están ocupa haber tenido efecto el nombramiento hecho en D.! Juan Josef So dos por los turcos, y que cruzan varias naves de guerra delantede puerta, á D. Andrés Sánchez Recalde: para otra de la colegi…</t>
  </si>
  <si>
    <t>Vallejo, Angel</t>
  </si>
  <si>
    <t>Angel Vallejo</t>
  </si>
  <si>
    <t>…eadas por Cipriani, de corregidor de ésta villa, y escribanía del número da .Martínez, y grabadas por Bettlini ¡ á 8 r*.las primeras , 6 las segundas f .4 lia* sé cita y emplaza á D. Angel Vallejo, vecino de la ciudad de León, para que dentro del término de 1$ dias, contado* desde elterceras, coda una. dé la publicación de esté anuncio, se presente en la expresada Real v t Treinta y cuatro estampaX, que forman un4 cuaderno en cuar tilla de marca mayor…</t>
  </si>
  <si>
    <t>Vallejo, Félix Cuende</t>
  </si>
  <si>
    <t>Félix Cuende Vallejo</t>
  </si>
  <si>
    <t>…ra saciarse, solo tre, dias en la semana le per cira, y para la de Gerona que obtenía, ¿ D. Josef Ignacio Barben mitía trabajar con un escultor, para mantenerse con el jornal ad á D. Félix Cuende Vallejo al corregimiento de Tarazón?, y para quirido los restantes, y consagrarlos enteramente al estudio. La la vara de Lérida que deja á D. Tiburcio Asiain: á D. Josef Ca aplicación y progresos del andaluz (que por este nombre le cono tata yCruafies á Callosa ds Se…</t>
  </si>
  <si>
    <t>Valles, Francisco</t>
  </si>
  <si>
    <t>Francisco Valles</t>
  </si>
  <si>
    <t>…ue pasa D- Alvaro Navia Osorio. do dicho término sin hacerlo les parará todo perjuicio. 7.0 D. Luis de Requesens. D. Bartolomé Leonardo de Argénsola. D. Juan de Palafox y Mendoza. D. Francisco Valles. Don ATota. En la Gaceta anterior, pág. 438, col. i/, lín. 7 y 12, Juan de Ribera. El Muo. Fr. Luis Poncc de León. donde dice Dría , léase Drin. EN.LA IMPRENTA REAL,</t>
  </si>
  <si>
    <t>Valls, Mariano González y</t>
  </si>
  <si>
    <t>Mariano González y Valls</t>
  </si>
  <si>
    <t>…Azaola; presentado aspirantes, ó no han acreditado todavía las circunstancias el elogio también premiado de D. Gregorio Mayans.y Sisear, es necesarias para conferirlos. crito por D. Mariano González y Valls, y últimamente una oda Habiendo ocupado Jos premiadas de la dase de. educación el dedicada á )a Sociedad, cuyo autor ocultó su nombre con el título lugar distinguido, según costumbre, y subido ,á uno elevado y pre del Premio del verdadero Saber. parado al int…</t>
  </si>
  <si>
    <t>Valverde, Domingo</t>
  </si>
  <si>
    <t>Domingo Valverde</t>
  </si>
  <si>
    <t>…stra dicha, os Cueto. D. Joaquín Moscoso. D. Francisco Valiente. D. Antonio obstinareis en el error, y mostrareis que vuestro deplorable esta Josef Rosado. D. Francisco Fernandez. D. Domingo Valverde. do no es capaz de remedio? A lo menos nos quedará el consuelo D. Silvestre Morente.D. Pedro Arbellau. D. Juan Cíñela. Don de haber satisfecho nuestras sagradas obligaciones; las obligacionec Mariano Martínez. D. Josef Antonio Alonso. D. Juan Llamas. de la hu…</t>
  </si>
  <si>
    <t>Vaquero, Rafael</t>
  </si>
  <si>
    <t>Rafael Vaquero</t>
  </si>
  <si>
    <t>…mis manos : ella será recibida del Santo se sirvió S.M. conformarse, tomó la palabra el regente de la Real Padre como un motivo de consuelo, como un documento de vues jurisdicción D. Rafael Vaquero, y en un corto y elocuente dis tra piedad filial y de vuestra adhesión á la santa Silla apostólica; curso reasumió las ventajas que debia producir este establecimien el episcopado de Francia reconocerá en ella el testimonio de vues to , y por ello el agradeci…</t>
  </si>
  <si>
    <t>Vara, Antonio Pando y</t>
  </si>
  <si>
    <t>Antonio Pando y Vara</t>
  </si>
  <si>
    <t>…ó pruebas de sus felices dis za: pan la de la ciudad de Cervera á D. Dionisio Marín yRuiz: posiciones sacando en lápiz varios retratos, y aun modelando alpara la de la de Sahona á D. Antonio Pando y Vara: para la de Íunos para esculpirlos en piedra. Volviendo después á su pueblo, la villa de Gandesa ¿ D. Gerónimo Andrcii: para la de Valla á izo por encargo del ayuntamiento un león despedazando á una D. Restituto Aliaga: parala de Falset á D. Lamberto Casanova…</t>
  </si>
  <si>
    <t>Vareta, Manuel Fernandez</t>
  </si>
  <si>
    <t>Manuel Fernandez Vareta</t>
  </si>
  <si>
    <t>…r y el claustro en la misma forma .que ha- * Antonio Allúe y Sessé , obisjso Patriarca de'las Indias, arcedia biap sido recíbidbs. ••• .................... no dé Toledo. El Excmo. Sr. D. Manuel Fernandez Vareta, co -Desder la universidad SS. MM., acompañados de los .gefes de misario general de Cruzada^ arcediano de Madrid. El Sr. D. Mi Palacio y del Capitán general , se dirigieron al Hospital general, guel Antuñano, cibaliero'de la Real y distinguida orden de Car ti…</t>
  </si>
  <si>
    <t>Vargas, Josef Antonio</t>
  </si>
  <si>
    <t>Josef Antonio Vargas</t>
  </si>
  <si>
    <t>….......... i pérdida. ma, por promoción de D. Josef de la Trinidad Pinedo y D. Isi Murcia................................................... ;........... ii ídem. doro Quintero, á D. Josef Antonio Vargas y D. Josef Hilario Barcelona á pesos fuertes.................................. Par. Martinon: para dos medias raciones de ella, por ascenso de Don Zaragoza............................................................. Idem á á ídem, Pedro Navarro, y renuncia de D. Ignacio Llaren…</t>
  </si>
  <si>
    <t>Varsovia, Juan Jo-</t>
  </si>
  <si>
    <t>Juan Jo- Varsovia</t>
  </si>
  <si>
    <t>…tes expursia, salió ayer de S.‘ German; y se cree que nó irá mas que hasta ■ gado en las isla» Bayonasde’Vigoró en el Lazareto de Mahon. ‘ Ayer al medio día entró el iMÍM. 4.0, su capitán D. Juan Jo- Varsovia,donde ya hallará al Emperador Nicolás,que deberá sa lir de Peteriburgo el dia 5 del corriente. ■ sef de María, procedente de: lá Habana,-en 32 dias, con la corres____ Escriben deZante, confecha del 23 de Mario último, qué ha : pondencia Real y pública,y 13 pa…</t>
  </si>
  <si>
    <t>Vatismenil</t>
  </si>
  <si>
    <t>…en &amp;c. Hemos Xos fondos consolidados se abrieron á 85, y han subido á 85$. ordenado y ordenamos lo siguiente .En la Cámara de los Comunes se han pronunciado varios dis Art. i.° El Sr. Vatismenil, Ministro de Estado, Gran Maes cursos con motivo de la petición de los católicos irlandeses. ' tre. de la universidad, é.individuo del Consejo de Ministros, que -___ Se observan actualmente en este pais dos circunstancias tan da nombrado Ministro secretario d…</t>
  </si>
  <si>
    <t>Vázquez, Josef Alvarez</t>
  </si>
  <si>
    <t>Josef Alvarez Vázquez</t>
  </si>
  <si>
    <t>…ue acudan al juzgado de Galicia que co rez, y promoción de D. Juan Josef Pcrez á una dignidad de la de noce del negocio, á decir en ellos de su derecho y justicia; con Tenerife, á D. Josef Alvarez Vázquez, D. Gregorio Alberto de apercibimiento. Medina y D. Juan Francisco Lluch: jsara una ración de la misma, CAMILOS DEL DIA 2C. por ascenso de D. Antonio Porlier, a D. Francisco Mendoza: pa Londres........................................................... f, ra…</t>
  </si>
  <si>
    <t>Vázquez, Luis Alfonso</t>
  </si>
  <si>
    <t>Luis Alfonso Vázquez</t>
  </si>
  <si>
    <t>…4.0, pasta 73 rs., rúrtica 60. go de Perca y Arangoiti, capellán de Reres Nuevos de la misma Idem a créditos contra Francia, folio, rústica 31 mrs.exudad; y para esta capellanía i D. Luis Alfonso Vázquez, racio Reglamento adicional á la Ordenanza de Ingenieros, rústica nero de dicha santa iglesia. 4 rs. Idem adicional í la Ordenanza de 1768, en que se comple Productot de la tila de Puerto-Rico exportado* desde el ao de menta el régimen que los cuerpos de la d…</t>
  </si>
  <si>
    <t>Vclarde, Rafael</t>
  </si>
  <si>
    <t>Rafael Vclarde</t>
  </si>
  <si>
    <t>…..............Í.. Idem. seño , recitada.-por el colegial! D. Manuel Posadas. Los profesores 'íH,0 T3. 1 j00-.y.&gt;&gt;«.•&gt;&gt;*••.• &gt;&gt;.»...-., Jaen« D. Joseí A rango, de dibujo, y el Lie. D. Rafael Vclarde, de fí 7,890.,.. xooo............................. Madrid,</t>
  </si>
  <si>
    <t>Vclazquez</t>
  </si>
  <si>
    <t>…tante ciencia. No dieron menor lucimiento á estos ejercicio* 30 rs. * lós alumnos de las clases de lengua francesa, traduciendo con des Baco coronando á los Borrachos, pintado por D. Vclazquez, embarazo él poema del Télémaco. Las clases de música , esgrima y grabado por M. Carmona ,’34 rs. y danza,.amenizaron estos actos con particular satisfacción de lo* El Charlatán ó Sacamuelas, pintado por T. Rociaos, y graba concurrentes, que nó pudieron menos…</t>
  </si>
  <si>
    <t>Ve-</t>
  </si>
  <si>
    <t>…y AA. continúan Im ésto; corte sin novedad S. Gregorio Magno, pintado porJ. Ribcra, y grabado por B. Ametller , gé rs. 1 ; ; Una fábrica de tapices, » las Hilanderas, pintado por D. Ve- £1 Ret nuestro Sefior por suReal decreto ha tenido á bien, lazquez, y grabado por F. Muntancr, 36 re. nombrar á D. Jotef Ascnsio déOcon para la iglesia ~ j- -*- ■ . .La Fragua de Vulcano, pintado por D. Velazquez, 7 grabado Palencia, vacante por pronx&gt;cioaald…</t>
  </si>
  <si>
    <t>Vega, Manuel</t>
  </si>
  <si>
    <t>Manuel Vega</t>
  </si>
  <si>
    <t>…iones por cada ' PU 6. Patis Nueva Orleaiis en la goleta americana Estados* ejemplar, completo con 8 map» iluminados , en papel común 4 Vmskos. D. Josef Redon. D. Francisco Izazí. D. Manuel Vega. 19a rs., y en vitela 4 x4o; fírade dicho dá ra venderán lo* pti-' D. Jpárlos Franco. D. Bernardo Cortes. D. .Pablo Delgado. Don meroa 4 s40 , y loa segimdos 4 s88. ■/;'*' Jpnf Muía Molina. D. Andrés Cunara. D. Roque Feraz. Don niimat , atritos y acs¡twuu , p…</t>
  </si>
  <si>
    <t>Vejerano, Vicente</t>
  </si>
  <si>
    <t>Vicente Vejerano</t>
  </si>
  <si>
    <t>…excavaciones eq el jardín de los canónigos de San abadía de Sra. Marta, dignidad de la misma iglesia catedral, por la Juan de Letran en Romase ha encontrado una estatua de Tito de D. Vicente Vejerano, á D. Luis Padriñan: para dos canongías Vespasianó j y otra de su Hija Julia, ambas de mármol estatuario, de la metropolitana de Burgos, por protttocion de D. Francisco y de mucho mérito, por lo acabado de sus ropages, En el mismo López Borricón, y fallecimie…</t>
  </si>
  <si>
    <t>Vekzqto</t>
  </si>
  <si>
    <t>…i Es^ acometer á sus iguales, porque no ptasm^ms** ellos: ven nume qtiivel, 24 r$. I‘ :v: * ' rosas partidas de estos Hombres derramarse por las pobkcíoces, De Menipo, pintado por D. Vekzqto, y grabado por M. quetoi^ir ks puertas db Jas casas, robar los bienes, saquear Hasta Esqirlvéi, 24 rs. los vasos destinados al caito, y cometer toda dase de excesos, que Efe Barbaroia, pintado por D. Vekzquet, y grabado por X «ueHp» aquellos decantaos derecho…</t>
  </si>
  <si>
    <t>Vekzquet</t>
  </si>
  <si>
    <t>…quetoi^ir ks puertas db Jas casas, robar los bienes, saquear Hasta Esqirlvéi, 24 rs. los vasos destinados al caito, y cometer toda dase de excesos, que Efe Barbaroia, pintado por D. Vekzquet, y grabado por X «ueHp» aquellos decantaos derechos, cuyo goce se proclamó como Croótelk, 28 rs. h wm preciosa conquista de la libertad: ven. por último k agn- De Marte, pintado por D. Velazquez, y grabado por L Vicutera sin los tozos que la hacían prosperar,…</t>
  </si>
  <si>
    <t>Velárde, Antonio</t>
  </si>
  <si>
    <t>Antonio Velárde</t>
  </si>
  <si>
    <t>…de 7 Abril de 182$ , se incluyó al presbítero Don »D. Tomas Pereira salió ya para embarcarse llevándose eoo9 Antonio Villalta y Górdova, por la Flor de Lis de Francia, de .-pesos: D. Antonio Velárde, Mugica, Landa y otros harán lo biendo ser por la Espuela de Oro de S. Santidad, por la que satis mismo dentro de muy poco» dias: a ninguno de estos puede com fizo en el mes de Marzo de 1819, 59 rs. en la forma que entonces prenderles la decantada ley de expu…</t>
  </si>
  <si>
    <t>Velasco, Diego Fernandez de</t>
  </si>
  <si>
    <t>Diego Fernandez de Velasco</t>
  </si>
  <si>
    <t>…ntos de los niños, el presiden nandez de Córdoba, de la casa de los duques de Medinaceli: en te D. Juan Joscf de Orue y Mendizabal, corregidor político por 1780 casó con el Excmo. Sr. D. Diego Fernandez de Velasco, S.M., dando las debidas gracias 1 este benemérito profesor, deter duque de Frías, de quien tuvo varios hijos, y de los que quedan minó obsequiar á los niños, y estimularlos al mismo tiempo a la cuatro, que jamas podrán llorar bastante la irreparable pérdida…</t>
  </si>
  <si>
    <t>Velasco, Gabriel Ceruelo y</t>
  </si>
  <si>
    <t>Gabriel Ceruelo y Velasco</t>
  </si>
  <si>
    <t>…que queda limpio el tenido á bien trasladar a la audiencia de Mallorca al alcalde del vellón. Esto se repite tres dias seguidos, sin mudar ni limpiar el crimen de la de Cataluña. D. Gabriel Ceruelo y Velasco; y en agua, por sucia que parezca. Una muger puede hacer esta faena. su lugar á la de este principado,á D. Buenaventura Coisa y Pan Cada vez que se acaba el lavado, es menester llevar las ovejas á un do, ministro,de aquella. campo seco y sin árboles: á la noc…</t>
  </si>
  <si>
    <t>Velascó, Saturio Angel de</t>
  </si>
  <si>
    <t>Saturio Angel de Velascó</t>
  </si>
  <si>
    <t>…l Ikfurcia»»..».».».......»..».» (ídem, número Gonzalo, se ha señalado para la celebración de lé junté Barcelona á pesos fuertes.., f á f idem. de acreedores á la testamentaría de D. Saturio Angel de Velascó1 Zaragoza.«SNNSHSWSMHMMSMSInHMIHMMtMMSSSSHIHIMSS 1 á l*. el dia jde Octubre próximo á las nueve de tu mañana, en la po t. tada de su señoría, que la tiene carrera de S. Gerónimo, esquine COnifazHZMM. 4 la del Baño, cuarto Kgundp, . SN LA IMPRENTA REAL. i-</t>
  </si>
  <si>
    <t>Velasícó, Pedro Fernández de</t>
  </si>
  <si>
    <t>Pedro Fernández de Velasícó</t>
  </si>
  <si>
    <t>…. Francis Mompie: Madrid, Barco,-Carrera dé ^..Gerónimo, y Razóla, ca co deMendoza.D.Álfonso de Cartagena. ' ‘ lle..de la^ Concepción:; Santiago, ReyiRomero: Corufia, Calvete: 18. D. Pedro Fernández de Velasícó. Juan Sebastián "del Cano. Badajoz, Pezzyni y Grdofia: Salamanca,;Blanco: Vitoria, Bar Fr. Melchor Cano. El P. Alfonso Salmerón. D. Bernardo de Val- rio: Pamplona, Lopgás: 21aragoza,„ Pardo.: Barcelona / viuda de búena. D. Felipe Gil de Tabóada. ' ■ , Rrusi é…</t>
  </si>
  <si>
    <t>Velazquez</t>
  </si>
  <si>
    <t>Sí* Madrid Ig deAgosto. hija de Felipe rv, pintado por D. Velazquez, 7 grabado por P. Audouin , 36 rs. ■' ■■■.■ SS. MM. y AA. continúan Im ésto; corte sin novedad S. Gregorio Magno, pintado porJ. Ribcra, y grabado por B. Ametller , gé rs. 1 ; ; Una fábrica de tapices, » las Hilanderas, pintado por D. Ve- £1 Ret nuestro Sefior…</t>
  </si>
  <si>
    <t>…0Óaa«MII*tlSt**«M»*M*HSS S. Fernando. &lt; &lt; 3* *07— 200 ••*••*•••**•*••***•*###*•* Zaragoza. L. Croutelle, 14 rs. - 7,898.*.. 200.«............... . Madrid. De un Enano, pintado por D. Velazquez , y grabado por F. 3I,$l8— 200*««»««*ee ••*••••• •«•••«••• Baréelona. Ribera , 14 rs. (Se contimarJ,') SEGUNDO SOETEO. : Relación de la venida delRsT nuestro Señor ydesu augus ta Esposa i la ciudad de S, Sebastian , y diario &lt;Je su permanen* - La sección prem…</t>
  </si>
  <si>
    <t>…grabado por X «ueHp» aquellos decantaos derechos, cuyo goce se proclamó como Croótelk, 28 rs. h wm preciosa conquista de la libertad: ven. por último k agn- De Marte, pintado por D. Velazquez, y grabado por L Vicutera sin los tozos que la hacían prosperar, el comercio obs llain , 28 ^ Se ewdmudra*) truido , arruinada dei todo h industria: y agovtados de tantos ma les que pesan sobre ellos, los pueblos vuelven á preguntar, ;ca r - To*; suscrlptores…</t>
  </si>
  <si>
    <t>…Director de la casa de Caridad establecida en la - ciaoo,y grabado por F. Muntaaer, a8 rs. ciudad de Toledo, pan la conservación da tan útil esta El Niño de Vallecas, pintado por D. Velazquez, y grabado blecimiento.......................................................... 8,ooo. por .B. Vázquez , 14 xs. -r Al Gura párroco de Yepee, Administrador delHov Un Sugeto desconocido « pintado por D. Velazquez, y grabado pital de S. Lázaro de aquella villa,…</t>
  </si>
  <si>
    <t>Velazquez, Diego</t>
  </si>
  <si>
    <t>Diego Velazquez</t>
  </si>
  <si>
    <t>…nta Real. ta principal. Por los ensayos en grande que se han hecho por amal gamación en barriles, resulta dar mas de dos mareos de plata por ' 12. Josef Ribera. Pablo de Céspedes. D. Diego Velazquez de quintal de mineral: producto verdaderamente admirable, si se con Silva. Alonso Cano. Bartolomé de Murillo. Juan de Herrera. sidera que las que con tanta constancia , esmero, perfección y éxi 13. ' D. Iñigo López de Mendoza. Juan Gistes de Sepúlveda. to se…</t>
  </si>
  <si>
    <t>Velez, Justo</t>
  </si>
  <si>
    <t>Justo Velez</t>
  </si>
  <si>
    <t>…s con la Puerta, y que nitigiin paso que1' los señores D. josef Pizarro y Gardin, D. Ignacio Calvo, alcal diera él Gran Señor era capaz de dáenerU en sú proyecto de m- de segundo, D. Justo Velez, provisor, D. Narciso García de «adidos dos prtncrpadosí - ;r ‘ - Mora , síndico del Excmo. ayuntamiento, y D Jósef Antonio : Los preparativos militares de los rusos en la BesarábiY son tam Vidal y Pascual; con 150 cada uno j ycOn ro» el Sr. D. AntOniO-' cons…</t>
  </si>
  <si>
    <t>Vencía, Mamul Fernandez</t>
  </si>
  <si>
    <t>Mamul Fernandez Vencía</t>
  </si>
  <si>
    <t>…e los empleados por sustituto.. (.Nú mero g6.~) Demostración de las cantidades aplicadas y libradas por elExct- Otra prohibiendo los géneros que expresa. (Idem.) lentísimo í limo. Sr. D. Mamul Fernandez Vencía, Comisario . Otra sobre castracioa: de ganados, finos lanares. ( Núm. jS.) Apostólico general de la Santa Cruzada, d varias casas de , Otra eximiendo detono del a por ioo laa pensiones sobre el Nidos Expósitos, Hospicios y Hospitales mas necesitado* del monte…</t>
  </si>
  <si>
    <t>Verde, Francisco</t>
  </si>
  <si>
    <t>Francisco Verde</t>
  </si>
  <si>
    <t>…ción mas pronta 7 manos costosa «H blico debe temer del que en i8ji lia dedarfiu del mundo, según fre el mar negro y el mar Caspio. - ■ la opinion-de los astronochos alemanes, por D. Francisco Verde jo Ptez. Un folleto que puede ir encarta , á 2 n—des ESPAfU. cripción de Espaila í islas dependientes deslía, por .el mismo Madrid og de Junio. Verdejo. El autor, al.publicarpor primen vez esta obra, no se ■ Por los partes de Bilbao, que alcanzan hasta el ai…</t>
  </si>
  <si>
    <t>Vergara, Cayetano</t>
  </si>
  <si>
    <t>Cayetano Vergara</t>
  </si>
  <si>
    <t>…ción de vuestras Antonio Pcrez. D. Rafael García. D. Francisco Román. D, Rai fortunas, de que teníais igual seguridad que todos los súbditos mu mundo Sánchez. D. Ildefonso Grande. D. Cayetano Vergara. Don sulmanes, no puede haberse borrado de los hombres de buena in Justo Ramos. D. Josef .Olis. D. Josef María Marín. D. Josef tención y sentido entre vosotros. La garantía de vuestras propieda Mas. D. Josef'Rique jibe. D. Juan Moscoso. D. Julián Ortega. des…</t>
  </si>
  <si>
    <t>Vergara, Vicente María de</t>
  </si>
  <si>
    <t>Vicente María de Vergara</t>
  </si>
  <si>
    <t>…uet, lúe vjr posteritatenarratus tí traditut de Bonanza. Se dió principio por un discurso que leyó el secreta uperstes erit, y quecate fuese ü admisión de su autor en la cíate rio D. Vicente María de Vergara , manifestando la complacencia de soqio de mérito. $a viip que lo era D. Marcial' Antonio López, de la Sociedad por ver cumplidos .sus deseos, de que por medio de del colegio de abogados de Madrid, residenta «n Villanueva de los premios prosperen los ramos de…</t>
  </si>
  <si>
    <t>Vetmay, Juan Bautista</t>
  </si>
  <si>
    <t>Juan Bautista Vetmay</t>
  </si>
  <si>
    <t>…n seriedad; y aplicación,-asi. cuela de.'ditnijo que costea la , misma,: y. que se halla al cargo como la gratitud i que están obligados para'coti la autoridad' que y dirección de D. Juan Bautista Vetmay, en -el dia 8 del cor- tanto se émpéfia por educar á‘ la juventud en un ramo en qué á la riente, bajo la presidencia del Excmo señor gobernador y capitán vez pucdé'él hombre utilizar para sí y para sus compatriotas, siem* general que.estaba acompañado del Exc…</t>
  </si>
  <si>
    <t>Vetofto</t>
  </si>
  <si>
    <t>…Éstiio pretendiendo iageetm-en los negocios dei otro, tan libre, Ef* pliego de marca imferisrl. tan soberano, taa'indqpea&amp;flSn como ¿i: ven i hombres iguales Be Esopo, pintado por D. Vetofto f y grab^fo por Mi Es^ acometer á sus iguales, porque no ptasm^ms** ellos: ven nume qtiivel, 24 r$. I‘ :v: * ' rosas partidas de estos Hombres derramarse por las pobkcíoces, De Menipo, pintado por D. Vekzqto, y grabado por M. quetoi^ir ks puertas db Jas casas…</t>
  </si>
  <si>
    <t>VHeU'Jnombre, Josef María de Carvajal</t>
  </si>
  <si>
    <t>Josef María de Carvajal VHeU'Jnombre</t>
  </si>
  <si>
    <t>…_ . í.^rano, del mismo modo que sctcoalumbra en Montpeller ,y asi te* El teniente gen*ral inspector de voluntarios Realistas del rei nomos todos los días nuestra ración depanu no D. Josef María de Carvajal VHeU'Jnombre de la ciudad de Gra Una parte del cuerpo de ingettíe^ros está destinada para hacer nada, ha felicitado á S. M. po^ ii^dfse^dafpgrcio i la corte, des gaviones , faginas ácc., que debeneservir ¡para la expedición táeCo- pués de haber viajado por Juna* parte de…</t>
  </si>
  <si>
    <t>Vi</t>
  </si>
  <si>
    <t>…món Villariueva, del'comercio de libros; en Valladolid, en la ni en sus inmensos arrabales sucédió «1 mas leve disgusto, ni'se de D. Higinio Roldan, de idem; en Salamanca en la de D. Vi srcibió una palabra que pudiese lastimar los mas delicados oídos. cente Blanco, de ídem; en Santiago en Ja de D. Francisco Kéy E1 Capitán general hace coneste motivo un justo-elogio de la ex Romero, de idem; en la Coruña en la de D. Ramón Calvete", de celente…</t>
  </si>
  <si>
    <t>Vi, Francisco Dionisio</t>
  </si>
  <si>
    <t>Francisco Dionisio Vi</t>
  </si>
  <si>
    <t>…do el tránsito por edificios grandiosos. En elcepiro y espacio que dejan las calles ha el.canal , y cn su entrada en Tudela, recibieron SS. MM. del' In formado elEscmo Sr. Capitán general D. Francisco Dionisio Vi menso concurso., que ansioso se, apresuraba dé todos Jos pueblos co ves un delicioso jardín, adornada', con estatuas te mármol y . ro marcanos para unirse al de las dos capitales, las mas expresivas d*l deado de asientos, que hermótea.la avenida de? la poblac…</t>
  </si>
  <si>
    <t>Vi-, Domingo</t>
  </si>
  <si>
    <t>Domingo Vi-</t>
  </si>
  <si>
    <t>…las obligacionec Mariano Martínez. D. Josef Antonio Alonso. D. Juan Llamas. de la humanidad, en cuyo cumplimiento hacemos esta postrera D. Juan Loreido. D. Francisco Pablo Ortiz. D. Domingo Vi-, tentativa. . llalta. D. Juan Coy. D. Santiago Vizcaíno. D. Juan Camiri. Don - »La mamona del goce pacífico y sin interrupción de vuestras Antonio Pcrez. D. Rafael García. D. Francisco Román. D, Rai fortunas, de que teníais igual seguridad que todos los súbdi…</t>
  </si>
  <si>
    <t>VIA, Toma Ló CAMBIOS DZl</t>
  </si>
  <si>
    <t>Toma Ló CAMBIOS DZl VIA</t>
  </si>
  <si>
    <t>…a, ó el de haberla-intentado; expresando el pueblo de de Polo, - . 6 su residencia, sopeña de pararla el perjuicio á que haya lugar. — . .Mapa geográfico de la Turquía europea por D. Toma Ló CAMBIOS DZl VIA 9. pez , geógrafo que lúe de S.M., segunda edición, afio «fe 1818, en un;ptago;tfe muca imperial. Este mapa, adema de ser uno «feLóndres. soseeeeeaesseseseeeaeseeee—éseseseseseeesssseoe—esesaane* 3*1 papel* Jos muy exactos del autor, se ha mejorado bastante,…</t>
  </si>
  <si>
    <t>Víale, Pedro</t>
  </si>
  <si>
    <t>Pedro Víale</t>
  </si>
  <si>
    <t>…nos, se suplica al sugfetó en cuyo poder se hallen, los París.................................................... ....... *5 10. ' ."v dirija á dicho señor Lavigne, de,Murcia ,4 * D. Pedro Víale, cón Cádiz.........................f í,f pérdida. sul de Cerdeña en está corte. &gt;;' Sevilla.......... ........................1...........L.......... ií Idem. • — Por providencia del Keal vy Supremo Consejo ide Castilla se Málaga..............................…</t>
  </si>
  <si>
    <t>Viayals, Josef Gatalá y</t>
  </si>
  <si>
    <t>Josef Gatalá y Viayals</t>
  </si>
  <si>
    <t>…turoso resultado de su paternal solicitud ygenerOs©sJsa* D. Pelegrin Fores, Barcelona, por cuerpos geométricos. crificios en haber emprendido tan largo viagé, á pesar de los ri- - D. Josef Gatalá y Viayals , idem, por instrumentos meteoro gores del tiempo y de las molestias de su inestimable salud.r' lógicos. • - Doña Mercedes y Doña Ana Fiorez, Madrid, por bordados. Concluye la distribución de premios concedida por S. Mi éteonet* ■ suénela de la exposición púb…</t>
  </si>
  <si>
    <t>Vicario</t>
  </si>
  <si>
    <t>…. Josef Martínez Torres, y que según el resultado de los en rará el perjuicio que haya lugar. sayos químicos aparece que la grana española excede á la de Amé __Por providencia del teniente Vicario eclesiástico de esta cor rica , asegurando que este ramo de industria hará bien pronto la te se cita a los acreedores, ó sus representantes, á la dimisión da prosperidad de ese país; se ha servido mandar S. M. manifieste á bienes del presbítero D. Juan Franci…</t>
  </si>
  <si>
    <t>Vicenta</t>
  </si>
  <si>
    <t>…ií Idem. • — Por providencia del Keal vy Supremo Consejo ide Castilla se Málaga.............................................i..............;, ' f á f beneficio. cita y eínplaza á Doña Vicenta:Garrido y Zamora, vecina dé la Valencia..................................... ................i &amp; } pérdida. ciudad de Málaga,.para que:en«1 término del20 dias acuda á ¡ex Murcia...................... ............... .....................'.I',. i&gt;idem. poner.…</t>
  </si>
  <si>
    <t>Vicente</t>
  </si>
  <si>
    <t>…a iz del corriente tuvieron el honor de felicitará SS. MM. digna del reconocimiento público por sus luces y por sus servicios, y ser admitidos á besar sus Reales minos el canónigo D. Vicente me conduciré siempre en este nuevo gobierno sobre -los mismos Papelendi, comisionado por el R. Obispa, cabildo y clero de Me principios y los mismos sentimientos: no olvidemos que somos los norca^ y una comisión del ayuntamiento de Mahon. auxiliares de la jus…</t>
  </si>
  <si>
    <t>…Juan Porras y D. Josef Al consulado de Málaga‘, pOTel! mismo objetos Penoucos, á D. Pedro Maíllo y D. Alonso Francisco Ribera: ■ ; para una ración de la-de Avila¿ por promoción de D. Vicente f Chacón, £ D. Ruperto Mata Cotorro:jpara una media ración de la 1 Aios Sres. Gali y Viny#ls,de Taprasíí, porpafios y franelas. de Calahorra .poi promocíóndé D. Rufino María de Gávifia, £ A los cinco gremios mayores de Madrid , pOV tcjidot de tadé D. Manuqfir…</t>
  </si>
  <si>
    <t>…Jaramilló, ¿ D. Juan Francisco.Sastre y Madrid? para el deato. Merecióles particular atención cuanto en ella habiá, asi de tu nato de la iglesia catedral de Guadix, por ascenso de D. Vicente. les de todas:clases, pañuelos;- chales y excelente1 medieríá, como Ramos García , y no haber tenido efecto el nombramiento hecho blondas y otros ranos géneros igualmente primorosos; y cuando en IX Juan Antonio de Rojas Queipa, » D. Josef Perez Chico: se hubi…</t>
  </si>
  <si>
    <t>Vicente, Guillermo</t>
  </si>
  <si>
    <t>Guillermo Vicente</t>
  </si>
  <si>
    <t>…uperiores á los en que D. Amonio Valero. D. Lorenzo Teval, con su esposa. D. Juan ya os habéis precipitado. Pero la Iglesia ha velado en vuestro am Apolonio Ramírez, con una niña. D. Guillermo Vicente. Don paro. Semejante al buen pastor del Evangelio, ha querido buscar Pedro Cano. D. Matías de la Fuente. D. Josef Hernández. Don la oveja perdida para atraerla á su gremio y á la comunidad pú Francisco Toricgoza. D. Juan García. D. Ramón Solóxzano. blica de q…</t>
  </si>
  <si>
    <t>Vicente-</t>
  </si>
  <si>
    <t>…i; R Martin-Fernandez de Navarrete: 14 rs_rpiVíur/o sobre los ilus - NavasaA_X&lt;0rr/i4.. : .Trigo, robo 1$ á id: centeno y- cebada tres autores-é invmiUMiéü'dá la irtiltó-fei-i pér-D. Vicente-1 de -los yx aceite, arroba 32. a: Ríos: 6 rs.i—ífogáí'dé-Aníonio de Lebrip:4rs._ó7e^i&lt;j del se- Esteüa. Trigo. robo 14: cebada 10: vino,cántaro jfid. ilor conde -de Campománes, por1 P;-Vicente González Arnao: Ha llovido, r sigue bien el campo.; - c?. 4 rs.__.…</t>
  </si>
  <si>
    <t>VicentePeleguer</t>
  </si>
  <si>
    <t>…pruebas de todos los géneros de escritura el uso de los que se SS. AA. gozan de la mejor salud. francesa, inglesa y alemana: cuaderno 1para dedican á la escritura litográfica, por D. VicentePeleguer. Si me El Diario Mercantil de Cádiz de 7 del corriente inserta la reciese algún aprecio de los inteligentes este trabajo litográfico, su anécdota que sigue; y el público inteligente juzgará el crédito que autor se hallara recompensado, y le alentarán á hacer…</t>
  </si>
  <si>
    <t>Vich, Domingo Francisco de</t>
  </si>
  <si>
    <t>Domingo Francisco de Vich</t>
  </si>
  <si>
    <t>…rte é hijo político, Santiago, por curtido*. D. Juan Lamben; idem, por pelucas y postizo*. D. Mariano Ayustante , Zaragoza, por baldoses. D. Antonio Sánchez, idem, por idem. - ... D. Domingo Francisco de Vich, Barcelona, por pieles y D. Bernardo Furcada, Barcelona, par badanas tafileteáis. D. Juan Furcada, idem, por tafiletes de colores. '.a guante*. v; Doña Isabel Literas, Madrid, por charoles. D. Salvador Roig, idem, por tafiletes y badanas tafiletadas. D. Esteb…</t>
  </si>
  <si>
    <t>Víctor</t>
  </si>
  <si>
    <t>…as, Doña Juliana, Doña Gregoria, Don» Murcia.......................................................................................................................... María Cruz , D. Víctor, D. Gaspar y D. Blas de la Peña, hi Barcelona á pesos fuertes................................................. jos de D. Isidoro y Doña Rosalía de Iñigo; Doña Manuela, Zaragoza...................................................................................…</t>
  </si>
  <si>
    <t>Vidal, Josjíf</t>
  </si>
  <si>
    <t>Josjíf Vidal</t>
  </si>
  <si>
    <t>…, fanega ídem 14: vino, cántaro-8: aceité, ar Doña Irene de Tejada, Sto. Domingo de la Calzada, por pa roba já. '/ ño azul. Taratana. Trigo, fanega ídem n a 12: cebada 6 á 6^: ave D. Josjíf Vidal, Palma én Mallorca, por alfombras. na 4 á 4^: maíz 6 a y: vino, cántaro $ á 6: aceite., arroba 30 á 32.1 D. Ramón Zubia, Blanca -;dé Murcia, por sedas, casta de la Teruel. Trigo, según calidad, lá misma fanega 18 á 2y: cen China. ■ teno I$: cctada 124: vino,…</t>
  </si>
  <si>
    <t>Vidal, Pedro</t>
  </si>
  <si>
    <t>Pedro Vidal</t>
  </si>
  <si>
    <t>…nal, con el mercio de quincalla; cn Valencia en la de D. Mariano Cabrerizo, júbilo y confianza tranquila de éstos moradores. Mientras aquellos del comercio de libros, y en casa de D. Pedro Vidal, del comer desgraciados son presade ia rarert ambicion de sus atroces dema cio de dicha plaza.' gogos, los fieles cubanos,-.tranquilos en sus posesiones, temidos eii los mares, gozan bajo.^él ,imperio de las leyes y á la.sombra de __ Por Real orden-de 1 a de…</t>
  </si>
  <si>
    <t>Vífalta, Juan de</t>
  </si>
  <si>
    <t>Juan de Vífalta</t>
  </si>
  <si>
    <t>…o. sado, núm. 147, se dice saca á luz, no es efectivamente obra de Con igual razón pudiéramos decir nosotros que nos hacia suma este sugeto, y sí del célebre profesor, ya difunto, D. Juan de Vífalta un trabajo, de esta clase, y felicitarnos de lo bien que lo lianueva, ha creído justo y conveniente anunciarlo asi al público; desempeña el Sr. Maury. á fin de no defraudar el crédito y la honra debida á la memoria de »En efecto, los franceses, que son acaso…</t>
  </si>
  <si>
    <t>Vigué, Antonio</t>
  </si>
  <si>
    <t>Antonio Vigué</t>
  </si>
  <si>
    <t>…, Barcelona, por Hilos de cáñamo. roz , arroba 34: vino, cántaro 7. ‘ « ' Doña Teresa Sala, Areñs de Mar, por encajes de hilo. En toda la provincia se presenta téen ¡a cosecha. | D. Antonio Vigué, Barcelona, por pañuelos de hilo. 1 Burgos, (provincia dé)._i.Barjox. Judias, fanega 56 á 62: ’ Doña'Jacinta Casas, ídem, por blondas y encajes dé hila vino común, arroba 21: aceite 40. Todo lo damas como el mes ■ ■ - ■ ;/ ’ D.JosefAntonio TorsyTorner/idetn,…</t>
  </si>
  <si>
    <t>Viilainil, María Josefa</t>
  </si>
  <si>
    <t>María Josefa Viilainil</t>
  </si>
  <si>
    <t>…encia.— 90,854.-3gf Din 18. Para Nueva Yorck en la fragata Cae. Van Scholten.,«.en,gastos ~ i.-., , ,&gt;n utensilios. •msmsuSmmisshm 1 14,142.-22 Fr- Mariano Cisne ros, franciscano. Doña María Josefa Viilainil. «*■ f-, mmuMjCQ . óbX3S*'*«U**o***aa«b*a *•••••••*••• -■ 102,829.-29 D. Josef Martin y Muros, con «1 esposa, hija y un criado. Don Agustín Ortiz y D. Juan Meller. Total invertido...................... 622,782.. 8 _ JJia 24. Para.Nueva Orleans la fragata ingl…</t>
  </si>
  <si>
    <t>Vilaplana, Ramón</t>
  </si>
  <si>
    <t>Ramón Vilaplana</t>
  </si>
  <si>
    <t>…parece, de aquella mansión, por maniobras de la i la de Crevillente, y á D. Juan Pujalt y Cerdan para aquella: i invídiá que el favor y el mérito excitan en los artistas vulgares, D. Ramón Vilaplana, que lo era de la de Balagucr, í la de El incapaces de una emulación mas generosa. che, y para aquella á D. Vicente Asensi: á'D. Lucas Gutiérrez Llegado á la corte, se matriculó en la Real Academia de San ue lo era de rigueras, á la de Jaca, y para aquella vi…</t>
  </si>
  <si>
    <t>Vilaregut, Miguel</t>
  </si>
  <si>
    <t>Miguel Vilaregut</t>
  </si>
  <si>
    <t>…ancisco Julia y Ramoneda, idem, por tejido* da al* Por los partes recibidos de Barcelona últimamente se abe godon. que S&amp; MM. seguían alli sin particular novedad en sis importante D. Miguel Vilaregut, idem, por idem. wud. . D. Pablo Carrera y Mas, idem, por idem. •' ' i . ( - » D. Pablo Tous, idem, por ídem. SS. AA. gozan de la mejor salud en esta corte. D. Domingo Serra, idem, por idem. D. Juan Rull, idem, por idem. Por Real orden de ao del actual, comun…</t>
  </si>
  <si>
    <t>Viles</t>
  </si>
  <si>
    <t>…•esta corte, para que dentro del término- de 30 días comparezcan Coruña..». MHMtlMlMMmteMSMSMHMMSSMISSNinwSNfM* 1 daño. . por sí ó por procurador en el juzgado del Sr. Arizmcndi, alcalde Viles consolidados. ••■tsilSIHSSMNSMHMNtSSHSSSMSISMS 19I valor. de Casa y Corte y escribanía de provincia de Albóniga , á deducir '1^001' BO COCKOlulldOlHMWSlMSIfnHSntHifMISIHHMaS 7 idem. fcl de que sé créan asistidos en la deinanda pucsta por D. Septimio Sanguínet…</t>
  </si>
  <si>
    <t>Vílíaroel, Joan de Cea y</t>
  </si>
  <si>
    <t>Joan de Cea y Vílíaroel</t>
  </si>
  <si>
    <t>…se ha servido Ai colegio de huérfanas de id. para auxilio de la nombrar para una plaza de alcaide del crimen de la Real audien necesidad en que rr.*rw..«, 2,00.0. ck.de Aragón, á D. Joan de Cea y Vílíaroel. oidor que fue de la A la casa de Expósitos de la ciudad de la Coruña.^ 45,841. audiencia de Buenos-Aires; y para la fiscalía del crimen dei mis Ai hospital &lt;fe k ciudad . 2,000. mo tribunal, á D. Mauricio Baradat y Be jar, alcalde del crimen A la casa de JEx…</t>
  </si>
  <si>
    <t>Vilíavicencio, Pedro María</t>
  </si>
  <si>
    <t>Pedro María Vilíavicencio</t>
  </si>
  <si>
    <t>…hecbps en muros de revestimiento : tercera , sobre el equilibrio de las bóv?- D: Juan Félix Calvo y Josef Alejandró Ruiz de Salmerón, é . das , 4.?, marquilla, rústica 34 rs. j . D. Pedro María Vilíavicencio: para una ración de la de Dana . . Prontuario para la mas breve instruccionen el ejercicio y. ma- por premoción de D. Baltasar María Reínoso i canongía de la nlobmde la infantería, rústica 5 rs. v. , , misma, á D. Joaquín Ojüel; y para una canongía de la igle…</t>
  </si>
  <si>
    <t>Villa-, Leonardo Santander y</t>
  </si>
  <si>
    <t>Leonardo Santander y Villa-</t>
  </si>
  <si>
    <t>…res hace alusión, solo .Martínez Cotillón,'¿ráslalfedo dé la'de falencia', &gt; para la d* te les ha obligado' á qué se confórmen con las disposiciones del Aitorga al Excnío. é limo. Sr. D. Leonardo Santander y Villa- mismo código penal que estaban traspasando. viccncio, trasladado dé la de Jaca. ' Aqúi se ve qiié los antiguos ministros son criminales alterna Terminada la . preconización abrió S. S. la boca al dicho tivamente y según se le antoja i Mr. dé P^ompiérés , unas…</t>
  </si>
  <si>
    <t>Villanueva, Dieeo de</t>
  </si>
  <si>
    <t>Dieeo de Villanueva</t>
  </si>
  <si>
    <t>…ia progresa por dias. La fábrica de te 1 i.* Regla drías-duro ¿edenes de 'srripiitf.ctéra.de Jlcotne Vigjidos de seda, establecida por una compa&amp;ia de franceses en Vina- pola, por D. Dieeo de Villanueva.1 Eitá'dbr» « ufilftl^a pata los lesa , 4 una legua corta de estáciudad, se ha levantado de su deca que se dedican i i Xa arquitectura l péés éncontrariidett éll'a lo mas dencia por la asociación de algunos, comerciantes que fomentad Csenciafde esta ciencia',…</t>
  </si>
  <si>
    <t>Villanueva, Diego de</t>
  </si>
  <si>
    <t>Diego de Villanueva</t>
  </si>
  <si>
    <t>…n de algunos, comerciantes que fomentad Csenciafde esta ciencia', habiéndola ieduci'dc' la epábiqí^a‘fiabilidad sus labora, p tratan de establecer en Valencia un grande almacén de D. Diego de Villanueva, y puíitó'D,’ Mamjélr'RódHgtiez' la de subproducto!, que no solo provea 4 esta'población, sino 4 las mayor exactitud en: el grabado, bbservihdb sus fncdtdzü, unta p demás plazas de comercio del reino.,Ha habido algunas enferme* puntos con el rigoroso escrúpul…</t>
  </si>
  <si>
    <t>Villat, Francisco de Paula del</t>
  </si>
  <si>
    <t>Francisco de Paula del Villat</t>
  </si>
  <si>
    <t>…«úb. dias contados desde el de il. '"Paira el rematé de los bienes per’ténéctentes ai abiúksfáVo del su publicación en la Gaceta, presentandoal múmontíémpo loe comisario ordenador D. Francisco de Paula del Villat ; niinistro documentos justificativot: de tener., las : circumtancias expresadas, que ftfl de Já Bid Ifccianda. militar en la provincia: efe Gúenca, pura sin cllas, y cumplido el término señalado, no.mitán admití* titos en la-villa de.Almaden y sus&lt; t¿Tminos,…</t>
  </si>
  <si>
    <t>Villegas, Francisco</t>
  </si>
  <si>
    <t>Francisco Villegas</t>
  </si>
  <si>
    <t>…n en Castilla en tiempo de D. Henrique ív, La Real Junta superior gubernativa de medicina ha concedi y su correspondencia con las del Sr. D. Carlos ív: un tomo en 4.0 do permiso á D. Francisco Villegas, profesor de farmacia en es marquilla.__En.r4y0 sobre los alfabetos de las letras desconocidas, ta corte , para que pueda anunciar la venta de unas pastillas y ja que se encuentran en las antiguas medallas y monumentos de Es rabe pectoral que ha inventado, po…</t>
  </si>
  <si>
    <t>Vilno</t>
  </si>
  <si>
    <t>…í^ídá no és dértósrMe-' iicridosquellevó consigo. Nosotros perdimbsen esta oces¡pn[4$ jotes tiempos de Romat'pero el cáractér de té 'letra do ptiéde hombres. Éí mayor Júrgentz, el caballero Vilno, el tenienteeu sar de la edad de los Anteménto, y asi ’ie le'debe sújronér i.ló.mé-' segundo el barón Palemberg, y 51 .soldadas quedaron nosiiósiglos de antigüedad^ va s¡n ^ * heridos. El. sacerdote de qüien' te habla en ella era de la familia Áitó*»Ho; seras…</t>
  </si>
  <si>
    <t>Viñas, Apolinar</t>
  </si>
  <si>
    <t>Apolinar Viñas</t>
  </si>
  <si>
    <t>…á D. Manuel Barcala: para el su augusta hermana. S, A. K. regresará á principios del próxima arcedianato de Carballeda , dignidad de la catedral de Astorga, por Abril. ' muerte de D. Apolinar Viñas, á D. Gregorio Quiroga: para la ——Haciendo excavaciones eq el jardín de los canónigos de San abadía de Sra. Marta, dignidad de la misma iglesia catedral, por la Juan de Letran en Romase ha encontrado una estatua de Tito de D. Vicente Vejerano, á D. Luis Padri…</t>
  </si>
  <si>
    <t>Viniegra, L. J. de</t>
  </si>
  <si>
    <t>L. J. de Viniegra</t>
  </si>
  <si>
    <t>…isma indicación antes que inente á principios de Marzo próximo, al mando de su capitán después de ulcerado, pues no es lo mismo el estado de inflama D. Pedro Sosvillá. La despacha D. L. J. de Viniegra, calle da la ción que el de supuración; pero aun es mas chocante lo incomodo Cruz de la Madera, núm. 62. y casi impracticable del modo con que debe aplicarse este remedio. «No fuera mejor, probados los buenos efectos del experimento, que se variase su aplicac…</t>
  </si>
  <si>
    <t>Vitrnuy</t>
  </si>
  <si>
    <t>…para otras dos, Seguidamente, ocujj&amp;KjpétExcmo. seftót presídeme y demás tamb¡en„de .Oidor, dé la iaJiciK.ía a. S.«-;íUi • I&gt;. SLafaat Grceo— señor» síís respetivos‘asíéiífós, el Sr. Vitrnuy levó un pequeño fio Beieña y D. Francisco Saenz de Tejada: para otra de la de 6apero muy- expresivo d,iscursot,.en él qué por sr, y a nombre de suí licia á.p, Antonio Josef Godinez, alcalde Jel crimen de ella , y alumnos,'tributaba las gracias, tan justatíien…</t>
  </si>
  <si>
    <t>Viu, Rafael Ram de</t>
  </si>
  <si>
    <t>Rafael Ram de Viu</t>
  </si>
  <si>
    <t>…lló, causándoles una - Asimismo se ha servido S. M. nombrar para el corregimiento pérdida considerable, pues dejaron en el campo aoo cadáveres* político de la-ciudad de Valencia a D. Rafael Ram de Viu, ba Nuestras tropas cercaron en el mismo día á la plaza. Su guarnid rón de HezbeS, gobernador militar y político que era de la ciu cion, inclusos los habitantes armados , det|e ser "de éqa!í.%i'&amp; dad , dp'Teruel : para este gobierno al teniente coronel D. Ang…</t>
  </si>
  <si>
    <t>ViUafruela, Constantino</t>
  </si>
  <si>
    <t>Constantino ViUafruela</t>
  </si>
  <si>
    <t>…MM. RR. Arzobispos, en cuya ««ateta esperaban rez. D. Pedro Azua. D. Francisco Gallego. D. Juan de la Chi las autoridades de la Provincia y'el ayuntamiento. ca. D. Josef Figueroa. D. Constantino ViUafruela. D. Hilario El Rsv.dió la orden dequé las tropas desfilasen por la tarde Loredo. Fr. Lizwo de Sta. Teren, carmelita. Fr. . Antonio: La&gt; dela'ntedelo* balcones de patacio , adonde «asomaron SS. MM., ríos. Fr. Antonio Alamos. Fr. Juan tommi: Fr. Francisco San*…</t>
  </si>
  <si>
    <t>Viveras, Ramón</t>
  </si>
  <si>
    <t>Ramón Viveras</t>
  </si>
  <si>
    <t>…iíquenesVporceto- Sánchez* D. Joaquín ■ Bahamonde, D.Jtancio Ríbero- y que no ve en ¡ellos biaT'^ , hértposura, ni le Suministran olota Di Ramón Vivero. En trigonometría esférica-D. Ramón Viveras: gratos* ó'porque ai pareoer no le proporciónan1 utilidades ;,pero el En lo misino y en cosmografia los citados 'Portal, Sánchez, Ri verd-ideró-filósofo descubré-otras y las apréck en su justo válpr y bero 7. Bahamonde. En jgeografia los referidos Portal y Sá…</t>
  </si>
  <si>
    <t>Vizcaíno, Santiago</t>
  </si>
  <si>
    <t>Santiago Vizcaíno</t>
  </si>
  <si>
    <t>…io Alonso. D. Juan Llamas. de la humanidad, en cuyo cumplimiento hacemos esta postrera D. Juan Loreido. D. Francisco Pablo Ortiz. D. Domingo Vi-, tentativa. . llalta. D. Juan Coy. D. Santiago Vizcaíno. D. Juan Camiri. Don - »La mamona del goce pacífico y sin interrupción de vuestras Antonio Pcrez. D. Rafael García. D. Francisco Román. D, Rai fortunas, de que teníais igual seguridad que todos los súbditos mu mundo Sánchez. D. Ildefonso Grande. D. Cayetano V…</t>
  </si>
  <si>
    <t>Vkn, Dud-</t>
  </si>
  <si>
    <t>Dud- Vkn</t>
  </si>
  <si>
    <t>…lord Palirnimón y el conde1 Diidley,! -’s l' ’ -’H ' '• atmia ■= Desde luego cs ftcil conocer las personas de quienes se com pondrán los aos partidql ministériáleS : únicamente cl conde Dud- Vkn» li it MmyA Iqr parece qué sé.óónuinica indifeiiciite coii todos sus colegas; *1 SS. MM. IL pasarán el aa del corriente á íaxemborgo. Se cual ha hecho cñántós esfuercéi^híépodiilo para qü» áe reconcilia dice que maniobraría en grande «nías ¡Amediacibnesdtcsta…</t>
  </si>
  <si>
    <t>Voi-</t>
  </si>
  <si>
    <t>…e fuese á la ban auxilió e) sitio de Anípa da también la vela hacia ella.” da. Jas mar» reventaban terriblemente sobre jos costados. de Ta ndelmhmo. «El 7.0 cuerpo, mandado por el general Voi- toldilU; de suerte que tomó un jue^o tan extraordinario, 'que aoff, se reunirá completamente hoy en lasi inmediación» de Ba creimos re iba al agua, por haber salido todas las piezas de su si zardjick. Habiendo llegado ya el general Roth. á corta distancia tio…</t>
  </si>
  <si>
    <t>Volart, Jospf</t>
  </si>
  <si>
    <t>Jospf Volart</t>
  </si>
  <si>
    <t>…amor y reconocimiento. ; ^ -- —; J Eq rla titisma mañana, «.dignaron. SS¿JíM. visitar el obrador 4 _ Por.tarde honraron también SS. MM-.con su Real proseo-, de tirador de oro, de D. Jospf Volart, cuya casa estaba elegante ciá la fábrica,,4c medias de telar, pañuelos y chales de.ppnto,dpi mente adornada con materiales y artefactos propios de tan priD. yiqente Jqvaií. Entraron en medio de las aclamaciones de. morosaí3rt*t,:.'que contemplarori con suma…</t>
  </si>
  <si>
    <t>Volart-, Josef</t>
  </si>
  <si>
    <t>Josef Volart-</t>
  </si>
  <si>
    <t>…ou del gremio dé galoneros, D. Narciso Rexidor, idem, por idem. 4e. Barcelona, por cintas de oro, plata y terciopelo. D. Ventura Prat de Cérvera, Madrid, por ’ lacres, obleas da • D. Josef Volart-, idem, por tirados de oro y plata. camafeos, y grabados de medallas. . D. Jaime Carranca, idem, por tejidos de seda. . D. Angel Malilla, idem, por productos químicos. Sres. yerno ¿ hija de Travcría, idem, por cintas de seda. D. Luis Estéban y Hernando, ídem,…</t>
  </si>
  <si>
    <t>Vülamif, Cayetano Fernandez</t>
  </si>
  <si>
    <t>Cayetano Fernandez Vülamif</t>
  </si>
  <si>
    <t>…os ingiateslra» alumnos de ellas en los dias 3 y 4 del corriente mes. Dióse prin cipio por un discurso alusivo al objeto, que leyó el primer maes Zéndres lid? Agosto. tro director D. Cayetano Fernandez Vülamif. Fueron examinados la retirada de slr Eduardo Codrington ha-hecho mucha sen- en aritmética D. Gregorio Rodríguez, D. Juan Matesi, D. Juan sscion en todos los oficiales de la escuadra francesa del Medi Barbie, D. Clemente Reguera, D. Manuel Silva, D, Camilo te…</t>
  </si>
  <si>
    <t>Vyssotsky</t>
  </si>
  <si>
    <t>…ería la ciudad de Khoi, la cual fue ocupada el por un batallón del de TIflis para que fuese á tomar posean de, Khoi ,donde pl„te-. iqgjiipj¡ento de infantería ,de T i.fljs, niente coronel Vyssotsky quedaria„éh,clase (je comii|(lan4:.j yjdós- . i. di L: pues que el mayor general Laptteff se le hubiese reunido debía AUSTRIA. avanzar hacia Salnus, y tomar posición sobre el. camino. de Yiena 8 de. Enero, * - •• Urumia. ...’...........^ - £1 16 de Noviembre…</t>
  </si>
  <si>
    <t>Watt, Bartolomé Wirmbt Santiago</t>
  </si>
  <si>
    <t>Bartolomé Wirmbt Santiago Watt</t>
  </si>
  <si>
    <t>…s de camino; mas por entonces no llegó el caso da Suscripción de la óbri vocal é instrumental titulada lo Lira ponerse en cjacucion este pensamiento. de Apoto , año 4.0 Desando el profesor D. Bartolomé Wirmbt Santiago Watt en el año de 1765 añadió á todo este sistema (director del establecimiento de grabado ,y estampado de música un condensador aislado.con el objeto de producir él vacío, sin que puesto bajo la protección de esta Real sociedad económica de Ami-. se enfriase el c…</t>
  </si>
  <si>
    <t>Wcllington</t>
  </si>
  <si>
    <t>…estiman digno objeto de su atención los 4a siguiente composición del Ministerio: intereses mas mezquinos, viles y groseros; y como su ejemplo debe Primer lord de la Tesorería, el duque Wcllington. servir de regla á los que se hallan en las clases mas inferiores, re— Presidente del Consejo, el conde Bathurst. . sulla que, viendo los individuos de estas-que los de aquellas no tra Sello privado, al lord Ellcnborough. tan sino de enriquecerse, que nada ap…</t>
  </si>
  <si>
    <t>…M. 'se ha servido mandar que el dia 12 del fianza én la popularidad, y al. mismo tiempo en la firmeza y la corriente se cante un solemne Te Deum en la iglesias parroprudencia dél lord Wcllington,que está resuelto a ponerlo todo quiales de esta heroica villa, para dar gracia al Todopoderoso en su mano, sm cualquiera el estado de la cáiisá. (Jurase lasesion pór’sú feliz regreso 4 b capital del reino.dt la Cámara de los Comunes Las aclaraciones particul…</t>
  </si>
  <si>
    <t>Wellingtoh</t>
  </si>
  <si>
    <t>…l han tenido mal éxito; Desde el día 4 sabemos aqui que se ha formado en Lóndres el cuanto mas extienda1» territorio la Rustf,' tanto mas se debilita, nuevo Ministerio que preside lord Wellingtoh; pero esto ha he- y se acerca á su caída. En el dia tiene ya mas territorio que el que cho muy poca sensación en el reis-effendi y en el Divan, pues puede gobernar; y ciertamente puede llegar’á importunar á sus ve que el estado de cosas cada- vez se empeora m…</t>
  </si>
  <si>
    <t>Wellington</t>
  </si>
  <si>
    <t>…comercio, justo es que el • Fondos públicos. Tres por roo consolidados 85}. pueblo que' goza de esto» beneficios, dé á sus Soberanos pruebas' __ —Corre muy valida la voz dé que el duque Wellington tiene evidentes de una estimación y amor singular. * ' el encargo de formar un nuevo Ministerio. (Standard.") En este caso se halla Barcelonaufana y alegre con la presen \------No es aqui tan fácil como en Francia el componer un Minis cia de sus amados Monarc…</t>
  </si>
  <si>
    <t>…nido los fondos se atribuye á que tinopla. lord Goderich ha hecho nueva renuncia del Ministerio, según se El 29 de Noviembre dirigió el conde de Guilleminot la nota dice, y que el lord Wellington ha sido nombrado en su lugar. siguiente al barón de Ottenfels. El Morning—Herald ha publicado la lista siguiente del nuevo »Señor barón: No ignora V. E. las circunstancias que me po Ministerio dispuesta á su antojo. nen en el caso de dejar á Constantinopla. E…</t>
  </si>
  <si>
    <t>…ro de la corteza. _ , Fn la Gaceta de Francia se leen; algunas.particularidades so El árbol roído de este modo, y coronado por 'muchas partes, bre él método de vida que observa el lord Wellington desde que sufre, enferma y muere. es gefe del Ministerio. : : &lt; 1 b:T El gusano carcoma aparece en Julio y Agosto, en- loe árboles Se acuesta en un catre en :que únícamente tiene un colchon: se eti qúe ha vivido la oruga. levanta á las siete, se desayuna á la…</t>
  </si>
  <si>
    <t>Wéllingtoñ</t>
  </si>
  <si>
    <t>…á violar el decoró dé ...... Aypr se discutió en Tas Cámaras la cuestión sobre leyes fru suestado ,s¡no que se han. entregado á todo género dé ..acciones menticias, defendiéndola lord Wéllingtoñ en la de los Pares , y enteramente contrarias á Iqs deberes de súbditos de la Sublime Mr. 'Carlos Grant en lá de los Comunes. Puerta , no debe tolfti^rjas mas, porquerde jq contrario no deja _E1 Gkbe dice que. los americanos han negociado un tratado rían de d…</t>
  </si>
  <si>
    <t>…Boinouk-Czekine: ya han llegado á este punto muchos destacamentos de tropas regladas. Idndrrt 7 de Junio. Hasta .ahpfa no, han hecho algún preparativo para la marcha . Al proponer lord Wellington la segunda lectura del bilí que los asiático* ,que no se han reformado según la disciplina europea. trata de conceder una pensión a la famüia de Mr. Ctnning se ha En suma t el aspecto de la ciudad no tiene en eí día mas airé mar explicado en los téroupo* sigu…</t>
  </si>
  <si>
    <t>…M. Británica han creído que debían dar á ella. gó á tirar contra él pueblo, de que resultó lamuerte de uno, y tns Lord Aberdcen, ministro de la Negocia extragera, y herida. ■ ■ ■ lord Wellington, presidente del Cornejo-, sabían que iban á ha blar en presencia de la Europa que lós escuchaba. Han expuesto la VKAXéUU . política de la Inglaterra con respectóá las otras Potencia, y £ la granda interesa que se discuten en el momento, con una noble Pañi 31…</t>
  </si>
  <si>
    <t>Wellingtoni'Ádemas, Óe</t>
  </si>
  <si>
    <t>Óe Wellingtoni'Ádemas</t>
  </si>
  <si>
    <t>…arna hasta ayer, por' tuya rarón se retardará acascr algunos días el asalto proyectado. (G/uttd de Augiburge.) : L'i zadó «^ bcstainé ^di'da poir dos 'cohi^fuas ^t regiihicntó del duque Óe Wellingtoni'Ádemas de estó.cuando al récorrér c} conde aoiBTiuna orictAiBs dei KjEzctTO auao. de Wóroiizóff'm 'diS Uegó á este iiedti¿((ó',' hicieron los' turcos ótrá'silida coh fóei'iiií mas cónstdérables , pero no tuvieron Oferackmft delante de lckumla de ioár diftt *7, *8 y…</t>
  </si>
  <si>
    <t>Wielhorsky, Miguel</t>
  </si>
  <si>
    <t>Miguel Wielhorsky</t>
  </si>
  <si>
    <t>…obispo de buciones del Consejo, y de serlo si era también extensiva á las ju CatherinoslafF, al de arzobispo. risdicciones de jueces letrados, que en tiempo oportuno practican El conde Miguel Wielhorsky, consejero de Estado actual, el legal reconocimiento, suspendió el que lo verificase dicho co que desempeñaba el destino de montero, ha sido nombrado caba misionado, en el ínterin que este supremo tribunal dictase las reglas llerizo de S. M. el Emperador. con…</t>
  </si>
  <si>
    <t>Wirmbs, Bartolomé</t>
  </si>
  <si>
    <t>Bartolomé Wirmbs</t>
  </si>
  <si>
    <t>…a, y pasado dicho término será 8* lia. Francia y Álcmania t son una: pruebahada equívoca de, esu . ... Tm suscriptores á la obra titulada el Fildnfo trútiam im Verdad___Animado el profesor D. Bartolomé Wirmbs (director pugnando alríérrrusa,podrán acudir á recoger el tomo a.*,yada- del establee imiento de «abido ynttn^p.de música, puesto ba lantar el importe del x.*ea Madrid á la libwíade EscamiUa, ca jo la protección 4e «sUAeal soci'fdajl económica 4e Amigo* del l…</t>
  </si>
  <si>
    <t>Wirmbt, Bartolomé</t>
  </si>
  <si>
    <t>Bartolomé Wirmbt</t>
  </si>
  <si>
    <t>…:-:' Viuda de Palco t hijos. ' logo; dé buen pepel y letra, y ademas de i o láminas de igual tanu¿ D. Domingo Francisco és Vich. s D. Fnssussco Domingo de&lt;Vichi fio , grabadas por D. Bartolomé Wirmbt. Desando hacer exten D.Redro5Asm, RMoiam, siva esta obríta, y proporcionar al público toda la ventaja posible, D. Nacéis» JUstidor. D. Narciso. Ftxidor- '■ ie hallará'venal al moderédb precio de id rte. cá Madrid en él TJ. EstdbmCkaonsasí. i D. Esteban fisiss…</t>
  </si>
  <si>
    <t>Witfgenstein</t>
  </si>
  <si>
    <t>…e ia rehusado toda clase de mando. Puede que este rumor dimane de la de Ulffstrar, según claramente se infiere de lo prevenido en los próxima I legada á Bochares! dd íeid-marísca! conde Witfgenstein. arriados 22U, y 246 de ks Reales Ordenanzas de Ártüfería También se dice quet d general Getsmar te tomado posición en pxra Im definios de Ultramar. De Real orden &amp;c. Madrid 19 de Caiafat, después de haber rechazado al tejé de Wrdditi hasta el Norfesdire de i…</t>
  </si>
  <si>
    <t>Witgenstein</t>
  </si>
  <si>
    <t>…ndar: 1.° Que á los empleados en activo marche sobre esta ciudad, y que el bloqueo de Schumla será diri servicio de lá carrera civil de Real Hacienda que se hallan cla gido por el general Witgenstein. Se asegura que ya no queda libre sificados según las bases del Decreto de 7 de Febrero de 1827, sé sino un camino para comunicarse Schumla con Andrinópolis, y continúe descontando lo que adeuden á los Montes píos por me que pocos dias ha que queriendo los ru…</t>
  </si>
  <si>
    <t>Witr</t>
  </si>
  <si>
    <t>…Rky nuestro i la pequeña Valaquia, en donde los rurcos se refuerzan á la cabe fior de óna exposición que hiza el corregidor de Toledo, ma za del puente de Kalafat. El ejército del general Witr, compuesE ní festandoqOe. cuando trataba da cobrar de Víctor Gonzalez Ca»- to de 6o9 hombres, va á entrar en los Principados. Giurgewo yv tro, como balor de Mateo López, dos mil reales que este era en está atacada: su comandante turco se defiende valerosament…</t>
  </si>
  <si>
    <t>Witt</t>
  </si>
  <si>
    <t>…u brarse del contagio; á pesar de esto han sido victimas de él mu ejército, que se compone de yo9 hombres: ya están cercadas las chos soldados. dazas de Sil ¡siria y Giurgevo. ;E1 general Witt va i entrar en ALEMANIA. {os principados con el ejército de reserva. Pl 12 llegó á esta capital un corno extraordinario que salió Francfort y de Julio. «leí cuartel general del ejército ruso el a8 de junio, el cual trajo Las cartas deViana dicen1 que el Conse…</t>
  </si>
  <si>
    <t>…modo que hayfundadas esperanzas de qué observan"ó sitian las plazas 'dél' Danubio ; en igual número la use hará algun.descubrimientó importanteuné pondrá fin á todos los serva del general Witt, y en /o á 80^ él ejército dél geperal rumores cont rad ictorios que circulan sóbre esté asunto de algún Paskewitch. Por lo que sé observa, antes tomarán los rusos a Var tiempo I ésta parte. (Cotidiana.) na que á Silistria. Losturcos por su parte no sé persua…</t>
  </si>
  <si>
    <t>…s de longitud: na formado 260 sumi rial rusa que estaba en Tulczin; También se dice que una parte deros para recoger 1» aguí» inmundas que corrían por las calles: del ejército del general Witt pasará este rio para unirse al del ge ha empedrado muchas de ellas en la extensión de ÓSI517 varas cua neral W¡ttgen,tein. El Emperador Nicolás llegó á Schumla el jj dradas: ha formado de planta la llamada de las armas, de 38a de julio, en donde se sigue trab…</t>
  </si>
  <si>
    <t>Wittgcnstein</t>
  </si>
  <si>
    <t>…han sido violadas diferen bailarse en gran movimiento el ejército polaco hacia la parte del tes veces en esta lucha, y el comercio de los súbditos dé S. M. ha sud. Se decía que el general Wittgcnstein había sido nombrado sido frecuentemente interrumpido, y ha «tatjo expuesto.á rapiñas, mariscal, y que el ejercito de Bcsarabia tomaría el nombre de acompañadas no pocas veces con actos violentos y atroces. ejército de Moldavia. (Gazette de Franct,) »S. M. des…</t>
  </si>
  <si>
    <t>Wittgemtcin</t>
  </si>
  <si>
    <t>…o haber salvado i Varna. tifican con ánimo de mantcaerse á la defensiva, sin pensar en ul * Husseio-baji avisa desde Schumla, que habiendo destacado los teriores empresas. El feld-mariscal Wittgemtcin ha establecido rusué hicia Silistria parte dé lar tropas que tenían al frente de la ya tu cuartel general á la izquierda del Danubio, y no tardare primeráptaza , habia creido que por tu parte debia enviar una di mos en saber que el nuevo gran visir, apreciand…</t>
  </si>
  <si>
    <t>Wíttgensíein</t>
  </si>
  <si>
    <t>…i enviado de los en ei día llama la atención ai ejército ruso , y los turcos parece Países-Rifos la declaración ¿I bloqueo de te Dardanete que te que solo están á la defensiva* El general Wíttgensíein ha-tomado rusos han publicado. - - ya cuarteles de invierno sobre la orilla Izquierda del Danubio, y . El. aS se. nombró £ Papuchi Achmet. coman ei Capitan-bajá, nombrado gran visir, tiene su cuartel genera! en dante de Gáiata y de Pera, en lugar del que ha s…</t>
  </si>
  <si>
    <t>Wittgensteí</t>
  </si>
  <si>
    <t>…todas las corte» aliadas, ó de las cortes KOI D AVIA. aliadas que quisiesen entrar en este convenio.’5 3 asyr2T de Noviembre:. Ibfef* £ de Noviembre. Antes de ayer llegó el. feid-mariscal Wittgensteí n con el ge ( Corres fomietu ia farticular.) neral Diebitsch, gefe del estado mayor imperial. Todas las auto Hemos recibido noticias ciertas de Ciadla, y en particular ctp ridades habían salido á las linde» del territorio de la ciudad para la ciudad que tiene…</t>
  </si>
  <si>
    <t>Wittgenstein</t>
  </si>
  <si>
    <t>…entos, y se ha Odesa 7 de Diciembre. Por lo que nos escriben de Constanti trasferido á. la embocadura del Danubio. nopla con fecha i.° de Diciembre, sabemos que los tres Embaja El conde Wittgenstein ha mandado por la orden del dia á los dores permanecían aun éri aquella capital; pero á puntó dé 'salir, comandantes de los diferentes ejércitos estar prontos para que en* íeguia reinando la tranquilidad. tren en campaña á ¡a primera señal que se dé. El gener…</t>
  </si>
  <si>
    <t>…y a estos la que por rado el Prnth, y ocupado la Valaquia y Moldavia el mismo día sus facultadas y mayor suficiencia «.adquirieron sobre;los maestros en que salió la proclama del general Wittgenstein á los habitan de obras autorizados por las mismas con facultades restrictas. tes de estos principados. Nada sabemos de las operaciones del ejér ■ 4.a Que ai recibo de esta mi soberana voluntad , los ayunta- cito ruso sobre el Danubio. (Ceurárr.) aiientosde la…</t>
  </si>
  <si>
    <t>…tró el día 19 del mes de Abril úl cas pobladones musulmánas del lado de acá del Baikan, resolvió timo una gran piedra escrita con letras latinas de muy buen ca el general en gefe, conde Wittgenstein, hacer salir de Jatsr do* rácter, que parecía ser-antigüé: Nuestro Excibo. Ayimtamient&lt;», indivisiones de infantería á las órdenes de loa {genérales Yermoíbff y mediiteneíltt que tuvo noticié1 dé elU , .1 hlréCcimdéSít ífJiuscaOuwarew-, y muchas divisiones de…</t>
  </si>
  <si>
    <t>…su ejército al Otro lado íl?. betlerAitas por medio de su Rdo. presidente y síndico: con del Prnth. - «» vocó al dia siguiente una junta-de autoridades y personas dé dis-' El feld-mariscal Wittgenstein té aprésuró á^despáchar.im cor tíhcion presididá ppt él mismo» pam recibir y acordar lbs socor reo pera hacer saber á su corte la propuesta' de 'la 'ototáanar; pero ros con que brindaban á porfía los caritativos habitantes de la cíu* éste correo sé cruzó con…</t>
  </si>
  <si>
    <t>…lis, del cual tomará el mando el Gran Señor. transitables, que no ha podido comenzar sus movimientos el ejér : A medida que avance nuestro ejército activo será remplazado cito del conde Wittgenstein hasta el raes de Abril. A principios en la Moldavia y en la Valaquia por reservas á las órdenes del te de Mayo concluyó todas las disposiciones preliminares el Maris niente general conde-de Witt. . cal ,y el. 7 pasaron él Pruth nuestras primeras columnas: en…</t>
  </si>
  <si>
    <t>…. Monte pío dor irá inmediatamente al cuerpo de ejército que pasó por TuLtsmilitar, encargada de,dirigir y vigilarla administracibñ y'apiica- chay dirigirá sus , operaciones. . El-mariscal Wittgenstein volverá cion de los fondos, y socorros destinado» a las viudas. y huérfanos al campo de Brailoyv, , á fin de dar por sí mismo el asalto. Duran de militares, con .arreglo á lo dispuesto .por S. M/cn él art. 6$ te su amencia,tomará ;el mando de las tropas de la…</t>
  </si>
  <si>
    <t>…o presidaaqe da V junta, deoonwscio , por cuyo ¡morí» del ejércitos " ’ ......- : # : ';íiv:sí vo ha dejado de mr Misridóo dé la C4fum&gt;, s8 ofrece de nucTO • • &lt; -WI feld-martscal conde Wittgenstein ha dirigido 4 loshebi- 4 los electoréi; pem como-Mr. Fita siampre- que m trataba delá tantes de la Bulgaria la siguiente proclama. - &gt; *&gt; equmeipación votó rtficl—~ «aces por las medidas y por las peno» „Habitantes de la Bulgaria : el Emperador mi Sefior se h…</t>
  </si>
  <si>
    <t>…en viviendo retirado en su palacio. De tiempo en tiempo recibe par das construidas , se irán cargando de sus valores sobre los fondos tes del cuartel general deí ejército del feid-mariscal Wittgenstein, de que tratas ei artículo 74 deí Real decreto de 31 de Mayo úl pero pocas noticias se han dado al público, sino es la toma dé tima,, y el i.°, capítulo 11 del de 30 de Junio. Y cuando se ha Varna. ^ . yan formalizado- las entregas correspondientes á dichos c…</t>
  </si>
  <si>
    <t>Wkamdiffe</t>
  </si>
  <si>
    <t>…o la sus pueblos en masa:, acusa á la Rusia de ser su enemiga irrecon importación de 42 á 89 millones de libras. ciliable: conculca el tratado de Akerman, y por consiguiente to El conde Wkamdiffe fue de opinión que la mayor introduc dos los anteriores. No duda por último declarar, que solo ha con ción de lanas extrangeras favorece la agricultura del pais; porque sentido en todas las estipulaciones pacíficas, para ocultar mejor las fábricas no podrían…</t>
  </si>
  <si>
    <t>Wktgen</t>
  </si>
  <si>
    <t>…n de pormenores sobre k pérdida que experimenta to del Danubio, lo que es tanto uvas verosímil, cuanto el feldr ron los rusos antes y después del sitio; pero texto esto es falso ó mariscal Wktgen&gt;tem ha salido para Jassk Una división de k exagerada, guardia rusa ha recibido ordea de pasar á ks inmediaciones de SiEl general Geismar, que se ha atrincherado en Calaíaí, se va á Estría» (Gaceta universal.) ver muy expuesto, porque k guarnición de Widdio, q…</t>
  </si>
  <si>
    <t>Wlttgenstem</t>
  </si>
  <si>
    <t>…do al Parlamento {Glúbe.) fosos, J haciendo per lo mismo imposible la llegada de los mate ____Ayer llegó ai departamento de Negocios extranjeros Mr. riales necesarios, resolvió eí general Wlttgenstem en el 2 de No Marchesy con pliegos de Mr. Straíord-Canmng , su fecha en Po viembre que se convirtiese el sitio en un bombardeo, que duró con ros , y de sir Federico Adam, en Corfú. Son del 17 de Noviem buen resultado por espacié de dm días' v dos soches, Ei f…</t>
  </si>
  <si>
    <t>Wodbobki</t>
  </si>
  <si>
    <t>…&gt; Ge- Luego que el general conde Paske^r itscfe se apoderé dé fuerte fe y Ose-ales de k Plam mayor ,v de lo* cei Ministerio de Cuen de Akhaizik t fue destacado el teniente general príncipe Wodbobki ta y Razón, se formará r liquidara en k&gt; mismo» términos k para Ir 4 sitiar la fortaleza de Azkfeur, que ^tá'situada en el ca correspondiente relación de revota, efec:uánio&gt;e ce la mhma ma mino de la Georgia. Le intimó k rendición por medio de un jaisera ei p…</t>
  </si>
  <si>
    <t>Wodbolsky</t>
  </si>
  <si>
    <t>…han si inaccesible; asi es que nuestras primeras intimaciones no tuvie poesto i disposición de la intendencia general rusa para recibiréa ron efectos En vista de esto resolvió el príncipe Wodbolsky en ellas los enfermos y heridos que llegan diariamente - del éjército. viar á Asghur algunos habitantes de Akhaítsikhe para que pintán Han llegado aqui bastantes generales enfermos y otros heridos , y doles ia sueste de su plaza, invitasen á la guarnición i q…</t>
  </si>
  <si>
    <t>Wodholsky</t>
  </si>
  <si>
    <t>…atender á sus muchas e importantes Al otro día de haberse tomado i Akhahsikhe el conde. Pa*obligaciones. De Real orden dec. Madrid 4 dé Octubre de 1828. kewitz destapó al teniente general Wodholsky para apoderarse as lilis Mará Salsear.,. de la fortaleza de Asghur-situada sobre.el. camino de la Georgia. La guarnickm-compuesu de goo tdreos y de.¿SÍ milicianos, pare NOTICIAS EXTRANGERAS. cía dispuesta á defendersej. confiaba mucho en su posición, sin VA1A…</t>
  </si>
  <si>
    <t>Woinoff</t>
  </si>
  <si>
    <t>…levó la cabeza una bala de cañón. bertado , habiéndola ocupado la división que manda el tenien El Emperador ha salido de Odessa para irse á Ismail. Goza de te general Roth: la del general Woinoff ha salido de Jassy para la mejor salud, asi como su augusta Esposa la Emperatriz. dirigirse sobre Brahilow. Delante de esta plaza ha habido algunas Fronteras de Polonia , a de. Junio. acciones, aunque de poca importancia; parece que su guarnición está resuelt…</t>
  </si>
  <si>
    <t>Wolf</t>
  </si>
  <si>
    <t>…. A la verdad esta medida es enocasionó pérdidas harto sensibles: tales son la dé dos generales cierto modo contraria á las costumbres inglesas, y podrá tenermuertos, á saber , el general Wolf, comandante de la 18.* divi por resultado otra división en el Gabinete, á menos que el lordsión, y el general mayor Timroth: un general, tres gefes de re Eldon y Mr. Peel.no hayan modificado su opinión sobre la totalgimiento, 16 oficiales y 75 ídem subalterno…</t>
  </si>
  <si>
    <t>WoronioC</t>
  </si>
  <si>
    <t>47&amp; ellas, en términos de haberse visto precisado á dejar rimando al Francia, LaFrandaha. expedido ua conde WoronioC hrée» ^ k»&gt;Íiwo cKweaa muchocn-la ._______ . _________ plaza, locual.debc scMÍtsetanto' mas-cuanto su guarnición es panes-kglona de^qpmw^jK-^té', «éfisW'^flNfeíStSBtaPn muy numerosa. También~m ha aseguradoqued Capitáii-bijl ha magnífica , consagrada á ía mas…</t>
  </si>
  <si>
    <t>Woronzow</t>
  </si>
  <si>
    <t>…or de los esfuerzos patrióticos-de los trangeros esperaban la vuelta de la-fragata Standard, que condujo protestantes, y exhortando á estos ¿ que formen asociaciones én ¿ Varna al general Woronzow, para seguir al Emperador. todas partes para defender la constitución y la iglesia establecida.» . Dice una carta particular de Lisboa que la isla Tercera, única .&gt; Al .comenzar su carta el noble duque, cuyos principales pa-&gt;a- de las Azor» que aun no había r…</t>
  </si>
  <si>
    <t>Wtiftemberg, Eugenio de</t>
  </si>
  <si>
    <t>Eugenio de Wtiftemberg</t>
  </si>
  <si>
    <t>…. - ; *■'- Operaciones dd ejercites desde él íl hasta el i 7 de Octubre. , . ÍTv - ■ Berlín ib de JSÍQvkmhe. Ai momento que se apoderaron de Varna nuestras tropas fue destinado el príncipe Eugenio de Wtiftemberg con un. grueso La Gaceta de Estado, remitiéndose al último Diario de Ode 'destacarreoto' para perseguir al ejército de Qmer-Vrione; pero este sa f con fecha 5 de Octubre da la siguiente noticia. se ririxa re!irado por-el camino de Cotótañtiüopk con tanta pre…</t>
  </si>
  <si>
    <t>Wurtcmbera, Eugenio de</t>
  </si>
  <si>
    <t>Eugenio de Wurtcmbera</t>
  </si>
  <si>
    <t>…s para que la plaza no á su datino. Mr. Koux, superior del seminario dé Montreal, se pueda recibir socorros. ___ pusoep caipipo para el Canadá rn rontpafiía dc,JHr. Richard, y »EI príncipe Eugenio de Wurtcmbera, general de infantería, cuatro eclaiásticos francesa, Mrs. Scry, Lionard, Larré y Ardejó un grueso destacamento en Hadgi-Hassan-Laar, yse adelantó raud, destinado» por el seminario de MontreaL -M^. Badin, que hasta Osniáñcáyk: y al mnmtvtieihpo, con el-objeto…</t>
  </si>
  <si>
    <t>Wurtemberg, Eugenio de</t>
  </si>
  <si>
    <t>Eugenio de Wurtemberg</t>
  </si>
  <si>
    <t>…tropas que sitian á Silistria, compuesto del ataque, ei cual no. fue sino para llamarle la atención en el punto segundo cuerpo que manda el- principe Scherbatow. donde se dio. El príncipe Eugenio de Wurtemberg dirigió otro Antes deque el general Rota dejase sus posiciones delante de cotí todas sus fuerzas contra ei ala izquierda del enemigo. Nues dicha fortaleza fue atacado el día 15 de Setiembre por.un cuerpo, tras tropas tuvieron que maniobrar en un terreno muy q…</t>
  </si>
  <si>
    <t>X, F. de</t>
  </si>
  <si>
    <t>F. de X</t>
  </si>
  <si>
    <t>…ummc&amp;x «Después de la pérdida de Alkalcík no se han recibido notíPdacion de las circunstancias m fue se halla -cras del Asia. Ei seraskier Salíh-bajá ha salido para esta parte del D. F. de X., Comandante, Capitán ¿cc. graduado de T., que imperio, y se cree que su llegada producirá buen efecto en el es abajo suscribe, y se Mía ilimitado en dicho pueblo y provincia* tado de las cosas-de aquel país.” Nació es tal día, mes y ano, en el pueblo de T., p…</t>
  </si>
  <si>
    <t>Xamago, Bartolomé</t>
  </si>
  <si>
    <t>Bartolomé Xamago</t>
  </si>
  <si>
    <t>…al, y que vino ¿ caer á pocas taras-de Is ciudad hácia el lado de las cssas de k plaza se lu de proveer el gt de Agosto próximo. ' -los‘artabele*. ! -»■ ; ____ Se cita y emplaza á D. Bartolomé Xamago , vecino qué fue. ’ “ ;Es un hecho incontestable que todss las ascensiones que_se han de esta corte, y que últimamente residió en Salamanca; 6 á sus verificado con globos de seda barnizados y Henos de gas hidróge herederos, pira que dentro de 15 diss, que por…</t>
  </si>
  <si>
    <t>XohrtioH’sotrt</t>
  </si>
  <si>
    <t>…enimg-Stat, y Habiéndose . iMNsriniTo , , apoderado del capkan j de loa papelc» del buque, después de. co»&gt; ducirlo á bordo del bergantín, teis de .los piratas amados conesp». pb/ profesor XohrtioH’sotrt kit. ftlifm iíe las mmjol/ifras 4 ¿b? . das, cuchillos 7 pistolas fuero* al Mo*mg-Star,y entrando en ios definió. Al; por babor pulieron 4 todas bajo cubierta, «dentando á golpea ¡ , Yendo de París 4 Petersburgo, habra cosa de 20 afios, pk de y sablazos! loa…</t>
  </si>
  <si>
    <t>Yarda, Manuel Fernandez</t>
  </si>
  <si>
    <t>Manuel Fernandez Yarda</t>
  </si>
  <si>
    <t>…trabajo de recorrer las trimestre. materias, no menos que la solemne distribución de premios hecha Ta Fisiológia f Patológia de la muges , ó sea Historia ana por los Excmos. Sres. D. Manuel Fernandez Yarda y D. Jotrf lítica de su constitución física y moral, de sus atribuciones y fenó García de UTorre, consejero de Estado, han comunicado tal bri menos sexuales, y de tpdas sus enfermedades. llantez é importancia ¿.estos actos literarios, .que no dudimossir- _ Esta obra , c…</t>
  </si>
  <si>
    <t>Yérmoloff</t>
  </si>
  <si>
    <t>…! Desearla, cual la deseaba yo, provocado. £1,punto que fue origen del litigio entre el* príncipe y recibirla en circunstancia» tales, como lasen que me hallaba,, Abbas-Mirza y el general Yérmoloff, ex-góbetnadór dé la Geor afiade un.valor nuevo á este beneficio. , ¡ gia , era un cortó terreno de pastos situado junto al lago de GókH' „Imagínese vuestra grandeza á un sacerdote, que se encuentra cha, de jsoqníshno valor para ninguno de los dos Estados; ma…</t>
  </si>
  <si>
    <t>Yí-, Manuel</t>
  </si>
  <si>
    <t>Manuel Yí-</t>
  </si>
  <si>
    <t>…e sano,’ mez Laqderck para otra dé la santa igle.ia primada de Toledo, abundante de frutó*: su dotación 69 reales, pagados mcnsualr ppr muerta de D. Santiago Riera , y renuncia de D. Manuel Yí- mente por Ir justicia , y ademas lo que estipule con él cabildo’ llota, á D. Joscf Jiménez: pare una capellanía de número y coro eclesiástico. Las pretensiones se dirigirán al alcalde de dicha villa de la metropoliunadcGranada, por U deD. Narciso dé la Vega,…</t>
  </si>
  <si>
    <t>Z, B. A.</t>
  </si>
  <si>
    <t>B. A. Z</t>
  </si>
  <si>
    <t>…maté el día i.° de la sociedad médico-física de Moscow, que es la que se ofrece, tra Setiembre próximo á las don en las estrados de la intendencia ge ducida del francés por el Dr. D. B. A. Z.; los poco* ó ningunos neral en esta corte; adviniendo que dicho rénute debe'verificarse, dispendios que ocasiona, y h suma facilidad con que puede poner como todos los demás publicados anteriormente , bljp las condi se en práctica, todo contribuye á hacer de…</t>
  </si>
  <si>
    <t>Zacarías</t>
  </si>
  <si>
    <t>…caray, por idem. Doña Antonia Casal* y Lluvet, Ídem, por vestido de'blonda. Sres. Olier, hermanos y compañía, Tarrasa, por ¡daré. Sres. Ferrer, Monfort y compañía, ídem, por loza. D. Zacarías de la Torre, Talavera, por sedas en rama. ‘ D. Pedro González, idem, por jabón pare agua de mar. . D. Francisco Javier Lozano, Gandía, por idem. D. Francisco Cros y compañía, idem, por productos químicos. ; D. Joaquín Sánchez Marin, Madrid, por ídem. D. Franc…</t>
  </si>
  <si>
    <t>Zaidin, Manuel Valonga y</t>
  </si>
  <si>
    <t>Manuel Valonga y Zaidin</t>
  </si>
  <si>
    <t>…trabajar, por no poder el propor aquella á Í). Vicente Ignacio Morales: para la de Reus á D. Am cionársela acomodada: le merecieron una pensión diaria del Señor brosio de Eguia: i D. Manuel Valonga y Zaidin, que lo era de Obispo de Córdoba, su antiguo protector; pensión que le conti la de Tremp, á la de Segorve, y para la de Tremp á D. Agustin nuó después el Sr. Áyéstarán, sucesor en aquella silla: le pusieron Medina y la Llave: para la de Álca.ñiz á D. Manuel B…</t>
  </si>
  <si>
    <t>Zalduondo, Manuel</t>
  </si>
  <si>
    <t>Manuel Zalduondo</t>
  </si>
  <si>
    <t>…siempre pri «___JEscriben deMontpeilier lo que sigue: vado de poder navegar con mando de buque. Que «1 segundo piloto «Enteramos aquí de un dia á otro los destacamentos de los mi D. Manuel Zalduondo por no haber ni aun intentado hacer ver neros que habian ido á Tolon, y que debían hacer una parte de la á la marinería el &gt; atentado que cometían deponiendo al espitan, expedición proyectada. Parece que todas las demas tropas .vuelven y que muy al contrario…</t>
  </si>
  <si>
    <t>Zamora, Gaspar Zavala y</t>
  </si>
  <si>
    <t>Gaspar Zavala y Zamora</t>
  </si>
  <si>
    <t>…ni de su infeliz favorito Don . ....Dias alegres, escritos en Francés por madama Gómez, y tra Alvaro dé Luna ha quedado ninguna de las composiciones en que ducidos libremente por D. Gaspar Zavala y Zamora: 8 tomos se ejercitaron. Acerca de lo cual nos atreveremos á decir que en el en 8.°, en pasta, á 100 rs. Se- hallará en la librería de la viuda dé ¿racionero de Hernando'de Castillo hay algunos motes de D. Al Cruz, frente á las gradas de S. Felipe el Real. va…</t>
  </si>
  <si>
    <t>Zamora, Josef</t>
  </si>
  <si>
    <t>Josef Zamora</t>
  </si>
  <si>
    <t>…................. 11 a 2 ii valor. Segundo........... D. Fernando Meras, D. Pedro Campuzano. Idem no consolidados....................................... 7 á f. Accettit........... D. Josef Zamora, D. Agustín Búrgos, D. Fran cisco Cabrera, D. Pedro Guzman. ANUNCIOS. En la tegunda cíate de dibujo. Prendo............ D. Gregorio Bedoya, Exento. Sr. Marques de La Guia de Forasteros y el Estado militar y político para este Casasola. afio se hallará en tafi…</t>
  </si>
  <si>
    <t>Zanelli</t>
  </si>
  <si>
    <t>…extraiga de dichos Reí guiente no hemos podido salir de la incertidumbre en que estamos aos y Provincia en el preciso tírmino de cuatro meses, contados sobre la noticia que dió el capitán Zanelli. El patrón Mañcini, desde la publicación de esta orden en csa.cabeza de Partido, que que llegó antes de ayer de Zante en tres dias y medio de travesía, deberá hacerse inmediatamente.que V. la;reciba; en la inteligen na declarado ser cierto haber pasado á la .…</t>
  </si>
  <si>
    <t>Zanon</t>
  </si>
  <si>
    <t>…Barbas!ro....^.............. ........................ 1,00*0. tica: puede ir por el correo. Ai de Caktayuá y su casa «fe Expósitos..........—... 1 ,ooo* -------Por providencia del Sr. Zanon , alcalde mzyox de NavalearAl. socorro áe! Hospital de Benabarre.................... 1,500. acm, se cita y easpkxa i tolos te que se crean con ócttCBo ¿ A k casa «fe Expósitos de Jaca.............................. 4*427- te bienes que han qu?*daxin por faite?…</t>
  </si>
  <si>
    <t>Zante</t>
  </si>
  <si>
    <t>…rá vencido al efecto dé óué loS cóñtribúventa pegúen sus cu- ITALIA.' •• ' "posen:.igidá'EebrefÓi’ 1 ;í"' , Y.':'" M . - ' -El dé AbrÜy llsjro y Juáte én t’gde Majro.; ■ "J . . Un capitán Zante en El de Julio , -A‘eosto y Setiembre en ísdeAgosfo. Í8'dias', a$egúra ¡tT_. Ká aque l El de Octubre-,4Noviembre T'Diiítetnbré éní i &lt; dé Nó- puerto, procedentés de Alejandría V yaiffs^jbuéiiés caxuadoa de: ví -. . viembre. •' euine.-l .i.- -x&gt; . veres, y ¿on…</t>
  </si>
  <si>
    <t>Zapata, Baltasar Antonio</t>
  </si>
  <si>
    <t>Baltasar Antonio Zapata</t>
  </si>
  <si>
    <t>…pro da 9 á 10: Avena 7 i 8: garbanzos 70 * 80: veros 6 á 7: mue curado introducirla en sus estados ^ un gran número de cirujanos las , alberjas y guisantes 11 á 12. • - (1) El Dr. D. Baltasar Antonio Zapata ha prevenido los de en 8.° con cinco láminas que representan los instrumentos adopta mos de muchos que apetecen ver traducido al español un escrito de dos para dichas operaciones. Esta traducción ha sido aprobada por alguno de.los.proíesoxes-que lo han hecho…</t>
  </si>
  <si>
    <t>Zaragoza</t>
  </si>
  <si>
    <t>…Quintero, á D. Josef Antonio Vargas y D. Josef Hilario Barcelona á pesos fuertes.................................. Par. Martinon: para dos medias raciones de ella, por ascenso de Don Zaragoza............................................................. Idem á á ídem, Pedro Navarro, y renuncia de D. Ignacio Llarena, á D. Sebastian Bilbao................................................................. i á 4 ídem. Antonio Alvarez y D. Francisco Savi…</t>
  </si>
  <si>
    <t>….......... t idenu, ’. Brienzáiegm: para, k de Locar, Almona, Sierro, y Sufil á Don Barcelona á pesos fuertes............ Francisco Moreno Chinchilla, y Vilches: para la de Ocon i Don Zaragoza.................................................. 1 í ídem, Jcsd^ Fernandez Akioon, y para kleLeganés á IX Manuel de VailadoHd........^....,...,......................... i á k beneficio. Ostro y- Akreon. Idem. Corona...........................................…</t>
  </si>
  <si>
    <t>Zaragoza, Angel</t>
  </si>
  <si>
    <t>Angel Zaragoza</t>
  </si>
  <si>
    <t>…a á D. Casimiro Albarruiz: para la de Villablino á Barcelona á pesos fuertes.................................... i beneficio. D. Josef de la Vega y Loaisa: para la de Frigiliana á D. Angel Zaragoza.............................................................. f pérdida. del Busto: para la de la villa despoblada y dehesa de la Crespa Bilbao.................................................................. í ídem. á D. Esteban Romero Terreros: para la de…</t>
  </si>
  <si>
    <t>Zaragoza, Josef Fran</t>
  </si>
  <si>
    <t>Josef Fran Zaragoza</t>
  </si>
  <si>
    <t>…............ 14 ídem. los-que se consideren con derecho á los hiena que quedaron por . Barcelona á pesos fuertes, i beneficio, fallecimiento del subteniente con licencia ¡limitada D. Josef Fran Zaragoza........................ f pérdida, cisco Laso, natural de la isla, de Sta. Cruz de Tenerife, acaecido Bilbao-..-.,........................ i Idem. «n 28 de Enero de 1827 en el hospital de la ciudad de Vitoria, Corufia........................ i$ ídem, acudan á…</t>
  </si>
  <si>
    <t>Zarate, Isidro</t>
  </si>
  <si>
    <t>Isidro Zarate</t>
  </si>
  <si>
    <t>…o de las partes de un discurso, de la Primer premio. D. -Hénrique O-Donell. amplificación, del estilo, del período &amp;c., analizando las oracio Segundo........... D. Manuel Montoya, D. Isidro Zarate. nes de Cicerón, indicando sus bellezas, y confirmando todos los ,Accessit...... D. Manuel Maroto, D. Adolfo .Cevallos, Exco— preceptos con ejemplos tomados del mismo príncipe deja elocuen ■ lentísimo Sr. Marques dé’BaCarev......... cia. Los caballeros destin…</t>
  </si>
  <si>
    <t>Zarate, Lorenzo Ortiz de</t>
  </si>
  <si>
    <t>Lorenzo Ortiz de Zarate</t>
  </si>
  <si>
    <t>…ados al efecto, D. Manuel Orgaz, co años? : . D. Domingo Falzetó, Marques de Hermosilla, D. Hermenegildo ' En fin, al zelo y caridad de SS. MM.' no les permitió el dejar Zarate, y D. Lorenzo Ortiz de Zarate. cosa alguna sin exámen. Reconocieron los alimentos, las provisio nes, las ropas, el aseo de las piezasdeteniéndose en particular AVISOS. con- uña enferma tullida hace siete años ; y al cerciorarse que los Habiéndose' servido S. M. mandar por su Real orden de…</t>
  </si>
  <si>
    <t>Zazo, Martin</t>
  </si>
  <si>
    <t>Martin Zazo</t>
  </si>
  <si>
    <t>…las Carretas, á 68 rs. caída ejem dos por D. Luis Esteban Gutiérrez, D. Joaquín Comotó, D. Isac plar. Lo que se avisa al público por. haberse notado,, que algunos Nuñez de Arenas, D. Martin Zazo, D. Juan Tro, .Mariano de los compradores nq,han acudicio 4 recoger el último tomo, que Batanero, D. Cecilio del Lago, D. Josef Codecido, D. Antonio e¿de'los‘masinter«nntés.í.,.:. ._., .^: Olivares, D. Manuel Moreao, JD. Constantmo Jimenez,O.Gre ■ 1 .Consejos…</t>
  </si>
  <si>
    <t>Zea</t>
  </si>
  <si>
    <t>…familia se retiraron un poco ~ : Del 06. Los espíritus continúanagitados,á pesar de que no se antes de las once. haya turbado la tranquilidad pública en ninguna parte. Tampoco El caballero Zea es el primero que ha tenido en Dresde la se, lian suspendido 16$ preparativos que hacen clandestinamente los honra de tener convidados a SS. MM. en su casa. Ministros de’-las Potencias neutrales.,'porque se sabe que lis noti cias dé la Grecia, relativas al co…</t>
  </si>
  <si>
    <t>Zor-, Fernando</t>
  </si>
  <si>
    <t>Fernando Zor-</t>
  </si>
  <si>
    <t>…77** •* 1000...... ....... Idem. ber sido los primeros que tomaron la voz y excitaron la sedición. 18,997— 500....... ....... Idem. Que los agregados al pilotagcD. Josef Quijano y D. Fernando Zor- 24,468— 500....... ....... Idem. rilla, y el cirujano D. Francisco Calderón, sean desde luego pues 24,060..;. 500.—.. ....... Barcelona. tos ~cn libertad, sirviéndoles de castigo la prisión que han sufrido, 418.. 500 Murcia. y sin sujeción al.pago dc las cost…</t>
  </si>
  <si>
    <t>Zorrilla, Antonio</t>
  </si>
  <si>
    <t>Antonio Zorrilla</t>
  </si>
  <si>
    <t>…o y coro eclesiástico. Las pretensiones se dirigirán al alcalde de dicha villa de la metropoliunadcGranada, por U deD. Narciso dé la Vega, basta fin del corriente mes. _ ; ’ - ’ á D. Antonio Zorrilla: para una canpngia.de la catedral de 5i- L.__.Se halla vacante' la plaza de cirajano titular de la villa, dé üenza, por renuncia de D. Francisco Javier Alvarsanz, i Don Valdelaguná, distante'de la corte sei* leguas ; su dofacióii1. anual ¡las Estéban Égido; j…</t>
  </si>
  <si>
    <t>Zorrilla, Josef</t>
  </si>
  <si>
    <t>Josef Zorrilla</t>
  </si>
  <si>
    <t>…rra, á D. Juan Hidalgo Chacón; y pa ANUNCIOS. ra una capellanía de Sres. Reyes Nuevos de la ciudad de Toledo, Poesías escogidas de Frey Lope Félix de Vega Carpió, en por muerte de D. Josef Zorrilla de la Rocha, á D. Bartolomé qiie se incluye la Gatomaquia, poema épico burlesco del mismo del Moral y Martin. autor. Antecede un discurro sobre la oda, por Marmontel. Un - Accediendo ¿1 Rey nuestro Señor á las instancias de la Real tomo en octavo, á 12 rs. en…</t>
  </si>
  <si>
    <t>Zubia, Ramón</t>
  </si>
  <si>
    <t>Ramón Zubia</t>
  </si>
  <si>
    <t>…l. Taratana. Trigo, fanega ídem n a 12: cebada 6 á 6^: ave D. Josjíf Vidal, Palma én Mallorca, por alfombras. na 4 á 4^: maíz 6 a y: vino, cántaro $ á 6: aceite., arroba 30 á 32.1 D. Ramón Zubia, Blanca -;dé Murcia, por sedas, casta de la Teruel. Trigo, según calidad, lá misma fanega 18 á 2y: cen China. ■ teno I$: cctada 124: vino, cántaro 6 á 6í; aceite, arroba dlo' ’ Al Excmo. Sr. conde de Montenegro, Palma en Mallorca, por■' demás como en Febrero.…</t>
  </si>
  <si>
    <t>ZuIIvar, López y Wenceslao</t>
  </si>
  <si>
    <t>López y Wenceslao ZuIIvar</t>
  </si>
  <si>
    <t>…en Gibraltar 390 enfermos: el t se palacio, lo cual ejecutaron el comandan?e Garujo, Horment, Flo aumentara 12: se recobraron del todo 157 y murió 1; el 3 ca rentino González, el capitán López y Wenceslao ZuIIvar, Hoeyeron 14: sanaron 73 .7 feliecieron 4: el día siguiente cayeron 5, mem degolló cosí sus propias manos tres centinelas^ r segu'do de curaros é y murieron 2 , qticdmdo 57 de gravedad , 17 levemen los otros entró en los salones superiores, donde e! teniente…</t>
  </si>
  <si>
    <t>Zúñiga, Alonso de Erciíla y</t>
  </si>
  <si>
    <t>Alonso de Erciíla y Zúñiga</t>
  </si>
  <si>
    <t>…de Játiva, á cuya .S. Luisá 14 rs. en pasta común,' 20 en pasta fina y 34 en tafilete. ciudad fueron conducidos los malvados, de los cuales solo dos , ,Tu% Araucana ¿ .poema, por D. Alonso de Erciíla y Zúñiga. pudieron ^escaparse. El cabecilla murió de un tiro, que le disparó Nueva edición, que contiene las noticias'históricas más ciertas acecpor su orden un compañero suyo. Esta acción, que sobre otras -ca de la vida, de este célebre poeta; ilustrada ademas con un…</t>
  </si>
  <si>
    <t>Fuentes oficiales y criterio de elaboración · 1828</t>
  </si>
  <si>
    <t>157 archivos · 628 páginas · enlaces al facsímil oficial</t>
  </si>
  <si>
    <t>Archivo</t>
  </si>
  <si>
    <t>Páginas PDF</t>
  </si>
  <si>
    <t>Registros del índice</t>
  </si>
  <si>
    <t>Facsímil completo</t>
  </si>
  <si>
    <t>GMD-1828-1.pdf</t>
  </si>
  <si>
    <t>GMD-1828-2.pdf</t>
  </si>
  <si>
    <t>GMD-1828-3.pdf</t>
  </si>
  <si>
    <t>GMD-1828-4.pdf</t>
  </si>
  <si>
    <t>GMD-1828-5.pdf</t>
  </si>
  <si>
    <t>GMD-1828-6.pdf</t>
  </si>
  <si>
    <t>GMD-1828-7.pdf</t>
  </si>
  <si>
    <t>GMD-1828-8.pdf</t>
  </si>
  <si>
    <t>GMD-1828-9.pdf</t>
  </si>
  <si>
    <t>GMD-1828-10.pdf</t>
  </si>
  <si>
    <t>GMD-1828-11.pdf</t>
  </si>
  <si>
    <t>GMD-1828-12.pdf</t>
  </si>
  <si>
    <t>GMD-1828-13.pdf</t>
  </si>
  <si>
    <t>GMD-1828-14.pdf</t>
  </si>
  <si>
    <t>GMD-1828-15.pdf</t>
  </si>
  <si>
    <t>GMD-1828-16.pdf</t>
  </si>
  <si>
    <t>GMD-1828-17.pdf</t>
  </si>
  <si>
    <t>GMD-1828-18.pdf</t>
  </si>
  <si>
    <t>GMD-1828-19.pdf</t>
  </si>
  <si>
    <t>GMD-1828-20.pdf</t>
  </si>
  <si>
    <t>GMD-1828-21.pdf</t>
  </si>
  <si>
    <t>GMD-1828-22.pdf</t>
  </si>
  <si>
    <t>GMD-1828-23.pdf</t>
  </si>
  <si>
    <t>GMD-1828-24.pdf</t>
  </si>
  <si>
    <t>GMD-1828-25.pdf</t>
  </si>
  <si>
    <t>GMD-1828-26.pdf</t>
  </si>
  <si>
    <t>GMD-1828-27.pdf</t>
  </si>
  <si>
    <t>GMD-1828-28.pdf</t>
  </si>
  <si>
    <t>GMD-1828-29.pdf</t>
  </si>
  <si>
    <t>GMD-1828-30.pdf</t>
  </si>
  <si>
    <t>GMD-1828-31.pdf</t>
  </si>
  <si>
    <t>GMD-1828-32.pdf</t>
  </si>
  <si>
    <t>GMD-1828-33.pdf</t>
  </si>
  <si>
    <t>GMD-1828-34.pdf</t>
  </si>
  <si>
    <t>GMD-1828-35.pdf</t>
  </si>
  <si>
    <t>GMD-1828-36.pdf</t>
  </si>
  <si>
    <t>GMD-1828-37.pdf</t>
  </si>
  <si>
    <t>GMD-1828-38.pdf</t>
  </si>
  <si>
    <t>GMD-1828-39.pdf</t>
  </si>
  <si>
    <t>GMD-1828-40.pdf</t>
  </si>
  <si>
    <t>GMD-1828-41.pdf</t>
  </si>
  <si>
    <t>GMD-1828-42.pdf</t>
  </si>
  <si>
    <t>GMD-1828-43.pdf</t>
  </si>
  <si>
    <t>GMD-1828-44.pdf</t>
  </si>
  <si>
    <t>GMD-1828-45.pdf</t>
  </si>
  <si>
    <t>GMD-1828-46.pdf</t>
  </si>
  <si>
    <t>GMD-1828-47.pdf</t>
  </si>
  <si>
    <t>GMD-1828-48.pdf</t>
  </si>
  <si>
    <t>GMD-1828-49.pdf</t>
  </si>
  <si>
    <t>GMD-1828-50.pdf</t>
  </si>
  <si>
    <t>GMD-1828-51.pdf</t>
  </si>
  <si>
    <t>GMD-1828-52.pdf</t>
  </si>
  <si>
    <t>GMD-1828-53.pdf</t>
  </si>
  <si>
    <t>GMD-1828-54.pdf</t>
  </si>
  <si>
    <t>GMD-1828-55.pdf</t>
  </si>
  <si>
    <t>GMD-1828-56.pdf</t>
  </si>
  <si>
    <t>GMD-1828-57.pdf</t>
  </si>
  <si>
    <t>GMD-1828-58.pdf</t>
  </si>
  <si>
    <t>GMD-1828-59.pdf</t>
  </si>
  <si>
    <t>GMD-1828-60.pdf</t>
  </si>
  <si>
    <t>GMD-1828-61.pdf</t>
  </si>
  <si>
    <t>GMD-1828-62.pdf</t>
  </si>
  <si>
    <t>GMD-1828-63.pdf</t>
  </si>
  <si>
    <t>GMD-1828-64.pdf</t>
  </si>
  <si>
    <t>GMD-1828-65.pdf</t>
  </si>
  <si>
    <t>GMD-1828-66.pdf</t>
  </si>
  <si>
    <t>GMD-1828-67.pdf</t>
  </si>
  <si>
    <t>GMD-1828-68.pdf</t>
  </si>
  <si>
    <t>GMD-1828-69.pdf</t>
  </si>
  <si>
    <t>GMD-1828-70.pdf</t>
  </si>
  <si>
    <t>GMD-1828-71.pdf</t>
  </si>
  <si>
    <t>GMD-1828-72.pdf</t>
  </si>
  <si>
    <t>GMD-1828-73.pdf</t>
  </si>
  <si>
    <t>GMD-1828-74.pdf</t>
  </si>
  <si>
    <t>GMD-1828-75.pdf</t>
  </si>
  <si>
    <t>GMD-1828-76.pdf</t>
  </si>
  <si>
    <t>GMD-1828-77.pdf</t>
  </si>
  <si>
    <t>GMD-1828-78.pdf</t>
  </si>
  <si>
    <t>GMD-1828-79.pdf</t>
  </si>
  <si>
    <t>GMD-1828-80.pdf</t>
  </si>
  <si>
    <t>GMD-1828-81.pdf</t>
  </si>
  <si>
    <t>GMD-1828-82.pdf</t>
  </si>
  <si>
    <t>GMD-1828-83.pdf</t>
  </si>
  <si>
    <t>GMD-1828-84.pdf</t>
  </si>
  <si>
    <t>GMD-1828-85.pdf</t>
  </si>
  <si>
    <t>GMD-1828-86.pdf</t>
  </si>
  <si>
    <t>GMD-1828-87.pdf</t>
  </si>
  <si>
    <t>GMD-1828-88.pdf</t>
  </si>
  <si>
    <t>GMD-1828-89.pdf</t>
  </si>
  <si>
    <t>GMD-1828-90.pdf</t>
  </si>
  <si>
    <t>GMD-1828-91.pdf</t>
  </si>
  <si>
    <t>GMD-1828-92.pdf</t>
  </si>
  <si>
    <t>GMD-1828-93.pdf</t>
  </si>
  <si>
    <t>GMD-1828-94.pdf</t>
  </si>
  <si>
    <t>GMD-1828-95.pdf</t>
  </si>
  <si>
    <t>GMD-1828-96.pdf</t>
  </si>
  <si>
    <t>GMD-1828-97.pdf</t>
  </si>
  <si>
    <t>GMD-1828-98.pdf</t>
  </si>
  <si>
    <t>GMD-1828-99.pdf</t>
  </si>
  <si>
    <t>GMD-1828-100.pdf</t>
  </si>
  <si>
    <t>GMD-1828-101.pdf</t>
  </si>
  <si>
    <t>GMD-1828-102.pdf</t>
  </si>
  <si>
    <t>GMD-1828-103.pdf</t>
  </si>
  <si>
    <t>GMD-1828-104.pdf</t>
  </si>
  <si>
    <t>GMD-1828-105.pdf</t>
  </si>
  <si>
    <t>GMD-1828-106.pdf</t>
  </si>
  <si>
    <t>GMD-1828-107.pdf</t>
  </si>
  <si>
    <t>GMD-1828-108.pdf</t>
  </si>
  <si>
    <t>GMD-1828-109.pdf</t>
  </si>
  <si>
    <t>GMD-1828-110.pdf</t>
  </si>
  <si>
    <t>GMD-1828-111.pdf</t>
  </si>
  <si>
    <t>GMD-1828-112.pdf</t>
  </si>
  <si>
    <t>GMD-1828-113.pdf</t>
  </si>
  <si>
    <t>GMD-1828-114.pdf</t>
  </si>
  <si>
    <t>GMD-1828-115.pdf</t>
  </si>
  <si>
    <t>GMD-1828-116.pdf</t>
  </si>
  <si>
    <t>GMD-1828-117.pdf</t>
  </si>
  <si>
    <t>GMD-1828-118.pdf</t>
  </si>
  <si>
    <t>GMD-1828-119.pdf</t>
  </si>
  <si>
    <t>GMD-1828-120.pdf</t>
  </si>
  <si>
    <t>GMD-1828-121.pdf</t>
  </si>
  <si>
    <t>GMD-1828-122.pdf</t>
  </si>
  <si>
    <t>GMD-1828-123.pdf</t>
  </si>
  <si>
    <t>GMD-1828-124.pdf</t>
  </si>
  <si>
    <t>GMD-1828-125.pdf</t>
  </si>
  <si>
    <t>GMD-1828-126.pdf</t>
  </si>
  <si>
    <t>GMD-1828-127.pdf</t>
  </si>
  <si>
    <t>GMD-1828-128.pdf</t>
  </si>
  <si>
    <t>GMD-1828-129.pdf</t>
  </si>
  <si>
    <t>GMD-1828-130.pdf</t>
  </si>
  <si>
    <t>GMD-1828-131.pdf</t>
  </si>
  <si>
    <t>GMD-1828-132.pdf</t>
  </si>
  <si>
    <t>GMD-1828-133.pdf</t>
  </si>
  <si>
    <t>GMD-1828-134.pdf</t>
  </si>
  <si>
    <t>GMD-1828-135.pdf</t>
  </si>
  <si>
    <t>GMD-1828-136.pdf</t>
  </si>
  <si>
    <t>GMD-1828-137.pdf</t>
  </si>
  <si>
    <t>GMD-1828-138.pdf</t>
  </si>
  <si>
    <t>GMD-1828-139.pdf</t>
  </si>
  <si>
    <t>GMD-1828-140.pdf</t>
  </si>
  <si>
    <t>GMD-1828-141.pdf</t>
  </si>
  <si>
    <t>GMD-1828-142.pdf</t>
  </si>
  <si>
    <t>GMD-1828-143.pdf</t>
  </si>
  <si>
    <t>GMD-1828-144.pdf</t>
  </si>
  <si>
    <t>GMD-1828-145.pdf</t>
  </si>
  <si>
    <t>GMD-1828-146.pdf</t>
  </si>
  <si>
    <t>GMD-1828-147.pdf</t>
  </si>
  <si>
    <t>GMD-1828-148.pdf</t>
  </si>
  <si>
    <t>GMD-1828-149.pdf</t>
  </si>
  <si>
    <t>GMD-1828-150.pdf</t>
  </si>
  <si>
    <t>GMD-1828-151.pdf</t>
  </si>
  <si>
    <t>GMD-1828-152.pdf</t>
  </si>
  <si>
    <t>GMD-1828-153.pdf</t>
  </si>
  <si>
    <t>GMD-1828-154.pdf</t>
  </si>
  <si>
    <t>GMD-1828-155.pdf</t>
  </si>
  <si>
    <t>GMD-1828-156.pdf</t>
  </si>
  <si>
    <t>GMD-1828-157.pdf</t>
  </si>
  <si>
    <t>Criterios, alcance y limitaciones</t>
  </si>
  <si>
    <t>Cobertura</t>
  </si>
  <si>
    <t>Se incluyen los 157 archivos localizados en la hemeroteca oficial entre el 1 de enero y el 31 de diciembre de 1828, sin ediciones extraordinarias.</t>
  </si>
  <si>
    <t>Cabeceras</t>
  </si>
  <si>
    <t>Gaceta de Madrid (157 archivos).</t>
  </si>
  <si>
    <t>Numeración</t>
  </si>
  <si>
    <t>La numeración ordinaria se distingue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</si>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</sst>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49" fontId="6" fillId="0" borderId="0" xfId="0" applyNumberFormat="1" applyFont="1" applyAlignment="1">
      <alignment horizontal="center" vertical="top" wrapText="1"/>
    </xf>
    <xf numFmtId="49"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8" displayName="IndiceOnomasticoAnual1828" ref="A6:K2845" totalsRowShown="0">
  <autoFilter ref="A6:K2845"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8" displayName="FuentesGacetaAnual1828" ref="A4:F161" totalsRowShown="0">
  <autoFilter ref="A4:F161"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t="s">
        <v>19</v>
      </c>
      <c r="F7" s="3" t="s">
        <v>20</v>
      </c>
      <c r="G7" s="3" t="s">
        <v>21</v>
      </c>
      <c r="H7" s="2" t="s">
        <v>22</v>
      </c>
      <c r="I7" s="2" t="s">
        <v>23</v>
      </c>
      <c r="J7" s="3" t="str">
        <f>HYPERLINK("https://www.boe.es/gazeta/dias/1828/12/30/pdfs/GMD-1828-157.pdf#page=4","Abrir facsímil")</f>
        <v>Abrir facsímil</v>
      </c>
      <c r="K7" s="3" t="s">
        <v>24</v>
      </c>
    </row>
    <row r="8" spans="1:11" ht="42" customHeight="1">
      <c r="A8" s="2" t="s">
        <v>25</v>
      </c>
      <c r="B8" s="2" t="s">
        <v>26</v>
      </c>
      <c r="C8" s="2" t="s">
        <v>27</v>
      </c>
      <c r="D8" s="2" t="s">
        <v>28</v>
      </c>
      <c r="E8" s="5" t="s">
        <v>29</v>
      </c>
      <c r="F8" s="3" t="s">
        <v>30</v>
      </c>
      <c r="G8" s="3" t="s">
        <v>21</v>
      </c>
      <c r="H8" s="2" t="s">
        <v>22</v>
      </c>
      <c r="I8" s="2" t="s">
        <v>31</v>
      </c>
      <c r="J8" s="3" t="str">
        <f>HYPERLINK("https://www.boe.es/gazeta/dias/1828/10/28/pdfs/GMD-1828-130.pdf#page=4","Abrir facsímil")</f>
        <v>Abrir facsímil</v>
      </c>
      <c r="K8" s="3" t="s">
        <v>24</v>
      </c>
    </row>
    <row r="9" spans="1:11" ht="42" customHeight="1">
      <c r="A9" s="2" t="s">
        <v>32</v>
      </c>
      <c r="B9" s="2" t="s">
        <v>33</v>
      </c>
      <c r="C9" s="2" t="s">
        <v>27</v>
      </c>
      <c r="D9" s="2" t="s">
        <v>28</v>
      </c>
      <c r="E9" s="5" t="s">
        <v>34</v>
      </c>
      <c r="F9" s="3" t="s">
        <v>35</v>
      </c>
      <c r="G9" s="3" t="s">
        <v>36</v>
      </c>
      <c r="H9" s="2" t="s">
        <v>22</v>
      </c>
      <c r="I9" s="2" t="s">
        <v>37</v>
      </c>
      <c r="J9" s="3" t="str">
        <f>HYPERLINK("https://www.boe.es/gazeta/dias/1828/10/14/pdfs/GMD-1828-124.pdf#page=3","Abrir facsímil")</f>
        <v>Abrir facsímil</v>
      </c>
      <c r="K9" s="3" t="s">
        <v>24</v>
      </c>
    </row>
    <row r="10" spans="1:11" ht="42" customHeight="1">
      <c r="A10" s="2" t="s">
        <v>38</v>
      </c>
      <c r="B10" s="2" t="s">
        <v>39</v>
      </c>
      <c r="C10" s="2" t="s">
        <v>40</v>
      </c>
      <c r="D10" s="2" t="s">
        <v>28</v>
      </c>
      <c r="E10" s="5" t="s">
        <v>41</v>
      </c>
      <c r="F10" s="3" t="s">
        <v>42</v>
      </c>
      <c r="G10" s="3" t="s">
        <v>43</v>
      </c>
      <c r="H10" s="2" t="s">
        <v>22</v>
      </c>
      <c r="I10" s="2" t="s">
        <v>44</v>
      </c>
      <c r="J10" s="3" t="str">
        <f>HYPERLINK("https://www.boe.es/gazeta/dias/1828/01/15/pdfs/GMD-1828-7.pdf#page=1","Abrir facsímil")</f>
        <v>Abrir facsímil</v>
      </c>
      <c r="K10" s="3" t="s">
        <v>24</v>
      </c>
    </row>
    <row r="11" spans="1:11" ht="42" customHeight="1">
      <c r="A11" s="2" t="s">
        <v>45</v>
      </c>
      <c r="B11" s="2" t="s">
        <v>45</v>
      </c>
      <c r="C11" s="2" t="s">
        <v>46</v>
      </c>
      <c r="D11" s="2" t="s">
        <v>28</v>
      </c>
      <c r="E11" s="5" t="s">
        <v>47</v>
      </c>
      <c r="F11" s="3" t="s">
        <v>48</v>
      </c>
      <c r="G11" s="3" t="s">
        <v>21</v>
      </c>
      <c r="H11" s="2" t="s">
        <v>49</v>
      </c>
      <c r="I11" s="2" t="s">
        <v>50</v>
      </c>
      <c r="J11" s="3" t="str">
        <f>HYPERLINK("https://www.boe.es/gazeta/dias/1828/07/03/pdfs/GMD-1828-80.pdf#page=4","Abrir facsímil")</f>
        <v>Abrir facsímil</v>
      </c>
      <c r="K11" s="3" t="s">
        <v>51</v>
      </c>
    </row>
    <row r="12" spans="1:11" ht="42" customHeight="1">
      <c r="A12" s="2" t="s">
        <v>52</v>
      </c>
      <c r="B12" s="2" t="s">
        <v>53</v>
      </c>
      <c r="C12" s="2" t="s">
        <v>54</v>
      </c>
      <c r="D12" s="2" t="s">
        <v>28</v>
      </c>
      <c r="E12" s="5" t="s">
        <v>55</v>
      </c>
      <c r="F12" s="3" t="s">
        <v>56</v>
      </c>
      <c r="G12" s="3" t="s">
        <v>57</v>
      </c>
      <c r="H12" s="2" t="s">
        <v>49</v>
      </c>
      <c r="I12" s="2" t="s">
        <v>58</v>
      </c>
      <c r="J12" s="3" t="str">
        <f>HYPERLINK("https://www.boe.es/gazeta/dias/1828/05/10/pdfs/GMD-1828-57.pdf#page=4","Abrir facsímil")</f>
        <v>Abrir facsímil</v>
      </c>
      <c r="K12" s="3" t="s">
        <v>51</v>
      </c>
    </row>
    <row r="13" spans="1:11" ht="42" customHeight="1">
      <c r="A13" s="2" t="s">
        <v>59</v>
      </c>
      <c r="B13" s="2" t="s">
        <v>60</v>
      </c>
      <c r="C13" s="2" t="s">
        <v>17</v>
      </c>
      <c r="D13" s="2" t="s">
        <v>18</v>
      </c>
      <c r="E13" s="5" t="s">
        <v>61</v>
      </c>
      <c r="F13" s="3" t="s">
        <v>62</v>
      </c>
      <c r="G13" s="3" t="s">
        <v>21</v>
      </c>
      <c r="H13" s="2" t="s">
        <v>49</v>
      </c>
      <c r="I13" s="2" t="s">
        <v>63</v>
      </c>
      <c r="J13" s="3" t="str">
        <f>HYPERLINK("https://www.boe.es/gazeta/dias/1828/02/07/pdfs/GMD-1828-17.pdf#page=4","Abrir facsímil")</f>
        <v>Abrir facsímil</v>
      </c>
      <c r="K13" s="3" t="s">
        <v>51</v>
      </c>
    </row>
    <row r="14" spans="1:11" ht="42" customHeight="1">
      <c r="A14" s="2" t="s">
        <v>64</v>
      </c>
      <c r="B14" s="2" t="s">
        <v>64</v>
      </c>
      <c r="C14" s="2" t="s">
        <v>17</v>
      </c>
      <c r="D14" s="2" t="s">
        <v>18</v>
      </c>
      <c r="E14" s="5" t="s">
        <v>65</v>
      </c>
      <c r="F14" s="3" t="s">
        <v>66</v>
      </c>
      <c r="G14" s="3" t="s">
        <v>67</v>
      </c>
      <c r="H14" s="2" t="s">
        <v>49</v>
      </c>
      <c r="I14" s="2" t="s">
        <v>68</v>
      </c>
      <c r="J14" s="3" t="str">
        <f>HYPERLINK("https://www.boe.es/gazeta/dias/1828/01/31/pdfs/GMD-1828-14.pdf#page=2","Abrir facsímil")</f>
        <v>Abrir facsímil</v>
      </c>
      <c r="K14" s="3" t="s">
        <v>51</v>
      </c>
    </row>
    <row r="15" spans="1:11" ht="42" customHeight="1">
      <c r="A15" s="2" t="s">
        <v>69</v>
      </c>
      <c r="B15" s="2" t="s">
        <v>69</v>
      </c>
      <c r="C15" s="2" t="s">
        <v>17</v>
      </c>
      <c r="D15" s="2" t="s">
        <v>18</v>
      </c>
      <c r="E15" s="5" t="s">
        <v>70</v>
      </c>
      <c r="F15" s="3" t="s">
        <v>71</v>
      </c>
      <c r="G15" s="3" t="s">
        <v>67</v>
      </c>
      <c r="H15" s="2" t="s">
        <v>49</v>
      </c>
      <c r="I15" s="2" t="s">
        <v>72</v>
      </c>
      <c r="J15" s="3" t="str">
        <f>HYPERLINK("https://www.boe.es/gazeta/dias/1828/02/05/pdfs/GMD-1828-16.pdf#page=2","Abrir facsímil")</f>
        <v>Abrir facsímil</v>
      </c>
      <c r="K15" s="3" t="s">
        <v>51</v>
      </c>
    </row>
    <row r="16" spans="1:11" ht="42" customHeight="1">
      <c r="A16" s="2" t="s">
        <v>69</v>
      </c>
      <c r="B16" s="2" t="s">
        <v>69</v>
      </c>
      <c r="C16" s="2" t="s">
        <v>27</v>
      </c>
      <c r="D16" s="2" t="s">
        <v>28</v>
      </c>
      <c r="E16" s="5" t="s">
        <v>73</v>
      </c>
      <c r="F16" s="3" t="s">
        <v>74</v>
      </c>
      <c r="G16" s="3" t="s">
        <v>67</v>
      </c>
      <c r="H16" s="2" t="s">
        <v>49</v>
      </c>
      <c r="I16" s="2" t="s">
        <v>75</v>
      </c>
      <c r="J16" s="3" t="str">
        <f>HYPERLINK("https://www.boe.es/gazeta/dias/1828/07/31/pdfs/GMD-1828-92.pdf#page=2","Abrir facsímil")</f>
        <v>Abrir facsímil</v>
      </c>
      <c r="K16" s="3" t="s">
        <v>51</v>
      </c>
    </row>
    <row r="17" spans="1:11" ht="42" customHeight="1">
      <c r="A17" s="2" t="s">
        <v>76</v>
      </c>
      <c r="B17" s="2" t="s">
        <v>77</v>
      </c>
      <c r="C17" s="2" t="s">
        <v>27</v>
      </c>
      <c r="D17" s="2" t="s">
        <v>28</v>
      </c>
      <c r="E17" s="5" t="s">
        <v>78</v>
      </c>
      <c r="F17" s="3" t="s">
        <v>79</v>
      </c>
      <c r="G17" s="3" t="s">
        <v>36</v>
      </c>
      <c r="H17" s="2" t="s">
        <v>49</v>
      </c>
      <c r="I17" s="2" t="s">
        <v>80</v>
      </c>
      <c r="J17" s="3" t="str">
        <f>HYPERLINK("https://www.boe.es/gazeta/dias/1828/04/03/pdfs/GMD-1828-41.pdf#page=3","Abrir facsímil")</f>
        <v>Abrir facsímil</v>
      </c>
      <c r="K17" s="3" t="s">
        <v>51</v>
      </c>
    </row>
    <row r="18" spans="1:11" ht="42" customHeight="1">
      <c r="A18" s="2" t="s">
        <v>81</v>
      </c>
      <c r="B18" s="2" t="s">
        <v>81</v>
      </c>
      <c r="C18" s="2" t="s">
        <v>27</v>
      </c>
      <c r="D18" s="2" t="s">
        <v>28</v>
      </c>
      <c r="E18" s="5" t="s">
        <v>82</v>
      </c>
      <c r="F18" s="3" t="s">
        <v>83</v>
      </c>
      <c r="G18" s="3" t="s">
        <v>67</v>
      </c>
      <c r="H18" s="2" t="s">
        <v>49</v>
      </c>
      <c r="I18" s="2" t="s">
        <v>84</v>
      </c>
      <c r="J18" s="3" t="str">
        <f>HYPERLINK("https://www.boe.es/gazeta/dias/1828/08/12/pdfs/GMD-1828-97.pdf#page=2","Abrir facsímil")</f>
        <v>Abrir facsímil</v>
      </c>
      <c r="K18" s="3" t="s">
        <v>51</v>
      </c>
    </row>
    <row r="19" spans="1:11" ht="42" customHeight="1">
      <c r="A19" s="2" t="s">
        <v>85</v>
      </c>
      <c r="B19" s="2" t="s">
        <v>85</v>
      </c>
      <c r="C19" s="2" t="s">
        <v>86</v>
      </c>
      <c r="D19" s="2" t="s">
        <v>28</v>
      </c>
      <c r="E19" s="5" t="s">
        <v>82</v>
      </c>
      <c r="F19" s="3" t="s">
        <v>83</v>
      </c>
      <c r="G19" s="3" t="s">
        <v>67</v>
      </c>
      <c r="H19" s="2" t="s">
        <v>49</v>
      </c>
      <c r="I19" s="2" t="s">
        <v>87</v>
      </c>
      <c r="J19" s="3" t="str">
        <f>HYPERLINK("https://www.boe.es/gazeta/dias/1828/08/12/pdfs/GMD-1828-97.pdf#page=2","Abrir facsímil")</f>
        <v>Abrir facsímil</v>
      </c>
      <c r="K19" s="3" t="s">
        <v>51</v>
      </c>
    </row>
    <row r="20" spans="1:11" ht="42" customHeight="1">
      <c r="A20" s="2" t="s">
        <v>85</v>
      </c>
      <c r="B20" s="2" t="s">
        <v>85</v>
      </c>
      <c r="C20" s="2" t="s">
        <v>27</v>
      </c>
      <c r="D20" s="2" t="s">
        <v>28</v>
      </c>
      <c r="E20" s="5" t="s">
        <v>88</v>
      </c>
      <c r="F20" s="3" t="s">
        <v>89</v>
      </c>
      <c r="G20" s="3" t="s">
        <v>67</v>
      </c>
      <c r="H20" s="2" t="s">
        <v>49</v>
      </c>
      <c r="I20" s="2" t="s">
        <v>90</v>
      </c>
      <c r="J20" s="3" t="str">
        <f>HYPERLINK("https://www.boe.es/gazeta/dias/1828/10/16/pdfs/GMD-1828-125.pdf#page=2","Abrir facsímil")</f>
        <v>Abrir facsímil</v>
      </c>
      <c r="K20" s="3" t="s">
        <v>51</v>
      </c>
    </row>
    <row r="21" spans="1:11" ht="42" customHeight="1">
      <c r="A21" s="2" t="s">
        <v>85</v>
      </c>
      <c r="B21" s="2" t="s">
        <v>85</v>
      </c>
      <c r="C21" s="2" t="s">
        <v>17</v>
      </c>
      <c r="D21" s="2" t="s">
        <v>18</v>
      </c>
      <c r="E21" s="5" t="s">
        <v>91</v>
      </c>
      <c r="F21" s="3" t="s">
        <v>92</v>
      </c>
      <c r="G21" s="3" t="s">
        <v>36</v>
      </c>
      <c r="H21" s="2" t="s">
        <v>49</v>
      </c>
      <c r="I21" s="2" t="s">
        <v>93</v>
      </c>
      <c r="J21" s="3" t="str">
        <f>HYPERLINK("https://www.boe.es/gazeta/dias/1828/12/13/pdfs/GMD-1828-150.pdf#page=3","Abrir facsímil")</f>
        <v>Abrir facsímil</v>
      </c>
      <c r="K21" s="3" t="s">
        <v>51</v>
      </c>
    </row>
    <row r="22" spans="1:11" ht="42" customHeight="1">
      <c r="A22" s="2" t="s">
        <v>94</v>
      </c>
      <c r="B22" s="2" t="s">
        <v>95</v>
      </c>
      <c r="C22" s="2" t="s">
        <v>96</v>
      </c>
      <c r="D22" s="2" t="s">
        <v>28</v>
      </c>
      <c r="E22" s="5" t="s">
        <v>55</v>
      </c>
      <c r="F22" s="3" t="s">
        <v>56</v>
      </c>
      <c r="G22" s="3" t="s">
        <v>57</v>
      </c>
      <c r="H22" s="2" t="s">
        <v>49</v>
      </c>
      <c r="I22" s="2" t="s">
        <v>97</v>
      </c>
      <c r="J22" s="3" t="str">
        <f>HYPERLINK("https://www.boe.es/gazeta/dias/1828/05/10/pdfs/GMD-1828-57.pdf#page=4","Abrir facsímil")</f>
        <v>Abrir facsímil</v>
      </c>
      <c r="K22" s="3" t="s">
        <v>51</v>
      </c>
    </row>
    <row r="23" spans="1:11" ht="42" customHeight="1">
      <c r="A23" s="2" t="s">
        <v>98</v>
      </c>
      <c r="B23" s="2" t="s">
        <v>99</v>
      </c>
      <c r="C23" s="2" t="s">
        <v>96</v>
      </c>
      <c r="D23" s="2" t="s">
        <v>28</v>
      </c>
      <c r="E23" s="5" t="s">
        <v>100</v>
      </c>
      <c r="F23" s="3" t="s">
        <v>101</v>
      </c>
      <c r="G23" s="3" t="s">
        <v>36</v>
      </c>
      <c r="H23" s="2" t="s">
        <v>49</v>
      </c>
      <c r="I23" s="2" t="s">
        <v>102</v>
      </c>
      <c r="J23" s="3" t="str">
        <f>HYPERLINK("https://www.boe.es/gazeta/dias/1828/10/02/pdfs/GMD-1828-119.pdf#page=3","Abrir facsímil")</f>
        <v>Abrir facsímil</v>
      </c>
      <c r="K23" s="3" t="s">
        <v>51</v>
      </c>
    </row>
    <row r="24" spans="1:11" ht="42" customHeight="1">
      <c r="A24" s="2" t="s">
        <v>103</v>
      </c>
      <c r="B24" s="2" t="s">
        <v>104</v>
      </c>
      <c r="C24" s="2" t="s">
        <v>86</v>
      </c>
      <c r="D24" s="2" t="s">
        <v>28</v>
      </c>
      <c r="E24" s="5" t="s">
        <v>55</v>
      </c>
      <c r="F24" s="3" t="s">
        <v>56</v>
      </c>
      <c r="G24" s="3" t="s">
        <v>57</v>
      </c>
      <c r="H24" s="2" t="s">
        <v>49</v>
      </c>
      <c r="I24" s="2" t="s">
        <v>105</v>
      </c>
      <c r="J24" s="3" t="str">
        <f>HYPERLINK("https://www.boe.es/gazeta/dias/1828/05/10/pdfs/GMD-1828-57.pdf#page=4","Abrir facsímil")</f>
        <v>Abrir facsímil</v>
      </c>
      <c r="K24" s="3" t="s">
        <v>51</v>
      </c>
    </row>
    <row r="25" spans="1:11" ht="42" customHeight="1">
      <c r="A25" s="2" t="s">
        <v>106</v>
      </c>
      <c r="B25" s="2" t="s">
        <v>107</v>
      </c>
      <c r="C25" s="2" t="s">
        <v>86</v>
      </c>
      <c r="D25" s="2" t="s">
        <v>28</v>
      </c>
      <c r="E25" s="5" t="s">
        <v>108</v>
      </c>
      <c r="F25" s="3" t="s">
        <v>109</v>
      </c>
      <c r="G25" s="3" t="s">
        <v>21</v>
      </c>
      <c r="H25" s="2" t="s">
        <v>22</v>
      </c>
      <c r="I25" s="2" t="s">
        <v>110</v>
      </c>
      <c r="J25" s="3" t="str">
        <f>HYPERLINK("https://www.boe.es/gazeta/dias/1828/11/29/pdfs/GMD-1828-144.pdf#page=4","Abrir facsímil")</f>
        <v>Abrir facsímil</v>
      </c>
      <c r="K25" s="3" t="s">
        <v>24</v>
      </c>
    </row>
    <row r="26" spans="1:11" ht="42" customHeight="1">
      <c r="A26" s="2" t="s">
        <v>111</v>
      </c>
      <c r="B26" s="2" t="s">
        <v>112</v>
      </c>
      <c r="C26" s="2" t="s">
        <v>86</v>
      </c>
      <c r="D26" s="2" t="s">
        <v>28</v>
      </c>
      <c r="E26" s="5" t="s">
        <v>55</v>
      </c>
      <c r="F26" s="3" t="s">
        <v>56</v>
      </c>
      <c r="G26" s="3" t="s">
        <v>57</v>
      </c>
      <c r="H26" s="2" t="s">
        <v>49</v>
      </c>
      <c r="I26" s="2" t="s">
        <v>113</v>
      </c>
      <c r="J26" s="3" t="str">
        <f>HYPERLINK("https://www.boe.es/gazeta/dias/1828/05/10/pdfs/GMD-1828-57.pdf#page=4","Abrir facsímil")</f>
        <v>Abrir facsímil</v>
      </c>
      <c r="K26" s="3" t="s">
        <v>51</v>
      </c>
    </row>
    <row r="27" spans="1:11" ht="42" customHeight="1">
      <c r="A27" s="2" t="s">
        <v>114</v>
      </c>
      <c r="B27" s="2" t="s">
        <v>115</v>
      </c>
      <c r="C27" s="2" t="s">
        <v>96</v>
      </c>
      <c r="D27" s="2" t="s">
        <v>28</v>
      </c>
      <c r="E27" s="5" t="s">
        <v>91</v>
      </c>
      <c r="F27" s="3" t="s">
        <v>92</v>
      </c>
      <c r="G27" s="3" t="s">
        <v>21</v>
      </c>
      <c r="H27" s="2" t="s">
        <v>49</v>
      </c>
      <c r="I27" s="2" t="s">
        <v>116</v>
      </c>
      <c r="J27" s="3" t="str">
        <f>HYPERLINK("https://www.boe.es/gazeta/dias/1828/12/13/pdfs/GMD-1828-150.pdf#page=4","Abrir facsímil")</f>
        <v>Abrir facsímil</v>
      </c>
      <c r="K27" s="3" t="s">
        <v>51</v>
      </c>
    </row>
    <row r="28" spans="1:11" ht="42" customHeight="1">
      <c r="A28" s="2" t="s">
        <v>117</v>
      </c>
      <c r="B28" s="2" t="s">
        <v>117</v>
      </c>
      <c r="C28" s="2" t="s">
        <v>86</v>
      </c>
      <c r="D28" s="2" t="s">
        <v>28</v>
      </c>
      <c r="E28" s="5" t="s">
        <v>41</v>
      </c>
      <c r="F28" s="3" t="s">
        <v>42</v>
      </c>
      <c r="G28" s="3" t="s">
        <v>43</v>
      </c>
      <c r="H28" s="2" t="s">
        <v>49</v>
      </c>
      <c r="I28" s="2" t="s">
        <v>118</v>
      </c>
      <c r="J28" s="3" t="str">
        <f>HYPERLINK("https://www.boe.es/gazeta/dias/1828/01/15/pdfs/GMD-1828-7.pdf#page=1","Abrir facsímil")</f>
        <v>Abrir facsímil</v>
      </c>
      <c r="K28" s="3" t="s">
        <v>51</v>
      </c>
    </row>
    <row r="29" spans="1:11" ht="42" customHeight="1">
      <c r="A29" s="2" t="s">
        <v>119</v>
      </c>
      <c r="B29" s="2" t="s">
        <v>119</v>
      </c>
      <c r="C29" s="2" t="s">
        <v>17</v>
      </c>
      <c r="D29" s="2" t="s">
        <v>18</v>
      </c>
      <c r="E29" s="5" t="s">
        <v>120</v>
      </c>
      <c r="F29" s="3" t="s">
        <v>121</v>
      </c>
      <c r="G29" s="3" t="s">
        <v>67</v>
      </c>
      <c r="H29" s="2" t="s">
        <v>49</v>
      </c>
      <c r="I29" s="2" t="s">
        <v>122</v>
      </c>
      <c r="J29" s="3" t="str">
        <f>HYPERLINK("https://www.boe.es/gazeta/dias/1828/10/18/pdfs/GMD-1828-126.pdf#page=2","Abrir facsímil")</f>
        <v>Abrir facsímil</v>
      </c>
      <c r="K29" s="3" t="s">
        <v>51</v>
      </c>
    </row>
    <row r="30" spans="1:11" ht="42" customHeight="1">
      <c r="A30" s="2" t="s">
        <v>123</v>
      </c>
      <c r="B30" s="2" t="s">
        <v>123</v>
      </c>
      <c r="C30" s="2" t="s">
        <v>17</v>
      </c>
      <c r="D30" s="2" t="s">
        <v>18</v>
      </c>
      <c r="E30" s="5" t="s">
        <v>124</v>
      </c>
      <c r="F30" s="3" t="s">
        <v>125</v>
      </c>
      <c r="G30" s="3" t="s">
        <v>67</v>
      </c>
      <c r="H30" s="2" t="s">
        <v>49</v>
      </c>
      <c r="I30" s="2" t="s">
        <v>126</v>
      </c>
      <c r="J30" s="3" t="str">
        <f>HYPERLINK("https://www.boe.es/gazeta/dias/1828/11/18/pdfs/GMD-1828-139.pdf#page=2","Abrir facsímil")</f>
        <v>Abrir facsímil</v>
      </c>
      <c r="K30" s="3" t="s">
        <v>51</v>
      </c>
    </row>
    <row r="31" spans="1:11" ht="42" customHeight="1">
      <c r="A31" s="2" t="s">
        <v>127</v>
      </c>
      <c r="B31" s="2" t="s">
        <v>127</v>
      </c>
      <c r="C31" s="2" t="s">
        <v>27</v>
      </c>
      <c r="D31" s="2" t="s">
        <v>28</v>
      </c>
      <c r="E31" s="5" t="s">
        <v>128</v>
      </c>
      <c r="F31" s="3" t="s">
        <v>129</v>
      </c>
      <c r="G31" s="3" t="s">
        <v>36</v>
      </c>
      <c r="H31" s="2" t="s">
        <v>49</v>
      </c>
      <c r="I31" s="2" t="s">
        <v>130</v>
      </c>
      <c r="J31" s="3" t="str">
        <f>HYPERLINK("https://www.boe.es/gazeta/dias/1828/01/03/pdfs/GMD-1828-2.pdf#page=3","Abrir facsímil")</f>
        <v>Abrir facsímil</v>
      </c>
      <c r="K31" s="3" t="s">
        <v>51</v>
      </c>
    </row>
    <row r="32" spans="1:11" ht="42" customHeight="1">
      <c r="A32" s="2" t="s">
        <v>131</v>
      </c>
      <c r="B32" s="2" t="s">
        <v>132</v>
      </c>
      <c r="C32" s="2" t="s">
        <v>40</v>
      </c>
      <c r="D32" s="2" t="s">
        <v>28</v>
      </c>
      <c r="E32" s="5" t="s">
        <v>133</v>
      </c>
      <c r="F32" s="3" t="s">
        <v>134</v>
      </c>
      <c r="G32" s="3" t="s">
        <v>36</v>
      </c>
      <c r="H32" s="2" t="s">
        <v>49</v>
      </c>
      <c r="I32" s="2" t="s">
        <v>135</v>
      </c>
      <c r="J32" s="3" t="str">
        <f>HYPERLINK("https://www.boe.es/gazeta/dias/1828/05/15/pdfs/GMD-1828-59.pdf#page=3","Abrir facsímil")</f>
        <v>Abrir facsímil</v>
      </c>
      <c r="K32" s="3" t="s">
        <v>51</v>
      </c>
    </row>
    <row r="33" spans="1:11" ht="42" customHeight="1">
      <c r="A33" s="2" t="s">
        <v>136</v>
      </c>
      <c r="B33" s="2" t="s">
        <v>136</v>
      </c>
      <c r="C33" s="2" t="s">
        <v>54</v>
      </c>
      <c r="D33" s="2" t="s">
        <v>28</v>
      </c>
      <c r="E33" s="5" t="s">
        <v>137</v>
      </c>
      <c r="F33" s="3" t="s">
        <v>138</v>
      </c>
      <c r="G33" s="3" t="s">
        <v>21</v>
      </c>
      <c r="H33" s="2" t="s">
        <v>49</v>
      </c>
      <c r="I33" s="2" t="s">
        <v>139</v>
      </c>
      <c r="J33" s="3" t="str">
        <f>HYPERLINK("https://www.boe.es/gazeta/dias/1828/12/25/pdfs/GMD-1828-155.pdf#page=4","Abrir facsímil")</f>
        <v>Abrir facsímil</v>
      </c>
      <c r="K33" s="3" t="s">
        <v>51</v>
      </c>
    </row>
    <row r="34" spans="1:11" ht="42" customHeight="1">
      <c r="A34" s="2" t="s">
        <v>140</v>
      </c>
      <c r="B34" s="2" t="s">
        <v>140</v>
      </c>
      <c r="C34" s="2" t="s">
        <v>17</v>
      </c>
      <c r="D34" s="2" t="s">
        <v>18</v>
      </c>
      <c r="E34" s="5" t="s">
        <v>141</v>
      </c>
      <c r="F34" s="3" t="s">
        <v>142</v>
      </c>
      <c r="G34" s="3" t="s">
        <v>67</v>
      </c>
      <c r="H34" s="2" t="s">
        <v>49</v>
      </c>
      <c r="I34" s="2" t="s">
        <v>143</v>
      </c>
      <c r="J34" s="3" t="str">
        <f>HYPERLINK("https://www.boe.es/gazeta/dias/1828/08/19/pdfs/GMD-1828-100.pdf#page=2","Abrir facsímil")</f>
        <v>Abrir facsímil</v>
      </c>
      <c r="K34" s="3" t="s">
        <v>51</v>
      </c>
    </row>
    <row r="35" spans="1:11" ht="42" customHeight="1">
      <c r="A35" s="2" t="s">
        <v>144</v>
      </c>
      <c r="B35" s="2" t="s">
        <v>144</v>
      </c>
      <c r="C35" s="2" t="s">
        <v>17</v>
      </c>
      <c r="D35" s="2" t="s">
        <v>18</v>
      </c>
      <c r="E35" s="5" t="s">
        <v>145</v>
      </c>
      <c r="F35" s="3" t="s">
        <v>146</v>
      </c>
      <c r="G35" s="3" t="s">
        <v>147</v>
      </c>
      <c r="H35" s="2" t="s">
        <v>49</v>
      </c>
      <c r="I35" s="2" t="s">
        <v>148</v>
      </c>
      <c r="J35" s="3" t="str">
        <f>HYPERLINK("https://www.boe.es/gazeta/dias/1828/10/07/pdfs/GMD-1828-121.pdf#page=4","Abrir facsímil")</f>
        <v>Abrir facsímil</v>
      </c>
      <c r="K35" s="3" t="s">
        <v>51</v>
      </c>
    </row>
    <row r="36" spans="1:11" ht="42" customHeight="1">
      <c r="A36" s="2" t="s">
        <v>149</v>
      </c>
      <c r="B36" s="2" t="s">
        <v>149</v>
      </c>
      <c r="C36" s="2" t="s">
        <v>150</v>
      </c>
      <c r="D36" s="2" t="s">
        <v>151</v>
      </c>
      <c r="E36" s="5" t="s">
        <v>137</v>
      </c>
      <c r="F36" s="3" t="s">
        <v>138</v>
      </c>
      <c r="G36" s="3" t="s">
        <v>36</v>
      </c>
      <c r="H36" s="2" t="s">
        <v>49</v>
      </c>
      <c r="I36" s="2" t="s">
        <v>152</v>
      </c>
      <c r="J36" s="3" t="str">
        <f>HYPERLINK("https://www.boe.es/gazeta/dias/1828/12/25/pdfs/GMD-1828-155.pdf#page=3","Abrir facsímil")</f>
        <v>Abrir facsímil</v>
      </c>
      <c r="K36" s="3" t="s">
        <v>51</v>
      </c>
    </row>
    <row r="37" spans="1:11" ht="42" customHeight="1">
      <c r="A37" s="2" t="s">
        <v>153</v>
      </c>
      <c r="B37" s="2" t="s">
        <v>153</v>
      </c>
      <c r="C37" s="2" t="s">
        <v>54</v>
      </c>
      <c r="D37" s="2" t="s">
        <v>28</v>
      </c>
      <c r="E37" s="5" t="s">
        <v>154</v>
      </c>
      <c r="F37" s="3" t="s">
        <v>155</v>
      </c>
      <c r="G37" s="3" t="s">
        <v>21</v>
      </c>
      <c r="H37" s="2" t="s">
        <v>49</v>
      </c>
      <c r="I37" s="2" t="s">
        <v>156</v>
      </c>
      <c r="J37" s="3" t="str">
        <f>HYPERLINK("https://www.boe.es/gazeta/dias/1828/04/10/pdfs/GMD-1828-44.pdf#page=4","Abrir facsímil")</f>
        <v>Abrir facsímil</v>
      </c>
      <c r="K37" s="3" t="s">
        <v>51</v>
      </c>
    </row>
    <row r="38" spans="1:11" ht="42" customHeight="1">
      <c r="A38" s="2" t="s">
        <v>157</v>
      </c>
      <c r="B38" s="2" t="s">
        <v>158</v>
      </c>
      <c r="C38" s="2" t="s">
        <v>17</v>
      </c>
      <c r="D38" s="2" t="s">
        <v>18</v>
      </c>
      <c r="E38" s="5" t="s">
        <v>159</v>
      </c>
      <c r="F38" s="3" t="s">
        <v>160</v>
      </c>
      <c r="G38" s="3" t="s">
        <v>21</v>
      </c>
      <c r="H38" s="2" t="s">
        <v>49</v>
      </c>
      <c r="I38" s="2" t="s">
        <v>161</v>
      </c>
      <c r="J38" s="3" t="str">
        <f>HYPERLINK("https://www.boe.es/gazeta/dias/1828/03/11/pdfs/GMD-1828-31.pdf#page=4","Abrir facsímil")</f>
        <v>Abrir facsímil</v>
      </c>
      <c r="K38" s="3" t="s">
        <v>51</v>
      </c>
    </row>
    <row r="39" spans="1:11" ht="42" customHeight="1">
      <c r="A39" s="2" t="s">
        <v>162</v>
      </c>
      <c r="B39" s="2" t="s">
        <v>163</v>
      </c>
      <c r="C39" s="2" t="s">
        <v>17</v>
      </c>
      <c r="D39" s="2" t="s">
        <v>18</v>
      </c>
      <c r="E39" s="5" t="s">
        <v>164</v>
      </c>
      <c r="F39" s="3" t="s">
        <v>165</v>
      </c>
      <c r="G39" s="3" t="s">
        <v>36</v>
      </c>
      <c r="H39" s="2" t="s">
        <v>49</v>
      </c>
      <c r="I39" s="2" t="s">
        <v>166</v>
      </c>
      <c r="J39" s="3" t="str">
        <f>HYPERLINK("https://www.boe.es/gazeta/dias/1828/09/04/pdfs/GMD-1828-107.pdf#page=3","Abrir facsímil")</f>
        <v>Abrir facsímil</v>
      </c>
      <c r="K39" s="3" t="s">
        <v>51</v>
      </c>
    </row>
    <row r="40" spans="1:11" ht="42" customHeight="1">
      <c r="A40" s="2" t="s">
        <v>167</v>
      </c>
      <c r="B40" s="2" t="s">
        <v>168</v>
      </c>
      <c r="C40" s="2" t="s">
        <v>54</v>
      </c>
      <c r="D40" s="2" t="s">
        <v>28</v>
      </c>
      <c r="E40" s="5" t="s">
        <v>169</v>
      </c>
      <c r="F40" s="3" t="s">
        <v>170</v>
      </c>
      <c r="G40" s="3" t="s">
        <v>36</v>
      </c>
      <c r="H40" s="2" t="s">
        <v>49</v>
      </c>
      <c r="I40" s="2" t="s">
        <v>171</v>
      </c>
      <c r="J40" s="3" t="str">
        <f>HYPERLINK("https://www.boe.es/gazeta/dias/1828/04/01/pdfs/GMD-1828-40.pdf#page=3","Abrir facsímil")</f>
        <v>Abrir facsímil</v>
      </c>
      <c r="K40" s="3" t="s">
        <v>51</v>
      </c>
    </row>
    <row r="41" spans="1:11" ht="42" customHeight="1">
      <c r="A41" s="2" t="s">
        <v>172</v>
      </c>
      <c r="B41" s="2" t="s">
        <v>173</v>
      </c>
      <c r="C41" s="2" t="s">
        <v>150</v>
      </c>
      <c r="D41" s="2" t="s">
        <v>151</v>
      </c>
      <c r="E41" s="5" t="s">
        <v>174</v>
      </c>
      <c r="F41" s="3" t="s">
        <v>175</v>
      </c>
      <c r="G41" s="3" t="s">
        <v>36</v>
      </c>
      <c r="H41" s="2" t="s">
        <v>49</v>
      </c>
      <c r="I41" s="2" t="s">
        <v>176</v>
      </c>
      <c r="J41" s="3" t="str">
        <f>HYPERLINK("https://www.boe.es/gazeta/dias/1828/05/06/pdfs/GMD-1828-55.pdf#page=3","Abrir facsímil")</f>
        <v>Abrir facsímil</v>
      </c>
      <c r="K41" s="3" t="s">
        <v>51</v>
      </c>
    </row>
    <row r="42" spans="1:11" ht="42" customHeight="1">
      <c r="A42" s="2" t="s">
        <v>177</v>
      </c>
      <c r="B42" s="2" t="s">
        <v>178</v>
      </c>
      <c r="C42" s="2" t="s">
        <v>27</v>
      </c>
      <c r="D42" s="2" t="s">
        <v>28</v>
      </c>
      <c r="E42" s="5" t="s">
        <v>128</v>
      </c>
      <c r="F42" s="3" t="s">
        <v>129</v>
      </c>
      <c r="G42" s="3" t="s">
        <v>36</v>
      </c>
      <c r="H42" s="2" t="s">
        <v>49</v>
      </c>
      <c r="I42" s="2" t="s">
        <v>179</v>
      </c>
      <c r="J42" s="3" t="str">
        <f>HYPERLINK("https://www.boe.es/gazeta/dias/1828/01/03/pdfs/GMD-1828-2.pdf#page=3","Abrir facsímil")</f>
        <v>Abrir facsímil</v>
      </c>
      <c r="K42" s="3" t="s">
        <v>51</v>
      </c>
    </row>
    <row r="43" spans="1:11" ht="42" customHeight="1">
      <c r="A43" s="2" t="s">
        <v>180</v>
      </c>
      <c r="B43" s="2" t="s">
        <v>181</v>
      </c>
      <c r="C43" s="2" t="s">
        <v>54</v>
      </c>
      <c r="D43" s="2" t="s">
        <v>28</v>
      </c>
      <c r="E43" s="5" t="s">
        <v>159</v>
      </c>
      <c r="F43" s="3" t="s">
        <v>160</v>
      </c>
      <c r="G43" s="3" t="s">
        <v>36</v>
      </c>
      <c r="H43" s="2" t="s">
        <v>22</v>
      </c>
      <c r="I43" s="2" t="s">
        <v>182</v>
      </c>
      <c r="J43" s="3" t="str">
        <f>HYPERLINK("https://www.boe.es/gazeta/dias/1828/03/11/pdfs/GMD-1828-31.pdf#page=3","Abrir facsímil")</f>
        <v>Abrir facsímil</v>
      </c>
      <c r="K43" s="3" t="s">
        <v>24</v>
      </c>
    </row>
    <row r="44" spans="1:11" ht="42" customHeight="1">
      <c r="A44" s="2" t="s">
        <v>183</v>
      </c>
      <c r="B44" s="2" t="s">
        <v>184</v>
      </c>
      <c r="C44" s="2" t="s">
        <v>27</v>
      </c>
      <c r="D44" s="2" t="s">
        <v>28</v>
      </c>
      <c r="E44" s="5" t="s">
        <v>133</v>
      </c>
      <c r="F44" s="3" t="s">
        <v>134</v>
      </c>
      <c r="G44" s="3" t="s">
        <v>36</v>
      </c>
      <c r="H44" s="2" t="s">
        <v>49</v>
      </c>
      <c r="I44" s="2" t="s">
        <v>185</v>
      </c>
      <c r="J44" s="3" t="str">
        <f>HYPERLINK("https://www.boe.es/gazeta/dias/1828/05/15/pdfs/GMD-1828-59.pdf#page=3","Abrir facsímil")</f>
        <v>Abrir facsímil</v>
      </c>
      <c r="K44" s="3" t="s">
        <v>51</v>
      </c>
    </row>
    <row r="45" spans="1:11" ht="42" customHeight="1">
      <c r="A45" s="2" t="s">
        <v>186</v>
      </c>
      <c r="B45" s="2" t="s">
        <v>187</v>
      </c>
      <c r="C45" s="2" t="s">
        <v>17</v>
      </c>
      <c r="D45" s="2" t="s">
        <v>18</v>
      </c>
      <c r="E45" s="5" t="s">
        <v>128</v>
      </c>
      <c r="F45" s="3" t="s">
        <v>129</v>
      </c>
      <c r="G45" s="3" t="s">
        <v>21</v>
      </c>
      <c r="H45" s="2" t="s">
        <v>49</v>
      </c>
      <c r="I45" s="2" t="s">
        <v>188</v>
      </c>
      <c r="J45" s="3" t="str">
        <f>HYPERLINK("https://www.boe.es/gazeta/dias/1828/01/03/pdfs/GMD-1828-2.pdf#page=4","Abrir facsímil")</f>
        <v>Abrir facsímil</v>
      </c>
      <c r="K45" s="3" t="s">
        <v>51</v>
      </c>
    </row>
    <row r="46" spans="1:11" ht="42" customHeight="1">
      <c r="A46" s="2" t="s">
        <v>189</v>
      </c>
      <c r="B46" s="2" t="s">
        <v>190</v>
      </c>
      <c r="C46" s="2" t="s">
        <v>150</v>
      </c>
      <c r="D46" s="2" t="s">
        <v>151</v>
      </c>
      <c r="E46" s="5" t="s">
        <v>191</v>
      </c>
      <c r="F46" s="3" t="s">
        <v>192</v>
      </c>
      <c r="G46" s="3" t="s">
        <v>193</v>
      </c>
      <c r="H46" s="2" t="s">
        <v>49</v>
      </c>
      <c r="I46" s="2" t="s">
        <v>194</v>
      </c>
      <c r="J46" s="3" t="str">
        <f>HYPERLINK("https://www.boe.es/gazeta/dias/1828/03/20/pdfs/GMD-1828-35.pdf#page=4","Abrir facsímil")</f>
        <v>Abrir facsímil</v>
      </c>
      <c r="K46" s="3" t="s">
        <v>51</v>
      </c>
    </row>
    <row r="47" spans="1:11" ht="42" customHeight="1">
      <c r="A47" s="2" t="s">
        <v>195</v>
      </c>
      <c r="B47" s="2" t="s">
        <v>196</v>
      </c>
      <c r="C47" s="2" t="s">
        <v>54</v>
      </c>
      <c r="D47" s="2" t="s">
        <v>28</v>
      </c>
      <c r="E47" s="5" t="s">
        <v>197</v>
      </c>
      <c r="F47" s="3" t="s">
        <v>198</v>
      </c>
      <c r="G47" s="3" t="s">
        <v>21</v>
      </c>
      <c r="H47" s="2" t="s">
        <v>49</v>
      </c>
      <c r="I47" s="2" t="s">
        <v>199</v>
      </c>
      <c r="J47" s="3" t="str">
        <f>HYPERLINK("https://www.boe.es/gazeta/dias/1828/09/27/pdfs/GMD-1828-117.pdf#page=4","Abrir facsímil")</f>
        <v>Abrir facsímil</v>
      </c>
      <c r="K47" s="3" t="s">
        <v>51</v>
      </c>
    </row>
    <row r="48" spans="1:11" ht="42" customHeight="1">
      <c r="A48" s="2" t="s">
        <v>200</v>
      </c>
      <c r="B48" s="2" t="s">
        <v>200</v>
      </c>
      <c r="C48" s="2" t="s">
        <v>54</v>
      </c>
      <c r="D48" s="2" t="s">
        <v>28</v>
      </c>
      <c r="E48" s="5" t="s">
        <v>128</v>
      </c>
      <c r="F48" s="3" t="s">
        <v>129</v>
      </c>
      <c r="G48" s="3" t="s">
        <v>21</v>
      </c>
      <c r="H48" s="2" t="s">
        <v>49</v>
      </c>
      <c r="I48" s="2" t="s">
        <v>201</v>
      </c>
      <c r="J48" s="3" t="str">
        <f>HYPERLINK("https://www.boe.es/gazeta/dias/1828/01/03/pdfs/GMD-1828-2.pdf#page=4","Abrir facsímil")</f>
        <v>Abrir facsímil</v>
      </c>
      <c r="K48" s="3" t="s">
        <v>51</v>
      </c>
    </row>
    <row r="49" spans="1:11" ht="42" customHeight="1">
      <c r="A49" s="2" t="s">
        <v>202</v>
      </c>
      <c r="B49" s="2" t="s">
        <v>203</v>
      </c>
      <c r="C49" s="2" t="s">
        <v>27</v>
      </c>
      <c r="D49" s="2" t="s">
        <v>28</v>
      </c>
      <c r="E49" s="5" t="s">
        <v>204</v>
      </c>
      <c r="F49" s="3" t="s">
        <v>205</v>
      </c>
      <c r="G49" s="3" t="s">
        <v>21</v>
      </c>
      <c r="H49" s="2" t="s">
        <v>49</v>
      </c>
      <c r="I49" s="2" t="s">
        <v>206</v>
      </c>
      <c r="J49" s="3" t="str">
        <f>HYPERLINK("https://www.boe.es/gazeta/dias/1828/09/11/pdfs/GMD-1828-110.pdf#page=4","Abrir facsímil")</f>
        <v>Abrir facsímil</v>
      </c>
      <c r="K49" s="3" t="s">
        <v>51</v>
      </c>
    </row>
    <row r="50" spans="1:11" ht="42" customHeight="1">
      <c r="A50" s="2" t="s">
        <v>207</v>
      </c>
      <c r="B50" s="2" t="s">
        <v>207</v>
      </c>
      <c r="C50" s="2" t="s">
        <v>46</v>
      </c>
      <c r="D50" s="2" t="s">
        <v>28</v>
      </c>
      <c r="E50" s="5" t="s">
        <v>208</v>
      </c>
      <c r="F50" s="3" t="s">
        <v>209</v>
      </c>
      <c r="G50" s="3" t="s">
        <v>21</v>
      </c>
      <c r="H50" s="2" t="s">
        <v>49</v>
      </c>
      <c r="I50" s="2" t="s">
        <v>210</v>
      </c>
      <c r="J50" s="3" t="str">
        <f>HYPERLINK("https://www.boe.es/gazeta/dias/1828/03/08/pdfs/GMD-1828-30.pdf#page=4","Abrir facsímil")</f>
        <v>Abrir facsímil</v>
      </c>
      <c r="K50" s="3" t="s">
        <v>51</v>
      </c>
    </row>
    <row r="51" spans="1:11" ht="42" customHeight="1">
      <c r="A51" s="2" t="s">
        <v>211</v>
      </c>
      <c r="B51" s="2" t="s">
        <v>211</v>
      </c>
      <c r="C51" s="2" t="s">
        <v>17</v>
      </c>
      <c r="D51" s="2" t="s">
        <v>18</v>
      </c>
      <c r="E51" s="5" t="s">
        <v>212</v>
      </c>
      <c r="F51" s="3" t="s">
        <v>213</v>
      </c>
      <c r="G51" s="3" t="s">
        <v>36</v>
      </c>
      <c r="H51" s="2" t="s">
        <v>49</v>
      </c>
      <c r="I51" s="2" t="s">
        <v>214</v>
      </c>
      <c r="J51" s="3" t="str">
        <f>HYPERLINK("https://www.boe.es/gazeta/dias/1828/03/25/pdfs/GMD-1828-37.pdf#page=3","Abrir facsímil")</f>
        <v>Abrir facsímil</v>
      </c>
      <c r="K51" s="3" t="s">
        <v>51</v>
      </c>
    </row>
    <row r="52" spans="1:11" ht="42" customHeight="1">
      <c r="A52" s="2" t="s">
        <v>211</v>
      </c>
      <c r="B52" s="2" t="s">
        <v>211</v>
      </c>
      <c r="C52" s="2" t="s">
        <v>54</v>
      </c>
      <c r="D52" s="2" t="s">
        <v>28</v>
      </c>
      <c r="E52" s="5" t="s">
        <v>215</v>
      </c>
      <c r="F52" s="3" t="s">
        <v>216</v>
      </c>
      <c r="G52" s="3" t="s">
        <v>21</v>
      </c>
      <c r="H52" s="2" t="s">
        <v>49</v>
      </c>
      <c r="I52" s="2" t="s">
        <v>217</v>
      </c>
      <c r="J52" s="3" t="str">
        <f>HYPERLINK("https://www.boe.es/gazeta/dias/1828/06/21/pdfs/GMD-1828-75.pdf#page=4","Abrir facsímil")</f>
        <v>Abrir facsímil</v>
      </c>
      <c r="K52" s="3" t="s">
        <v>51</v>
      </c>
    </row>
    <row r="53" spans="1:11" ht="42" customHeight="1">
      <c r="A53" s="2" t="s">
        <v>207</v>
      </c>
      <c r="B53" s="2" t="s">
        <v>207</v>
      </c>
      <c r="C53" s="2" t="s">
        <v>150</v>
      </c>
      <c r="D53" s="2" t="s">
        <v>151</v>
      </c>
      <c r="E53" s="5" t="s">
        <v>91</v>
      </c>
      <c r="F53" s="3" t="s">
        <v>92</v>
      </c>
      <c r="G53" s="3" t="s">
        <v>21</v>
      </c>
      <c r="H53" s="2" t="s">
        <v>49</v>
      </c>
      <c r="I53" s="2" t="s">
        <v>218</v>
      </c>
      <c r="J53" s="3" t="str">
        <f>HYPERLINK("https://www.boe.es/gazeta/dias/1828/12/13/pdfs/GMD-1828-150.pdf#page=4","Abrir facsímil")</f>
        <v>Abrir facsímil</v>
      </c>
      <c r="K53" s="3" t="s">
        <v>51</v>
      </c>
    </row>
    <row r="54" spans="1:11" ht="42" customHeight="1">
      <c r="A54" s="2" t="s">
        <v>219</v>
      </c>
      <c r="B54" s="2" t="s">
        <v>220</v>
      </c>
      <c r="C54" s="2" t="s">
        <v>17</v>
      </c>
      <c r="D54" s="2" t="s">
        <v>18</v>
      </c>
      <c r="E54" s="5" t="s">
        <v>221</v>
      </c>
      <c r="F54" s="3" t="s">
        <v>222</v>
      </c>
      <c r="G54" s="3" t="s">
        <v>21</v>
      </c>
      <c r="H54" s="2" t="s">
        <v>49</v>
      </c>
      <c r="I54" s="2" t="s">
        <v>223</v>
      </c>
      <c r="J54" s="3" t="str">
        <f>HYPERLINK("https://www.boe.es/gazeta/dias/1828/05/22/pdfs/GMD-1828-62.pdf#page=4","Abrir facsímil")</f>
        <v>Abrir facsímil</v>
      </c>
      <c r="K54" s="3" t="s">
        <v>51</v>
      </c>
    </row>
    <row r="55" spans="1:11" ht="42" customHeight="1">
      <c r="A55" s="2" t="s">
        <v>224</v>
      </c>
      <c r="B55" s="2" t="s">
        <v>225</v>
      </c>
      <c r="C55" s="2" t="s">
        <v>27</v>
      </c>
      <c r="D55" s="2" t="s">
        <v>28</v>
      </c>
      <c r="E55" s="5" t="s">
        <v>128</v>
      </c>
      <c r="F55" s="3" t="s">
        <v>129</v>
      </c>
      <c r="G55" s="3" t="s">
        <v>21</v>
      </c>
      <c r="H55" s="2" t="s">
        <v>49</v>
      </c>
      <c r="I55" s="2" t="s">
        <v>226</v>
      </c>
      <c r="J55" s="3" t="str">
        <f>HYPERLINK("https://www.boe.es/gazeta/dias/1828/01/03/pdfs/GMD-1828-2.pdf#page=4","Abrir facsímil")</f>
        <v>Abrir facsímil</v>
      </c>
      <c r="K55" s="3" t="s">
        <v>51</v>
      </c>
    </row>
    <row r="56" spans="1:11" ht="42" customHeight="1">
      <c r="A56" s="2" t="s">
        <v>227</v>
      </c>
      <c r="B56" s="2" t="s">
        <v>228</v>
      </c>
      <c r="C56" s="2" t="s">
        <v>54</v>
      </c>
      <c r="D56" s="2" t="s">
        <v>28</v>
      </c>
      <c r="E56" s="5" t="s">
        <v>128</v>
      </c>
      <c r="F56" s="3" t="s">
        <v>129</v>
      </c>
      <c r="G56" s="3" t="s">
        <v>21</v>
      </c>
      <c r="H56" s="2" t="s">
        <v>49</v>
      </c>
      <c r="I56" s="2" t="s">
        <v>229</v>
      </c>
      <c r="J56" s="3" t="str">
        <f>HYPERLINK("https://www.boe.es/gazeta/dias/1828/01/03/pdfs/GMD-1828-2.pdf#page=4","Abrir facsímil")</f>
        <v>Abrir facsímil</v>
      </c>
      <c r="K56" s="3" t="s">
        <v>51</v>
      </c>
    </row>
    <row r="57" spans="1:11" ht="42" customHeight="1">
      <c r="A57" s="2" t="s">
        <v>227</v>
      </c>
      <c r="B57" s="2" t="s">
        <v>228</v>
      </c>
      <c r="C57" s="2" t="s">
        <v>150</v>
      </c>
      <c r="D57" s="2" t="s">
        <v>151</v>
      </c>
      <c r="E57" s="5" t="s">
        <v>230</v>
      </c>
      <c r="F57" s="3" t="s">
        <v>231</v>
      </c>
      <c r="G57" s="3" t="s">
        <v>232</v>
      </c>
      <c r="H57" s="2" t="s">
        <v>49</v>
      </c>
      <c r="I57" s="2" t="s">
        <v>233</v>
      </c>
      <c r="J57" s="3" t="str">
        <f>HYPERLINK("https://www.boe.es/gazeta/dias/1828/04/24/pdfs/GMD-1828-50.pdf#page=4","Abrir facsímil")</f>
        <v>Abrir facsímil</v>
      </c>
      <c r="K57" s="3" t="s">
        <v>51</v>
      </c>
    </row>
    <row r="58" spans="1:11" ht="42" customHeight="1">
      <c r="A58" s="2" t="s">
        <v>234</v>
      </c>
      <c r="B58" s="2" t="s">
        <v>235</v>
      </c>
      <c r="C58" s="2" t="s">
        <v>150</v>
      </c>
      <c r="D58" s="2" t="s">
        <v>151</v>
      </c>
      <c r="E58" s="5" t="s">
        <v>236</v>
      </c>
      <c r="F58" s="3" t="s">
        <v>237</v>
      </c>
      <c r="G58" s="3" t="s">
        <v>21</v>
      </c>
      <c r="H58" s="2" t="s">
        <v>49</v>
      </c>
      <c r="I58" s="2" t="s">
        <v>238</v>
      </c>
      <c r="J58" s="3" t="str">
        <f>HYPERLINK("https://www.boe.es/gazeta/dias/1828/03/18/pdfs/GMD-1828-34.pdf#page=4","Abrir facsímil")</f>
        <v>Abrir facsímil</v>
      </c>
      <c r="K58" s="3" t="s">
        <v>51</v>
      </c>
    </row>
    <row r="59" spans="1:11" ht="42" customHeight="1">
      <c r="A59" s="2" t="s">
        <v>239</v>
      </c>
      <c r="B59" s="2" t="s">
        <v>240</v>
      </c>
      <c r="C59" s="2" t="s">
        <v>17</v>
      </c>
      <c r="D59" s="2" t="s">
        <v>18</v>
      </c>
      <c r="E59" s="5" t="s">
        <v>241</v>
      </c>
      <c r="F59" s="3" t="s">
        <v>242</v>
      </c>
      <c r="G59" s="3" t="s">
        <v>243</v>
      </c>
      <c r="H59" s="2" t="s">
        <v>49</v>
      </c>
      <c r="I59" s="2" t="s">
        <v>244</v>
      </c>
      <c r="J59" s="3" t="str">
        <f>HYPERLINK("https://www.boe.es/gazeta/dias/1828/02/12/pdfs/GMD-1828-19.pdf#page=4","Abrir facsímil")</f>
        <v>Abrir facsímil</v>
      </c>
      <c r="K59" s="3" t="s">
        <v>51</v>
      </c>
    </row>
    <row r="60" spans="1:11" ht="42" customHeight="1">
      <c r="A60" s="2" t="s">
        <v>245</v>
      </c>
      <c r="B60" s="2" t="s">
        <v>246</v>
      </c>
      <c r="C60" s="2" t="s">
        <v>54</v>
      </c>
      <c r="D60" s="2" t="s">
        <v>28</v>
      </c>
      <c r="E60" s="5" t="s">
        <v>108</v>
      </c>
      <c r="F60" s="3" t="s">
        <v>109</v>
      </c>
      <c r="G60" s="3" t="s">
        <v>21</v>
      </c>
      <c r="H60" s="2" t="s">
        <v>49</v>
      </c>
      <c r="I60" s="2" t="s">
        <v>247</v>
      </c>
      <c r="J60" s="3" t="str">
        <f>HYPERLINK("https://www.boe.es/gazeta/dias/1828/11/29/pdfs/GMD-1828-144.pdf#page=4","Abrir facsímil")</f>
        <v>Abrir facsímil</v>
      </c>
      <c r="K60" s="3" t="s">
        <v>51</v>
      </c>
    </row>
    <row r="61" spans="1:11" ht="42" customHeight="1">
      <c r="A61" s="2" t="s">
        <v>248</v>
      </c>
      <c r="B61" s="2" t="s">
        <v>248</v>
      </c>
      <c r="C61" s="2" t="s">
        <v>54</v>
      </c>
      <c r="D61" s="2" t="s">
        <v>28</v>
      </c>
      <c r="E61" s="5" t="s">
        <v>249</v>
      </c>
      <c r="F61" s="3" t="s">
        <v>250</v>
      </c>
      <c r="G61" s="3" t="s">
        <v>36</v>
      </c>
      <c r="H61" s="2" t="s">
        <v>49</v>
      </c>
      <c r="I61" s="2" t="s">
        <v>251</v>
      </c>
      <c r="J61" s="3" t="str">
        <f>HYPERLINK("https://www.boe.es/gazeta/dias/1828/04/22/pdfs/GMD-1828-49.pdf#page=3","Abrir facsímil")</f>
        <v>Abrir facsímil</v>
      </c>
      <c r="K61" s="3" t="s">
        <v>51</v>
      </c>
    </row>
    <row r="62" spans="1:11" ht="42" customHeight="1">
      <c r="A62" s="2" t="s">
        <v>252</v>
      </c>
      <c r="B62" s="2" t="s">
        <v>253</v>
      </c>
      <c r="C62" s="2" t="s">
        <v>27</v>
      </c>
      <c r="D62" s="2" t="s">
        <v>28</v>
      </c>
      <c r="E62" s="5" t="s">
        <v>55</v>
      </c>
      <c r="F62" s="3" t="s">
        <v>56</v>
      </c>
      <c r="G62" s="3" t="s">
        <v>57</v>
      </c>
      <c r="H62" s="2" t="s">
        <v>49</v>
      </c>
      <c r="I62" s="2" t="s">
        <v>254</v>
      </c>
      <c r="J62" s="3" t="str">
        <f>HYPERLINK("https://www.boe.es/gazeta/dias/1828/05/10/pdfs/GMD-1828-57.pdf#page=4","Abrir facsímil")</f>
        <v>Abrir facsímil</v>
      </c>
      <c r="K62" s="3" t="s">
        <v>51</v>
      </c>
    </row>
    <row r="63" spans="1:11" ht="42" customHeight="1">
      <c r="A63" s="2" t="s">
        <v>255</v>
      </c>
      <c r="B63" s="2" t="s">
        <v>255</v>
      </c>
      <c r="C63" s="2" t="s">
        <v>27</v>
      </c>
      <c r="D63" s="2" t="s">
        <v>28</v>
      </c>
      <c r="E63" s="5" t="s">
        <v>256</v>
      </c>
      <c r="F63" s="3" t="s">
        <v>257</v>
      </c>
      <c r="G63" s="3" t="s">
        <v>36</v>
      </c>
      <c r="H63" s="2" t="s">
        <v>49</v>
      </c>
      <c r="I63" s="2" t="s">
        <v>258</v>
      </c>
      <c r="J63" s="3" t="str">
        <f>HYPERLINK("https://www.boe.es/gazeta/dias/1828/11/11/pdfs/GMD-1828-136.pdf#page=3","Abrir facsímil")</f>
        <v>Abrir facsímil</v>
      </c>
      <c r="K63" s="3" t="s">
        <v>51</v>
      </c>
    </row>
    <row r="64" spans="1:11" ht="42" customHeight="1">
      <c r="A64" s="2" t="s">
        <v>259</v>
      </c>
      <c r="B64" s="2" t="s">
        <v>259</v>
      </c>
      <c r="C64" s="2" t="s">
        <v>17</v>
      </c>
      <c r="D64" s="2" t="s">
        <v>18</v>
      </c>
      <c r="E64" s="5" t="s">
        <v>260</v>
      </c>
      <c r="F64" s="3" t="s">
        <v>261</v>
      </c>
      <c r="G64" s="3" t="s">
        <v>36</v>
      </c>
      <c r="H64" s="2" t="s">
        <v>49</v>
      </c>
      <c r="I64" s="2" t="s">
        <v>262</v>
      </c>
      <c r="J64" s="3" t="str">
        <f>HYPERLINK("https://www.boe.es/gazeta/dias/1828/08/21/pdfs/GMD-1828-101.pdf#page=3","Abrir facsímil")</f>
        <v>Abrir facsímil</v>
      </c>
      <c r="K64" s="3" t="s">
        <v>51</v>
      </c>
    </row>
    <row r="65" spans="1:11" ht="42" customHeight="1">
      <c r="A65" s="2" t="s">
        <v>263</v>
      </c>
      <c r="B65" s="2" t="s">
        <v>263</v>
      </c>
      <c r="C65" s="2" t="s">
        <v>17</v>
      </c>
      <c r="D65" s="2" t="s">
        <v>18</v>
      </c>
      <c r="E65" s="5" t="s">
        <v>260</v>
      </c>
      <c r="F65" s="3" t="s">
        <v>261</v>
      </c>
      <c r="G65" s="3" t="s">
        <v>36</v>
      </c>
      <c r="H65" s="2" t="s">
        <v>49</v>
      </c>
      <c r="I65" s="2" t="s">
        <v>264</v>
      </c>
      <c r="J65" s="3" t="str">
        <f>HYPERLINK("https://www.boe.es/gazeta/dias/1828/08/21/pdfs/GMD-1828-101.pdf#page=3","Abrir facsímil")</f>
        <v>Abrir facsímil</v>
      </c>
      <c r="K65" s="3" t="s">
        <v>51</v>
      </c>
    </row>
    <row r="66" spans="1:11" ht="42" customHeight="1">
      <c r="A66" s="2" t="s">
        <v>265</v>
      </c>
      <c r="B66" s="2" t="s">
        <v>266</v>
      </c>
      <c r="C66" s="2" t="s">
        <v>46</v>
      </c>
      <c r="D66" s="2" t="s">
        <v>28</v>
      </c>
      <c r="E66" s="5" t="s">
        <v>137</v>
      </c>
      <c r="F66" s="3" t="s">
        <v>138</v>
      </c>
      <c r="G66" s="3" t="s">
        <v>21</v>
      </c>
      <c r="H66" s="2" t="s">
        <v>22</v>
      </c>
      <c r="I66" s="2" t="s">
        <v>267</v>
      </c>
      <c r="J66" s="3" t="str">
        <f>HYPERLINK("https://www.boe.es/gazeta/dias/1828/12/25/pdfs/GMD-1828-155.pdf#page=4","Abrir facsímil")</f>
        <v>Abrir facsímil</v>
      </c>
      <c r="K66" s="3" t="s">
        <v>24</v>
      </c>
    </row>
    <row r="67" spans="1:11" ht="42" customHeight="1">
      <c r="A67" s="2" t="s">
        <v>268</v>
      </c>
      <c r="B67" s="2" t="s">
        <v>269</v>
      </c>
      <c r="C67" s="2" t="s">
        <v>17</v>
      </c>
      <c r="D67" s="2" t="s">
        <v>18</v>
      </c>
      <c r="E67" s="5" t="s">
        <v>270</v>
      </c>
      <c r="F67" s="3" t="s">
        <v>271</v>
      </c>
      <c r="G67" s="3" t="s">
        <v>21</v>
      </c>
      <c r="H67" s="2" t="s">
        <v>49</v>
      </c>
      <c r="I67" s="2" t="s">
        <v>272</v>
      </c>
      <c r="J67" s="3" t="str">
        <f>HYPERLINK("https://www.boe.es/gazeta/dias/1828/08/28/pdfs/GMD-1828-104.pdf#page=4","Abrir facsímil")</f>
        <v>Abrir facsímil</v>
      </c>
      <c r="K67" s="3" t="s">
        <v>51</v>
      </c>
    </row>
    <row r="68" spans="1:11" ht="42" customHeight="1">
      <c r="A68" s="2" t="s">
        <v>273</v>
      </c>
      <c r="B68" s="2" t="s">
        <v>274</v>
      </c>
      <c r="C68" s="2" t="s">
        <v>150</v>
      </c>
      <c r="D68" s="2" t="s">
        <v>151</v>
      </c>
      <c r="E68" s="5" t="s">
        <v>275</v>
      </c>
      <c r="F68" s="3" t="s">
        <v>276</v>
      </c>
      <c r="G68" s="3" t="s">
        <v>36</v>
      </c>
      <c r="H68" s="2" t="s">
        <v>49</v>
      </c>
      <c r="I68" s="2" t="s">
        <v>277</v>
      </c>
      <c r="J68" s="3" t="str">
        <f>HYPERLINK("https://www.boe.es/gazeta/dias/1828/03/29/pdfs/GMD-1828-39.pdf#page=3","Abrir facsímil")</f>
        <v>Abrir facsímil</v>
      </c>
      <c r="K68" s="3" t="s">
        <v>51</v>
      </c>
    </row>
    <row r="69" spans="1:11" ht="42" customHeight="1">
      <c r="A69" s="2" t="s">
        <v>278</v>
      </c>
      <c r="B69" s="2" t="s">
        <v>279</v>
      </c>
      <c r="C69" s="2" t="s">
        <v>17</v>
      </c>
      <c r="D69" s="2" t="s">
        <v>18</v>
      </c>
      <c r="E69" s="5" t="s">
        <v>280</v>
      </c>
      <c r="F69" s="3" t="s">
        <v>281</v>
      </c>
      <c r="G69" s="3" t="s">
        <v>36</v>
      </c>
      <c r="H69" s="2" t="s">
        <v>49</v>
      </c>
      <c r="I69" s="2" t="s">
        <v>282</v>
      </c>
      <c r="J69" s="3" t="str">
        <f>HYPERLINK("https://www.boe.es/gazeta/dias/1828/02/14/pdfs/GMD-1828-20.pdf#page=3","Abrir facsímil")</f>
        <v>Abrir facsímil</v>
      </c>
      <c r="K69" s="3" t="s">
        <v>51</v>
      </c>
    </row>
    <row r="70" spans="1:11" ht="42" customHeight="1">
      <c r="A70" s="2" t="s">
        <v>283</v>
      </c>
      <c r="B70" s="2" t="s">
        <v>284</v>
      </c>
      <c r="C70" s="2" t="s">
        <v>96</v>
      </c>
      <c r="D70" s="2" t="s">
        <v>28</v>
      </c>
      <c r="E70" s="5" t="s">
        <v>91</v>
      </c>
      <c r="F70" s="3" t="s">
        <v>92</v>
      </c>
      <c r="G70" s="3" t="s">
        <v>21</v>
      </c>
      <c r="H70" s="2" t="s">
        <v>49</v>
      </c>
      <c r="I70" s="2" t="s">
        <v>285</v>
      </c>
      <c r="J70" s="3" t="str">
        <f>HYPERLINK("https://www.boe.es/gazeta/dias/1828/12/13/pdfs/GMD-1828-150.pdf#page=4","Abrir facsímil")</f>
        <v>Abrir facsímil</v>
      </c>
      <c r="K70" s="3" t="s">
        <v>51</v>
      </c>
    </row>
    <row r="71" spans="1:11" ht="42" customHeight="1">
      <c r="A71" s="2" t="s">
        <v>286</v>
      </c>
      <c r="B71" s="2" t="s">
        <v>287</v>
      </c>
      <c r="C71" s="2" t="s">
        <v>17</v>
      </c>
      <c r="D71" s="2" t="s">
        <v>18</v>
      </c>
      <c r="E71" s="5" t="s">
        <v>288</v>
      </c>
      <c r="F71" s="3" t="s">
        <v>289</v>
      </c>
      <c r="G71" s="3" t="s">
        <v>36</v>
      </c>
      <c r="H71" s="2" t="s">
        <v>49</v>
      </c>
      <c r="I71" s="2" t="s">
        <v>290</v>
      </c>
      <c r="J71" s="3" t="str">
        <f>HYPERLINK("https://www.boe.es/gazeta/dias/1828/04/19/pdfs/GMD-1828-48.pdf#page=3","Abrir facsímil")</f>
        <v>Abrir facsímil</v>
      </c>
      <c r="K71" s="3" t="s">
        <v>51</v>
      </c>
    </row>
    <row r="72" spans="1:11" ht="42" customHeight="1">
      <c r="A72" s="2" t="s">
        <v>291</v>
      </c>
      <c r="B72" s="2" t="s">
        <v>292</v>
      </c>
      <c r="C72" s="2" t="s">
        <v>293</v>
      </c>
      <c r="D72" s="2" t="s">
        <v>151</v>
      </c>
      <c r="E72" s="5" t="s">
        <v>294</v>
      </c>
      <c r="F72" s="3" t="s">
        <v>295</v>
      </c>
      <c r="G72" s="3" t="s">
        <v>21</v>
      </c>
      <c r="H72" s="2" t="s">
        <v>49</v>
      </c>
      <c r="I72" s="2" t="s">
        <v>296</v>
      </c>
      <c r="J72" s="3" t="str">
        <f>HYPERLINK("https://www.boe.es/gazeta/dias/1828/07/01/pdfs/GMD-1828-79.pdf#page=4","Abrir facsímil")</f>
        <v>Abrir facsímil</v>
      </c>
      <c r="K72" s="3" t="s">
        <v>51</v>
      </c>
    </row>
    <row r="73" spans="1:11" ht="42" customHeight="1">
      <c r="A73" s="2" t="s">
        <v>297</v>
      </c>
      <c r="B73" s="2" t="s">
        <v>298</v>
      </c>
      <c r="C73" s="2" t="s">
        <v>96</v>
      </c>
      <c r="D73" s="2" t="s">
        <v>28</v>
      </c>
      <c r="E73" s="5" t="s">
        <v>299</v>
      </c>
      <c r="F73" s="3" t="s">
        <v>300</v>
      </c>
      <c r="G73" s="3" t="s">
        <v>36</v>
      </c>
      <c r="H73" s="2" t="s">
        <v>49</v>
      </c>
      <c r="I73" s="2" t="s">
        <v>301</v>
      </c>
      <c r="J73" s="3" t="str">
        <f>HYPERLINK("https://www.boe.es/gazeta/dias/1828/02/23/pdfs/GMD-1828-24.pdf#page=3","Abrir facsímil")</f>
        <v>Abrir facsímil</v>
      </c>
      <c r="K73" s="3" t="s">
        <v>51</v>
      </c>
    </row>
    <row r="74" spans="1:11" ht="42" customHeight="1">
      <c r="A74" s="2" t="s">
        <v>302</v>
      </c>
      <c r="B74" s="2" t="s">
        <v>303</v>
      </c>
      <c r="C74" s="2" t="s">
        <v>150</v>
      </c>
      <c r="D74" s="2" t="s">
        <v>151</v>
      </c>
      <c r="E74" s="5" t="s">
        <v>61</v>
      </c>
      <c r="F74" s="3" t="s">
        <v>62</v>
      </c>
      <c r="G74" s="3" t="s">
        <v>21</v>
      </c>
      <c r="H74" s="2" t="s">
        <v>22</v>
      </c>
      <c r="I74" s="2" t="s">
        <v>304</v>
      </c>
      <c r="J74" s="3" t="str">
        <f>HYPERLINK("https://www.boe.es/gazeta/dias/1828/02/07/pdfs/GMD-1828-17.pdf#page=4","Abrir facsímil")</f>
        <v>Abrir facsímil</v>
      </c>
      <c r="K74" s="3" t="s">
        <v>24</v>
      </c>
    </row>
    <row r="75" spans="1:11" ht="42" customHeight="1">
      <c r="A75" s="2" t="s">
        <v>305</v>
      </c>
      <c r="B75" s="2" t="s">
        <v>306</v>
      </c>
      <c r="C75" s="2" t="s">
        <v>27</v>
      </c>
      <c r="D75" s="2" t="s">
        <v>28</v>
      </c>
      <c r="E75" s="5" t="s">
        <v>236</v>
      </c>
      <c r="F75" s="3" t="s">
        <v>237</v>
      </c>
      <c r="G75" s="3" t="s">
        <v>21</v>
      </c>
      <c r="H75" s="2" t="s">
        <v>49</v>
      </c>
      <c r="I75" s="2" t="s">
        <v>307</v>
      </c>
      <c r="J75" s="3" t="str">
        <f>HYPERLINK("https://www.boe.es/gazeta/dias/1828/03/18/pdfs/GMD-1828-34.pdf#page=4","Abrir facsímil")</f>
        <v>Abrir facsímil</v>
      </c>
      <c r="K75" s="3" t="s">
        <v>51</v>
      </c>
    </row>
    <row r="76" spans="1:11" ht="42" customHeight="1">
      <c r="A76" s="2" t="s">
        <v>308</v>
      </c>
      <c r="B76" s="2" t="s">
        <v>308</v>
      </c>
      <c r="C76" s="2" t="s">
        <v>150</v>
      </c>
      <c r="D76" s="2" t="s">
        <v>151</v>
      </c>
      <c r="E76" s="5" t="s">
        <v>309</v>
      </c>
      <c r="F76" s="3" t="s">
        <v>310</v>
      </c>
      <c r="G76" s="3" t="s">
        <v>67</v>
      </c>
      <c r="H76" s="2" t="s">
        <v>49</v>
      </c>
      <c r="I76" s="2" t="s">
        <v>311</v>
      </c>
      <c r="J76" s="3" t="str">
        <f>HYPERLINK("https://www.boe.es/gazeta/dias/1828/03/27/pdfs/GMD-1828-38.pdf#page=2","Abrir facsímil")</f>
        <v>Abrir facsímil</v>
      </c>
      <c r="K76" s="3" t="s">
        <v>51</v>
      </c>
    </row>
    <row r="77" spans="1:11" ht="42" customHeight="1">
      <c r="A77" s="2" t="s">
        <v>312</v>
      </c>
      <c r="B77" s="2" t="s">
        <v>313</v>
      </c>
      <c r="C77" s="2" t="s">
        <v>40</v>
      </c>
      <c r="D77" s="2" t="s">
        <v>28</v>
      </c>
      <c r="E77" s="5" t="s">
        <v>314</v>
      </c>
      <c r="F77" s="3" t="s">
        <v>315</v>
      </c>
      <c r="G77" s="3" t="s">
        <v>21</v>
      </c>
      <c r="H77" s="2" t="s">
        <v>49</v>
      </c>
      <c r="I77" s="2" t="s">
        <v>316</v>
      </c>
      <c r="J77" s="3" t="str">
        <f>HYPERLINK("https://www.boe.es/gazeta/dias/1828/01/26/pdfs/GMD-1828-12.pdf#page=4","Abrir facsímil")</f>
        <v>Abrir facsímil</v>
      </c>
      <c r="K77" s="3" t="s">
        <v>51</v>
      </c>
    </row>
    <row r="78" spans="1:11" ht="42" customHeight="1">
      <c r="A78" s="2" t="s">
        <v>317</v>
      </c>
      <c r="B78" s="2" t="s">
        <v>318</v>
      </c>
      <c r="C78" s="2" t="s">
        <v>27</v>
      </c>
      <c r="D78" s="2" t="s">
        <v>28</v>
      </c>
      <c r="E78" s="5" t="s">
        <v>319</v>
      </c>
      <c r="F78" s="3" t="s">
        <v>320</v>
      </c>
      <c r="G78" s="3" t="s">
        <v>21</v>
      </c>
      <c r="H78" s="2" t="s">
        <v>22</v>
      </c>
      <c r="I78" s="2" t="s">
        <v>321</v>
      </c>
      <c r="J78" s="3" t="str">
        <f>HYPERLINK("https://www.boe.es/gazeta/dias/1828/12/16/pdfs/GMD-1828-151.pdf#page=4","Abrir facsímil")</f>
        <v>Abrir facsímil</v>
      </c>
      <c r="K78" s="3" t="s">
        <v>24</v>
      </c>
    </row>
    <row r="79" spans="1:11" ht="42" customHeight="1">
      <c r="A79" s="2" t="s">
        <v>322</v>
      </c>
      <c r="B79" s="2" t="s">
        <v>323</v>
      </c>
      <c r="C79" s="2" t="s">
        <v>27</v>
      </c>
      <c r="D79" s="2" t="s">
        <v>28</v>
      </c>
      <c r="E79" s="5" t="s">
        <v>324</v>
      </c>
      <c r="F79" s="3" t="s">
        <v>325</v>
      </c>
      <c r="G79" s="3" t="s">
        <v>21</v>
      </c>
      <c r="H79" s="2" t="s">
        <v>49</v>
      </c>
      <c r="I79" s="2" t="s">
        <v>326</v>
      </c>
      <c r="J79" s="3" t="str">
        <f>HYPERLINK("https://www.boe.es/gazeta/dias/1828/05/08/pdfs/GMD-1828-56.pdf#page=4","Abrir facsímil")</f>
        <v>Abrir facsímil</v>
      </c>
      <c r="K79" s="3" t="s">
        <v>51</v>
      </c>
    </row>
    <row r="80" spans="1:11" ht="42" customHeight="1">
      <c r="A80" s="2" t="s">
        <v>327</v>
      </c>
      <c r="B80" s="2" t="s">
        <v>328</v>
      </c>
      <c r="C80" s="2" t="s">
        <v>17</v>
      </c>
      <c r="D80" s="2" t="s">
        <v>18</v>
      </c>
      <c r="E80" s="5" t="s">
        <v>329</v>
      </c>
      <c r="F80" s="3" t="s">
        <v>330</v>
      </c>
      <c r="G80" s="3" t="s">
        <v>21</v>
      </c>
      <c r="H80" s="2" t="s">
        <v>49</v>
      </c>
      <c r="I80" s="2" t="s">
        <v>331</v>
      </c>
      <c r="J80" s="3" t="str">
        <f>HYPERLINK("https://www.boe.es/gazeta/dias/1828/12/02/pdfs/GMD-1828-145.pdf#page=4","Abrir facsímil")</f>
        <v>Abrir facsímil</v>
      </c>
      <c r="K80" s="3" t="s">
        <v>51</v>
      </c>
    </row>
    <row r="81" spans="1:11" ht="42" customHeight="1">
      <c r="A81" s="2" t="s">
        <v>332</v>
      </c>
      <c r="B81" s="2" t="s">
        <v>333</v>
      </c>
      <c r="C81" s="2" t="s">
        <v>150</v>
      </c>
      <c r="D81" s="2" t="s">
        <v>151</v>
      </c>
      <c r="E81" s="5" t="s">
        <v>334</v>
      </c>
      <c r="F81" s="3" t="s">
        <v>335</v>
      </c>
      <c r="G81" s="3" t="s">
        <v>43</v>
      </c>
      <c r="H81" s="2" t="s">
        <v>49</v>
      </c>
      <c r="I81" s="2" t="s">
        <v>336</v>
      </c>
      <c r="J81" s="3" t="str">
        <f>HYPERLINK("https://www.boe.es/gazeta/dias/1828/07/08/pdfs/GMD-1828-82.pdf#page=1","Abrir facsímil")</f>
        <v>Abrir facsímil</v>
      </c>
      <c r="K81" s="3" t="s">
        <v>51</v>
      </c>
    </row>
    <row r="82" spans="1:11" ht="42" customHeight="1">
      <c r="A82" s="2" t="s">
        <v>337</v>
      </c>
      <c r="B82" s="2" t="s">
        <v>338</v>
      </c>
      <c r="C82" s="2" t="s">
        <v>150</v>
      </c>
      <c r="D82" s="2" t="s">
        <v>151</v>
      </c>
      <c r="E82" s="5" t="s">
        <v>339</v>
      </c>
      <c r="F82" s="3" t="s">
        <v>340</v>
      </c>
      <c r="G82" s="3" t="s">
        <v>36</v>
      </c>
      <c r="H82" s="2" t="s">
        <v>49</v>
      </c>
      <c r="I82" s="2" t="s">
        <v>341</v>
      </c>
      <c r="J82" s="3" t="str">
        <f>HYPERLINK("https://www.boe.es/gazeta/dias/1828/09/02/pdfs/GMD-1828-106.pdf#page=3","Abrir facsímil")</f>
        <v>Abrir facsímil</v>
      </c>
      <c r="K82" s="3" t="s">
        <v>51</v>
      </c>
    </row>
    <row r="83" spans="1:11" ht="42" customHeight="1">
      <c r="A83" s="2" t="s">
        <v>342</v>
      </c>
      <c r="B83" s="2" t="s">
        <v>342</v>
      </c>
      <c r="C83" s="2" t="s">
        <v>27</v>
      </c>
      <c r="D83" s="2" t="s">
        <v>28</v>
      </c>
      <c r="E83" s="5" t="s">
        <v>343</v>
      </c>
      <c r="F83" s="3" t="s">
        <v>344</v>
      </c>
      <c r="G83" s="3" t="s">
        <v>67</v>
      </c>
      <c r="H83" s="2" t="s">
        <v>49</v>
      </c>
      <c r="I83" s="2" t="s">
        <v>345</v>
      </c>
      <c r="J83" s="3" t="str">
        <f>HYPERLINK("https://www.boe.es/gazeta/dias/1828/09/25/pdfs/GMD-1828-116.pdf#page=2","Abrir facsímil")</f>
        <v>Abrir facsímil</v>
      </c>
      <c r="K83" s="3" t="s">
        <v>51</v>
      </c>
    </row>
    <row r="84" spans="1:11" ht="42" customHeight="1">
      <c r="A84" s="2" t="s">
        <v>346</v>
      </c>
      <c r="B84" s="2" t="s">
        <v>347</v>
      </c>
      <c r="C84" s="2" t="s">
        <v>27</v>
      </c>
      <c r="D84" s="2" t="s">
        <v>28</v>
      </c>
      <c r="E84" s="5" t="s">
        <v>133</v>
      </c>
      <c r="F84" s="3" t="s">
        <v>134</v>
      </c>
      <c r="G84" s="3" t="s">
        <v>36</v>
      </c>
      <c r="H84" s="2" t="s">
        <v>49</v>
      </c>
      <c r="I84" s="2" t="s">
        <v>348</v>
      </c>
      <c r="J84" s="3" t="str">
        <f>HYPERLINK("https://www.boe.es/gazeta/dias/1828/05/15/pdfs/GMD-1828-59.pdf#page=3","Abrir facsímil")</f>
        <v>Abrir facsímil</v>
      </c>
      <c r="K84" s="3" t="s">
        <v>51</v>
      </c>
    </row>
    <row r="85" spans="1:11" ht="42" customHeight="1">
      <c r="A85" s="2" t="s">
        <v>349</v>
      </c>
      <c r="B85" s="2" t="s">
        <v>350</v>
      </c>
      <c r="C85" s="2" t="s">
        <v>27</v>
      </c>
      <c r="D85" s="2" t="s">
        <v>28</v>
      </c>
      <c r="E85" s="5" t="s">
        <v>351</v>
      </c>
      <c r="F85" s="3" t="s">
        <v>352</v>
      </c>
      <c r="G85" s="3" t="s">
        <v>21</v>
      </c>
      <c r="H85" s="2" t="s">
        <v>22</v>
      </c>
      <c r="I85" s="2" t="s">
        <v>353</v>
      </c>
      <c r="J85" s="3" t="str">
        <f>HYPERLINK("https://www.boe.es/gazeta/dias/1828/09/09/pdfs/GMD-1828-109.pdf#page=4","Abrir facsímil")</f>
        <v>Abrir facsímil</v>
      </c>
      <c r="K85" s="3" t="s">
        <v>24</v>
      </c>
    </row>
    <row r="86" spans="1:11" ht="42" customHeight="1">
      <c r="A86" s="2" t="s">
        <v>354</v>
      </c>
      <c r="B86" s="2" t="s">
        <v>355</v>
      </c>
      <c r="C86" s="2" t="s">
        <v>54</v>
      </c>
      <c r="D86" s="2" t="s">
        <v>28</v>
      </c>
      <c r="E86" s="5" t="s">
        <v>169</v>
      </c>
      <c r="F86" s="3" t="s">
        <v>170</v>
      </c>
      <c r="G86" s="3" t="s">
        <v>36</v>
      </c>
      <c r="H86" s="2" t="s">
        <v>49</v>
      </c>
      <c r="I86" s="2" t="s">
        <v>356</v>
      </c>
      <c r="J86" s="3" t="str">
        <f>HYPERLINK("https://www.boe.es/gazeta/dias/1828/04/01/pdfs/GMD-1828-40.pdf#page=3","Abrir facsímil")</f>
        <v>Abrir facsímil</v>
      </c>
      <c r="K86" s="3" t="s">
        <v>51</v>
      </c>
    </row>
    <row r="87" spans="1:11" ht="42" customHeight="1">
      <c r="A87" s="2" t="s">
        <v>357</v>
      </c>
      <c r="B87" s="2" t="s">
        <v>358</v>
      </c>
      <c r="C87" s="2" t="s">
        <v>17</v>
      </c>
      <c r="D87" s="2" t="s">
        <v>18</v>
      </c>
      <c r="E87" s="5" t="s">
        <v>359</v>
      </c>
      <c r="F87" s="3" t="s">
        <v>360</v>
      </c>
      <c r="G87" s="3" t="s">
        <v>21</v>
      </c>
      <c r="H87" s="2" t="s">
        <v>49</v>
      </c>
      <c r="I87" s="2" t="s">
        <v>361</v>
      </c>
      <c r="J87" s="3" t="str">
        <f>HYPERLINK("https://www.boe.es/gazeta/dias/1828/09/20/pdfs/GMD-1828-114.pdf#page=4","Abrir facsímil")</f>
        <v>Abrir facsímil</v>
      </c>
      <c r="K87" s="3" t="s">
        <v>51</v>
      </c>
    </row>
    <row r="88" spans="1:11" ht="42" customHeight="1">
      <c r="A88" s="2" t="s">
        <v>362</v>
      </c>
      <c r="B88" s="2" t="s">
        <v>363</v>
      </c>
      <c r="C88" s="2" t="s">
        <v>27</v>
      </c>
      <c r="D88" s="2" t="s">
        <v>28</v>
      </c>
      <c r="E88" s="5" t="s">
        <v>34</v>
      </c>
      <c r="F88" s="3" t="s">
        <v>35</v>
      </c>
      <c r="G88" s="3" t="s">
        <v>364</v>
      </c>
      <c r="H88" s="2" t="s">
        <v>49</v>
      </c>
      <c r="I88" s="2" t="s">
        <v>365</v>
      </c>
      <c r="J88" s="3" t="str">
        <f>HYPERLINK("https://www.boe.es/gazeta/dias/1828/10/14/pdfs/GMD-1828-124.pdf#page=4","Abrir facsímil")</f>
        <v>Abrir facsímil</v>
      </c>
      <c r="K88" s="3" t="s">
        <v>51</v>
      </c>
    </row>
    <row r="89" spans="1:11" ht="42" customHeight="1">
      <c r="A89" s="2" t="s">
        <v>366</v>
      </c>
      <c r="B89" s="2" t="s">
        <v>367</v>
      </c>
      <c r="C89" s="2" t="s">
        <v>27</v>
      </c>
      <c r="D89" s="2" t="s">
        <v>28</v>
      </c>
      <c r="E89" s="5" t="s">
        <v>29</v>
      </c>
      <c r="F89" s="3" t="s">
        <v>30</v>
      </c>
      <c r="G89" s="3" t="s">
        <v>21</v>
      </c>
      <c r="H89" s="2" t="s">
        <v>49</v>
      </c>
      <c r="I89" s="2" t="s">
        <v>368</v>
      </c>
      <c r="J89" s="3" t="str">
        <f>HYPERLINK("https://www.boe.es/gazeta/dias/1828/10/28/pdfs/GMD-1828-130.pdf#page=4","Abrir facsímil")</f>
        <v>Abrir facsímil</v>
      </c>
      <c r="K89" s="3" t="s">
        <v>51</v>
      </c>
    </row>
    <row r="90" spans="1:11" ht="42" customHeight="1">
      <c r="A90" s="2" t="s">
        <v>369</v>
      </c>
      <c r="B90" s="2" t="s">
        <v>370</v>
      </c>
      <c r="C90" s="2" t="s">
        <v>86</v>
      </c>
      <c r="D90" s="2" t="s">
        <v>28</v>
      </c>
      <c r="E90" s="5" t="s">
        <v>359</v>
      </c>
      <c r="F90" s="3" t="s">
        <v>360</v>
      </c>
      <c r="G90" s="3" t="s">
        <v>21</v>
      </c>
      <c r="H90" s="2" t="s">
        <v>22</v>
      </c>
      <c r="I90" s="2" t="s">
        <v>371</v>
      </c>
      <c r="J90" s="3" t="str">
        <f>HYPERLINK("https://www.boe.es/gazeta/dias/1828/09/20/pdfs/GMD-1828-114.pdf#page=4","Abrir facsímil")</f>
        <v>Abrir facsímil</v>
      </c>
      <c r="K90" s="3" t="s">
        <v>24</v>
      </c>
    </row>
    <row r="91" spans="1:11" ht="42" customHeight="1">
      <c r="A91" s="2" t="s">
        <v>372</v>
      </c>
      <c r="B91" s="2" t="s">
        <v>373</v>
      </c>
      <c r="C91" s="2" t="s">
        <v>150</v>
      </c>
      <c r="D91" s="2" t="s">
        <v>151</v>
      </c>
      <c r="E91" s="5" t="s">
        <v>212</v>
      </c>
      <c r="F91" s="3" t="s">
        <v>213</v>
      </c>
      <c r="G91" s="3" t="s">
        <v>36</v>
      </c>
      <c r="H91" s="2" t="s">
        <v>49</v>
      </c>
      <c r="I91" s="2" t="s">
        <v>374</v>
      </c>
      <c r="J91" s="3" t="str">
        <f>HYPERLINK("https://www.boe.es/gazeta/dias/1828/03/25/pdfs/GMD-1828-37.pdf#page=3","Abrir facsímil")</f>
        <v>Abrir facsímil</v>
      </c>
      <c r="K91" s="3" t="s">
        <v>51</v>
      </c>
    </row>
    <row r="92" spans="1:11" ht="42" customHeight="1">
      <c r="A92" s="2" t="s">
        <v>375</v>
      </c>
      <c r="B92" s="2" t="s">
        <v>376</v>
      </c>
      <c r="C92" s="2" t="s">
        <v>17</v>
      </c>
      <c r="D92" s="2" t="s">
        <v>18</v>
      </c>
      <c r="E92" s="5" t="s">
        <v>377</v>
      </c>
      <c r="F92" s="3" t="s">
        <v>378</v>
      </c>
      <c r="G92" s="3" t="s">
        <v>36</v>
      </c>
      <c r="H92" s="2" t="s">
        <v>49</v>
      </c>
      <c r="I92" s="2" t="s">
        <v>379</v>
      </c>
      <c r="J92" s="3" t="str">
        <f>HYPERLINK("https://www.boe.es/gazeta/dias/1828/08/23/pdfs/GMD-1828-102.pdf#page=3","Abrir facsímil")</f>
        <v>Abrir facsímil</v>
      </c>
      <c r="K92" s="3" t="s">
        <v>51</v>
      </c>
    </row>
    <row r="93" spans="1:11" ht="42" customHeight="1">
      <c r="A93" s="2" t="s">
        <v>380</v>
      </c>
      <c r="B93" s="2" t="s">
        <v>381</v>
      </c>
      <c r="C93" s="2" t="s">
        <v>17</v>
      </c>
      <c r="D93" s="2" t="s">
        <v>18</v>
      </c>
      <c r="E93" s="5" t="s">
        <v>382</v>
      </c>
      <c r="F93" s="3" t="s">
        <v>383</v>
      </c>
      <c r="G93" s="3" t="s">
        <v>21</v>
      </c>
      <c r="H93" s="2" t="s">
        <v>49</v>
      </c>
      <c r="I93" s="2" t="s">
        <v>384</v>
      </c>
      <c r="J93" s="3" t="str">
        <f>HYPERLINK("https://www.boe.es/gazeta/dias/1828/03/04/pdfs/GMD-1828-28.pdf#page=4","Abrir facsímil")</f>
        <v>Abrir facsímil</v>
      </c>
      <c r="K93" s="3" t="s">
        <v>51</v>
      </c>
    </row>
    <row r="94" spans="1:11" ht="42" customHeight="1">
      <c r="A94" s="2" t="s">
        <v>385</v>
      </c>
      <c r="B94" s="2" t="s">
        <v>385</v>
      </c>
      <c r="C94" s="2" t="s">
        <v>96</v>
      </c>
      <c r="D94" s="2" t="s">
        <v>28</v>
      </c>
      <c r="E94" s="5" t="s">
        <v>386</v>
      </c>
      <c r="F94" s="3" t="s">
        <v>387</v>
      </c>
      <c r="G94" s="3" t="s">
        <v>21</v>
      </c>
      <c r="H94" s="2" t="s">
        <v>49</v>
      </c>
      <c r="I94" s="2" t="s">
        <v>388</v>
      </c>
      <c r="J94" s="3" t="str">
        <f>HYPERLINK("https://www.boe.es/gazeta/dias/1828/04/29/pdfs/GMD-1828-52.pdf#page=4","Abrir facsímil")</f>
        <v>Abrir facsímil</v>
      </c>
      <c r="K94" s="3" t="s">
        <v>51</v>
      </c>
    </row>
    <row r="95" spans="1:11" ht="42" customHeight="1">
      <c r="A95" s="2" t="s">
        <v>385</v>
      </c>
      <c r="B95" s="2" t="s">
        <v>385</v>
      </c>
      <c r="C95" s="2" t="s">
        <v>86</v>
      </c>
      <c r="D95" s="2" t="s">
        <v>28</v>
      </c>
      <c r="E95" s="5" t="s">
        <v>73</v>
      </c>
      <c r="F95" s="3" t="s">
        <v>74</v>
      </c>
      <c r="G95" s="3" t="s">
        <v>36</v>
      </c>
      <c r="H95" s="2" t="s">
        <v>49</v>
      </c>
      <c r="I95" s="2" t="s">
        <v>389</v>
      </c>
      <c r="J95" s="3" t="str">
        <f>HYPERLINK("https://www.boe.es/gazeta/dias/1828/07/31/pdfs/GMD-1828-92.pdf#page=3","Abrir facsímil")</f>
        <v>Abrir facsímil</v>
      </c>
      <c r="K95" s="3" t="s">
        <v>51</v>
      </c>
    </row>
    <row r="96" spans="1:11" ht="42" customHeight="1">
      <c r="A96" s="2" t="s">
        <v>390</v>
      </c>
      <c r="B96" s="2" t="s">
        <v>391</v>
      </c>
      <c r="C96" s="2" t="s">
        <v>54</v>
      </c>
      <c r="D96" s="2" t="s">
        <v>28</v>
      </c>
      <c r="E96" s="5" t="s">
        <v>339</v>
      </c>
      <c r="F96" s="3" t="s">
        <v>340</v>
      </c>
      <c r="G96" s="3" t="s">
        <v>21</v>
      </c>
      <c r="H96" s="2" t="s">
        <v>49</v>
      </c>
      <c r="I96" s="2" t="s">
        <v>392</v>
      </c>
      <c r="J96" s="3" t="str">
        <f>HYPERLINK("https://www.boe.es/gazeta/dias/1828/09/02/pdfs/GMD-1828-106.pdf#page=4","Abrir facsímil")</f>
        <v>Abrir facsímil</v>
      </c>
      <c r="K96" s="3" t="s">
        <v>51</v>
      </c>
    </row>
    <row r="97" spans="1:11" ht="42" customHeight="1">
      <c r="A97" s="2" t="s">
        <v>393</v>
      </c>
      <c r="B97" s="2" t="s">
        <v>393</v>
      </c>
      <c r="C97" s="2" t="s">
        <v>54</v>
      </c>
      <c r="D97" s="2" t="s">
        <v>28</v>
      </c>
      <c r="E97" s="5" t="s">
        <v>394</v>
      </c>
      <c r="F97" s="3" t="s">
        <v>395</v>
      </c>
      <c r="G97" s="3" t="s">
        <v>396</v>
      </c>
      <c r="H97" s="2" t="s">
        <v>49</v>
      </c>
      <c r="I97" s="2" t="s">
        <v>397</v>
      </c>
      <c r="J97" s="3" t="str">
        <f>HYPERLINK("https://www.boe.es/gazeta/dias/1828/01/10/pdfs/GMD-1828-5.pdf#page=4","Abrir facsímil")</f>
        <v>Abrir facsímil</v>
      </c>
      <c r="K97" s="3" t="s">
        <v>51</v>
      </c>
    </row>
    <row r="98" spans="1:11" ht="42" customHeight="1">
      <c r="A98" s="2" t="s">
        <v>393</v>
      </c>
      <c r="B98" s="2" t="s">
        <v>393</v>
      </c>
      <c r="C98" s="2" t="s">
        <v>46</v>
      </c>
      <c r="D98" s="2" t="s">
        <v>28</v>
      </c>
      <c r="E98" s="5" t="s">
        <v>164</v>
      </c>
      <c r="F98" s="3" t="s">
        <v>165</v>
      </c>
      <c r="G98" s="3" t="s">
        <v>21</v>
      </c>
      <c r="H98" s="2" t="s">
        <v>49</v>
      </c>
      <c r="I98" s="2" t="s">
        <v>398</v>
      </c>
      <c r="J98" s="3" t="str">
        <f>HYPERLINK("https://www.boe.es/gazeta/dias/1828/09/04/pdfs/GMD-1828-107.pdf#page=4","Abrir facsímil")</f>
        <v>Abrir facsímil</v>
      </c>
      <c r="K98" s="3" t="s">
        <v>51</v>
      </c>
    </row>
    <row r="99" spans="1:11" ht="42" customHeight="1">
      <c r="A99" s="2" t="s">
        <v>399</v>
      </c>
      <c r="B99" s="2" t="s">
        <v>400</v>
      </c>
      <c r="C99" s="2" t="s">
        <v>27</v>
      </c>
      <c r="D99" s="2" t="s">
        <v>28</v>
      </c>
      <c r="E99" s="5" t="s">
        <v>133</v>
      </c>
      <c r="F99" s="3" t="s">
        <v>134</v>
      </c>
      <c r="G99" s="3" t="s">
        <v>36</v>
      </c>
      <c r="H99" s="2" t="s">
        <v>49</v>
      </c>
      <c r="I99" s="2" t="s">
        <v>401</v>
      </c>
      <c r="J99" s="3" t="str">
        <f>HYPERLINK("https://www.boe.es/gazeta/dias/1828/05/15/pdfs/GMD-1828-59.pdf#page=3","Abrir facsímil")</f>
        <v>Abrir facsímil</v>
      </c>
      <c r="K99" s="3" t="s">
        <v>51</v>
      </c>
    </row>
    <row r="100" spans="1:11" ht="42" customHeight="1">
      <c r="A100" s="2" t="s">
        <v>402</v>
      </c>
      <c r="B100" s="2" t="s">
        <v>403</v>
      </c>
      <c r="C100" s="2" t="s">
        <v>96</v>
      </c>
      <c r="D100" s="2" t="s">
        <v>28</v>
      </c>
      <c r="E100" s="5" t="s">
        <v>280</v>
      </c>
      <c r="F100" s="3" t="s">
        <v>281</v>
      </c>
      <c r="G100" s="3" t="s">
        <v>36</v>
      </c>
      <c r="H100" s="2" t="s">
        <v>49</v>
      </c>
      <c r="I100" s="2" t="s">
        <v>404</v>
      </c>
      <c r="J100" s="3" t="str">
        <f>HYPERLINK("https://www.boe.es/gazeta/dias/1828/02/14/pdfs/GMD-1828-20.pdf#page=3","Abrir facsímil")</f>
        <v>Abrir facsímil</v>
      </c>
      <c r="K100" s="3" t="s">
        <v>51</v>
      </c>
    </row>
    <row r="101" spans="1:11" ht="42" customHeight="1">
      <c r="A101" s="2" t="s">
        <v>405</v>
      </c>
      <c r="B101" s="2" t="s">
        <v>406</v>
      </c>
      <c r="C101" s="2" t="s">
        <v>150</v>
      </c>
      <c r="D101" s="2" t="s">
        <v>151</v>
      </c>
      <c r="E101" s="5" t="s">
        <v>407</v>
      </c>
      <c r="F101" s="3" t="s">
        <v>408</v>
      </c>
      <c r="G101" s="3" t="s">
        <v>36</v>
      </c>
      <c r="H101" s="2" t="s">
        <v>49</v>
      </c>
      <c r="I101" s="2" t="s">
        <v>409</v>
      </c>
      <c r="J101" s="3" t="str">
        <f>HYPERLINK("https://www.boe.es/gazeta/dias/1828/06/12/pdfs/GMD-1828-71.pdf#page=3","Abrir facsímil")</f>
        <v>Abrir facsímil</v>
      </c>
      <c r="K101" s="3" t="s">
        <v>51</v>
      </c>
    </row>
    <row r="102" spans="1:11" ht="42" customHeight="1">
      <c r="A102" s="2" t="s">
        <v>410</v>
      </c>
      <c r="B102" s="2" t="s">
        <v>411</v>
      </c>
      <c r="C102" s="2" t="s">
        <v>150</v>
      </c>
      <c r="D102" s="2" t="s">
        <v>151</v>
      </c>
      <c r="E102" s="5" t="s">
        <v>212</v>
      </c>
      <c r="F102" s="3" t="s">
        <v>213</v>
      </c>
      <c r="G102" s="3" t="s">
        <v>67</v>
      </c>
      <c r="H102" s="2" t="s">
        <v>49</v>
      </c>
      <c r="I102" s="2" t="s">
        <v>412</v>
      </c>
      <c r="J102" s="3" t="str">
        <f>HYPERLINK("https://www.boe.es/gazeta/dias/1828/03/25/pdfs/GMD-1828-37.pdf#page=2","Abrir facsímil")</f>
        <v>Abrir facsímil</v>
      </c>
      <c r="K102" s="3" t="s">
        <v>51</v>
      </c>
    </row>
    <row r="103" spans="1:11" ht="42" customHeight="1">
      <c r="A103" s="2" t="s">
        <v>413</v>
      </c>
      <c r="B103" s="2" t="s">
        <v>414</v>
      </c>
      <c r="C103" s="2" t="s">
        <v>54</v>
      </c>
      <c r="D103" s="2" t="s">
        <v>28</v>
      </c>
      <c r="E103" s="5" t="s">
        <v>55</v>
      </c>
      <c r="F103" s="3" t="s">
        <v>56</v>
      </c>
      <c r="G103" s="3" t="s">
        <v>57</v>
      </c>
      <c r="H103" s="2" t="s">
        <v>49</v>
      </c>
      <c r="I103" s="2" t="s">
        <v>415</v>
      </c>
      <c r="J103" s="3" t="str">
        <f>HYPERLINK("https://www.boe.es/gazeta/dias/1828/05/10/pdfs/GMD-1828-57.pdf#page=4","Abrir facsímil")</f>
        <v>Abrir facsímil</v>
      </c>
      <c r="K103" s="3" t="s">
        <v>51</v>
      </c>
    </row>
    <row r="104" spans="1:11" ht="42" customHeight="1">
      <c r="A104" s="2" t="s">
        <v>416</v>
      </c>
      <c r="B104" s="2" t="s">
        <v>417</v>
      </c>
      <c r="C104" s="2" t="s">
        <v>27</v>
      </c>
      <c r="D104" s="2" t="s">
        <v>28</v>
      </c>
      <c r="E104" s="5" t="s">
        <v>169</v>
      </c>
      <c r="F104" s="3" t="s">
        <v>170</v>
      </c>
      <c r="G104" s="3" t="s">
        <v>36</v>
      </c>
      <c r="H104" s="2" t="s">
        <v>49</v>
      </c>
      <c r="I104" s="2" t="s">
        <v>418</v>
      </c>
      <c r="J104" s="3" t="str">
        <f>HYPERLINK("https://www.boe.es/gazeta/dias/1828/04/01/pdfs/GMD-1828-40.pdf#page=3","Abrir facsímil")</f>
        <v>Abrir facsímil</v>
      </c>
      <c r="K104" s="3" t="s">
        <v>51</v>
      </c>
    </row>
    <row r="105" spans="1:11" ht="42" customHeight="1">
      <c r="A105" s="2" t="s">
        <v>419</v>
      </c>
      <c r="B105" s="2" t="s">
        <v>420</v>
      </c>
      <c r="C105" s="2" t="s">
        <v>27</v>
      </c>
      <c r="D105" s="2" t="s">
        <v>28</v>
      </c>
      <c r="E105" s="5" t="s">
        <v>324</v>
      </c>
      <c r="F105" s="3" t="s">
        <v>325</v>
      </c>
      <c r="G105" s="3" t="s">
        <v>21</v>
      </c>
      <c r="H105" s="2" t="s">
        <v>49</v>
      </c>
      <c r="I105" s="2" t="s">
        <v>421</v>
      </c>
      <c r="J105" s="3" t="str">
        <f>HYPERLINK("https://www.boe.es/gazeta/dias/1828/05/08/pdfs/GMD-1828-56.pdf#page=4","Abrir facsímil")</f>
        <v>Abrir facsímil</v>
      </c>
      <c r="K105" s="3" t="s">
        <v>51</v>
      </c>
    </row>
    <row r="106" spans="1:11" ht="42" customHeight="1">
      <c r="A106" s="2" t="s">
        <v>422</v>
      </c>
      <c r="B106" s="2" t="s">
        <v>423</v>
      </c>
      <c r="C106" s="2" t="s">
        <v>40</v>
      </c>
      <c r="D106" s="2" t="s">
        <v>28</v>
      </c>
      <c r="E106" s="5" t="s">
        <v>191</v>
      </c>
      <c r="F106" s="3" t="s">
        <v>192</v>
      </c>
      <c r="G106" s="3" t="s">
        <v>193</v>
      </c>
      <c r="H106" s="2" t="s">
        <v>49</v>
      </c>
      <c r="I106" s="2" t="s">
        <v>424</v>
      </c>
      <c r="J106" s="3" t="str">
        <f>HYPERLINK("https://www.boe.es/gazeta/dias/1828/03/20/pdfs/GMD-1828-35.pdf#page=4","Abrir facsímil")</f>
        <v>Abrir facsímil</v>
      </c>
      <c r="K106" s="3" t="s">
        <v>51</v>
      </c>
    </row>
    <row r="107" spans="1:11" ht="42" customHeight="1">
      <c r="A107" s="2" t="s">
        <v>425</v>
      </c>
      <c r="B107" s="2" t="s">
        <v>426</v>
      </c>
      <c r="C107" s="2" t="s">
        <v>96</v>
      </c>
      <c r="D107" s="2" t="s">
        <v>28</v>
      </c>
      <c r="E107" s="5" t="s">
        <v>212</v>
      </c>
      <c r="F107" s="3" t="s">
        <v>213</v>
      </c>
      <c r="G107" s="3" t="s">
        <v>36</v>
      </c>
      <c r="H107" s="2" t="s">
        <v>49</v>
      </c>
      <c r="I107" s="2" t="s">
        <v>427</v>
      </c>
      <c r="J107" s="3" t="str">
        <f>HYPERLINK("https://www.boe.es/gazeta/dias/1828/03/25/pdfs/GMD-1828-37.pdf#page=3","Abrir facsímil")</f>
        <v>Abrir facsímil</v>
      </c>
      <c r="K107" s="3" t="s">
        <v>51</v>
      </c>
    </row>
    <row r="108" spans="1:11" ht="42" customHeight="1">
      <c r="A108" s="2" t="s">
        <v>425</v>
      </c>
      <c r="B108" s="2" t="s">
        <v>426</v>
      </c>
      <c r="C108" s="2" t="s">
        <v>17</v>
      </c>
      <c r="D108" s="2" t="s">
        <v>18</v>
      </c>
      <c r="E108" s="5" t="s">
        <v>164</v>
      </c>
      <c r="F108" s="3" t="s">
        <v>165</v>
      </c>
      <c r="G108" s="3" t="s">
        <v>36</v>
      </c>
      <c r="H108" s="2" t="s">
        <v>49</v>
      </c>
      <c r="I108" s="2" t="s">
        <v>428</v>
      </c>
      <c r="J108" s="3" t="str">
        <f>HYPERLINK("https://www.boe.es/gazeta/dias/1828/09/04/pdfs/GMD-1828-107.pdf#page=3","Abrir facsímil")</f>
        <v>Abrir facsímil</v>
      </c>
      <c r="K108" s="3" t="s">
        <v>51</v>
      </c>
    </row>
    <row r="109" spans="1:11" ht="42" customHeight="1">
      <c r="A109" s="2" t="s">
        <v>429</v>
      </c>
      <c r="B109" s="2" t="s">
        <v>430</v>
      </c>
      <c r="C109" s="2" t="s">
        <v>17</v>
      </c>
      <c r="D109" s="2" t="s">
        <v>18</v>
      </c>
      <c r="E109" s="5" t="s">
        <v>55</v>
      </c>
      <c r="F109" s="3" t="s">
        <v>56</v>
      </c>
      <c r="G109" s="3" t="s">
        <v>36</v>
      </c>
      <c r="H109" s="2" t="s">
        <v>49</v>
      </c>
      <c r="I109" s="2" t="s">
        <v>431</v>
      </c>
      <c r="J109" s="3" t="str">
        <f>HYPERLINK("https://www.boe.es/gazeta/dias/1828/05/10/pdfs/GMD-1828-57.pdf#page=3","Abrir facsímil")</f>
        <v>Abrir facsímil</v>
      </c>
      <c r="K109" s="3" t="s">
        <v>51</v>
      </c>
    </row>
    <row r="110" spans="1:11" ht="42" customHeight="1">
      <c r="A110" s="2" t="s">
        <v>432</v>
      </c>
      <c r="B110" s="2" t="s">
        <v>433</v>
      </c>
      <c r="C110" s="2" t="s">
        <v>17</v>
      </c>
      <c r="D110" s="2" t="s">
        <v>18</v>
      </c>
      <c r="E110" s="5" t="s">
        <v>434</v>
      </c>
      <c r="F110" s="3" t="s">
        <v>435</v>
      </c>
      <c r="G110" s="3" t="s">
        <v>67</v>
      </c>
      <c r="H110" s="2" t="s">
        <v>49</v>
      </c>
      <c r="I110" s="2" t="s">
        <v>436</v>
      </c>
      <c r="J110" s="3" t="str">
        <f>HYPERLINK("https://www.boe.es/gazeta/dias/1828/08/26/pdfs/GMD-1828-103.pdf#page=2","Abrir facsímil")</f>
        <v>Abrir facsímil</v>
      </c>
      <c r="K110" s="3" t="s">
        <v>51</v>
      </c>
    </row>
    <row r="111" spans="1:11" ht="42" customHeight="1">
      <c r="A111" s="2" t="s">
        <v>437</v>
      </c>
      <c r="B111" s="2" t="s">
        <v>438</v>
      </c>
      <c r="C111" s="2" t="s">
        <v>54</v>
      </c>
      <c r="D111" s="2" t="s">
        <v>28</v>
      </c>
      <c r="E111" s="5" t="s">
        <v>439</v>
      </c>
      <c r="F111" s="3" t="s">
        <v>440</v>
      </c>
      <c r="G111" s="3" t="s">
        <v>21</v>
      </c>
      <c r="H111" s="2" t="s">
        <v>49</v>
      </c>
      <c r="I111" s="2" t="s">
        <v>441</v>
      </c>
      <c r="J111" s="3" t="str">
        <f>HYPERLINK("https://www.boe.es/gazeta/dias/1828/12/09/pdfs/GMD-1828-148.pdf#page=4","Abrir facsímil")</f>
        <v>Abrir facsímil</v>
      </c>
      <c r="K111" s="3" t="s">
        <v>51</v>
      </c>
    </row>
    <row r="112" spans="1:11" ht="42" customHeight="1">
      <c r="A112" s="2" t="s">
        <v>442</v>
      </c>
      <c r="B112" s="2" t="s">
        <v>442</v>
      </c>
      <c r="C112" s="2" t="s">
        <v>27</v>
      </c>
      <c r="D112" s="2" t="s">
        <v>28</v>
      </c>
      <c r="E112" s="5" t="s">
        <v>212</v>
      </c>
      <c r="F112" s="3" t="s">
        <v>213</v>
      </c>
      <c r="G112" s="3" t="s">
        <v>36</v>
      </c>
      <c r="H112" s="2" t="s">
        <v>49</v>
      </c>
      <c r="I112" s="2" t="s">
        <v>443</v>
      </c>
      <c r="J112" s="3" t="str">
        <f>HYPERLINK("https://www.boe.es/gazeta/dias/1828/03/25/pdfs/GMD-1828-37.pdf#page=3","Abrir facsímil")</f>
        <v>Abrir facsímil</v>
      </c>
      <c r="K112" s="3" t="s">
        <v>51</v>
      </c>
    </row>
    <row r="113" spans="1:11" ht="42" customHeight="1">
      <c r="A113" s="2" t="s">
        <v>444</v>
      </c>
      <c r="B113" s="2" t="s">
        <v>445</v>
      </c>
      <c r="C113" s="2" t="s">
        <v>17</v>
      </c>
      <c r="D113" s="2" t="s">
        <v>18</v>
      </c>
      <c r="E113" s="5" t="s">
        <v>446</v>
      </c>
      <c r="F113" s="3" t="s">
        <v>447</v>
      </c>
      <c r="G113" s="3" t="s">
        <v>21</v>
      </c>
      <c r="H113" s="2" t="s">
        <v>49</v>
      </c>
      <c r="I113" s="2" t="s">
        <v>448</v>
      </c>
      <c r="J113" s="3" t="str">
        <f>HYPERLINK("https://www.boe.es/gazeta/dias/1828/08/16/pdfs/GMD-1828-99.pdf#page=4","Abrir facsímil")</f>
        <v>Abrir facsímil</v>
      </c>
      <c r="K113" s="3" t="s">
        <v>51</v>
      </c>
    </row>
    <row r="114" spans="1:11" ht="42" customHeight="1">
      <c r="A114" s="2" t="s">
        <v>449</v>
      </c>
      <c r="B114" s="2" t="s">
        <v>450</v>
      </c>
      <c r="C114" s="2" t="s">
        <v>40</v>
      </c>
      <c r="D114" s="2" t="s">
        <v>28</v>
      </c>
      <c r="E114" s="5" t="s">
        <v>221</v>
      </c>
      <c r="F114" s="3" t="s">
        <v>222</v>
      </c>
      <c r="G114" s="3" t="s">
        <v>36</v>
      </c>
      <c r="H114" s="2" t="s">
        <v>49</v>
      </c>
      <c r="I114" s="2" t="s">
        <v>451</v>
      </c>
      <c r="J114" s="3" t="str">
        <f>HYPERLINK("https://www.boe.es/gazeta/dias/1828/05/22/pdfs/GMD-1828-62.pdf#page=3","Abrir facsímil")</f>
        <v>Abrir facsímil</v>
      </c>
      <c r="K114" s="3" t="s">
        <v>51</v>
      </c>
    </row>
    <row r="115" spans="1:11" ht="42" customHeight="1">
      <c r="A115" s="2" t="s">
        <v>452</v>
      </c>
      <c r="B115" s="2" t="s">
        <v>453</v>
      </c>
      <c r="C115" s="2" t="s">
        <v>27</v>
      </c>
      <c r="D115" s="2" t="s">
        <v>28</v>
      </c>
      <c r="E115" s="5" t="s">
        <v>169</v>
      </c>
      <c r="F115" s="3" t="s">
        <v>170</v>
      </c>
      <c r="G115" s="3" t="s">
        <v>36</v>
      </c>
      <c r="H115" s="2" t="s">
        <v>49</v>
      </c>
      <c r="I115" s="2" t="s">
        <v>454</v>
      </c>
      <c r="J115" s="3" t="str">
        <f>HYPERLINK("https://www.boe.es/gazeta/dias/1828/04/01/pdfs/GMD-1828-40.pdf#page=3","Abrir facsímil")</f>
        <v>Abrir facsímil</v>
      </c>
      <c r="K115" s="3" t="s">
        <v>51</v>
      </c>
    </row>
    <row r="116" spans="1:11" ht="42" customHeight="1">
      <c r="A116" s="2" t="s">
        <v>455</v>
      </c>
      <c r="B116" s="2" t="s">
        <v>456</v>
      </c>
      <c r="C116" s="2" t="s">
        <v>27</v>
      </c>
      <c r="D116" s="2" t="s">
        <v>28</v>
      </c>
      <c r="E116" s="5" t="s">
        <v>169</v>
      </c>
      <c r="F116" s="3" t="s">
        <v>170</v>
      </c>
      <c r="G116" s="3" t="s">
        <v>36</v>
      </c>
      <c r="H116" s="2" t="s">
        <v>49</v>
      </c>
      <c r="I116" s="2" t="s">
        <v>457</v>
      </c>
      <c r="J116" s="3" t="str">
        <f>HYPERLINK("https://www.boe.es/gazeta/dias/1828/04/01/pdfs/GMD-1828-40.pdf#page=3","Abrir facsímil")</f>
        <v>Abrir facsímil</v>
      </c>
      <c r="K116" s="3" t="s">
        <v>51</v>
      </c>
    </row>
    <row r="117" spans="1:11" ht="42" customHeight="1">
      <c r="A117" s="2" t="s">
        <v>458</v>
      </c>
      <c r="B117" s="2" t="s">
        <v>459</v>
      </c>
      <c r="C117" s="2" t="s">
        <v>17</v>
      </c>
      <c r="D117" s="2" t="s">
        <v>18</v>
      </c>
      <c r="E117" s="5" t="s">
        <v>133</v>
      </c>
      <c r="F117" s="3" t="s">
        <v>134</v>
      </c>
      <c r="G117" s="3" t="s">
        <v>36</v>
      </c>
      <c r="H117" s="2" t="s">
        <v>49</v>
      </c>
      <c r="I117" s="2" t="s">
        <v>460</v>
      </c>
      <c r="J117" s="3" t="str">
        <f>HYPERLINK("https://www.boe.es/gazeta/dias/1828/05/15/pdfs/GMD-1828-59.pdf#page=3","Abrir facsímil")</f>
        <v>Abrir facsímil</v>
      </c>
      <c r="K117" s="3" t="s">
        <v>51</v>
      </c>
    </row>
    <row r="118" spans="1:11" ht="42" customHeight="1">
      <c r="A118" s="2" t="s">
        <v>461</v>
      </c>
      <c r="B118" s="2" t="s">
        <v>461</v>
      </c>
      <c r="C118" s="2" t="s">
        <v>17</v>
      </c>
      <c r="D118" s="2" t="s">
        <v>18</v>
      </c>
      <c r="E118" s="5" t="s">
        <v>462</v>
      </c>
      <c r="F118" s="3" t="s">
        <v>463</v>
      </c>
      <c r="G118" s="3" t="s">
        <v>21</v>
      </c>
      <c r="H118" s="2" t="s">
        <v>49</v>
      </c>
      <c r="I118" s="2" t="s">
        <v>464</v>
      </c>
      <c r="J118" s="3" t="str">
        <f>HYPERLINK("https://www.boe.es/gazeta/dias/1828/05/29/pdfs/GMD-1828-65.pdf#page=4","Abrir facsímil")</f>
        <v>Abrir facsímil</v>
      </c>
      <c r="K118" s="3" t="s">
        <v>51</v>
      </c>
    </row>
    <row r="119" spans="1:11" ht="42" customHeight="1">
      <c r="A119" s="2" t="s">
        <v>461</v>
      </c>
      <c r="B119" s="2" t="s">
        <v>461</v>
      </c>
      <c r="C119" s="2" t="s">
        <v>46</v>
      </c>
      <c r="D119" s="2" t="s">
        <v>28</v>
      </c>
      <c r="E119" s="5" t="s">
        <v>465</v>
      </c>
      <c r="F119" s="3" t="s">
        <v>466</v>
      </c>
      <c r="G119" s="3" t="s">
        <v>21</v>
      </c>
      <c r="H119" s="2" t="s">
        <v>49</v>
      </c>
      <c r="I119" s="2" t="s">
        <v>467</v>
      </c>
      <c r="J119" s="3" t="str">
        <f>HYPERLINK("https://www.boe.es/gazeta/dias/1828/07/22/pdfs/GMD-1828-88.pdf#page=4","Abrir facsímil")</f>
        <v>Abrir facsímil</v>
      </c>
      <c r="K119" s="3" t="s">
        <v>51</v>
      </c>
    </row>
    <row r="120" spans="1:11" ht="42" customHeight="1">
      <c r="A120" s="2" t="s">
        <v>468</v>
      </c>
      <c r="B120" s="2" t="s">
        <v>469</v>
      </c>
      <c r="C120" s="2" t="s">
        <v>54</v>
      </c>
      <c r="D120" s="2" t="s">
        <v>28</v>
      </c>
      <c r="E120" s="5" t="s">
        <v>470</v>
      </c>
      <c r="F120" s="3" t="s">
        <v>471</v>
      </c>
      <c r="G120" s="3" t="s">
        <v>36</v>
      </c>
      <c r="H120" s="2" t="s">
        <v>49</v>
      </c>
      <c r="I120" s="2" t="s">
        <v>472</v>
      </c>
      <c r="J120" s="3" t="str">
        <f>HYPERLINK("https://www.boe.es/gazeta/dias/1828/01/12/pdfs/GMD-1828-6.pdf#page=3","Abrir facsímil")</f>
        <v>Abrir facsímil</v>
      </c>
      <c r="K120" s="3" t="s">
        <v>51</v>
      </c>
    </row>
    <row r="121" spans="1:11" ht="42" customHeight="1">
      <c r="A121" s="2" t="s">
        <v>473</v>
      </c>
      <c r="B121" s="2" t="s">
        <v>474</v>
      </c>
      <c r="C121" s="2" t="s">
        <v>17</v>
      </c>
      <c r="D121" s="2" t="s">
        <v>18</v>
      </c>
      <c r="E121" s="5" t="s">
        <v>475</v>
      </c>
      <c r="F121" s="3" t="s">
        <v>476</v>
      </c>
      <c r="G121" s="3" t="s">
        <v>21</v>
      </c>
      <c r="H121" s="2" t="s">
        <v>49</v>
      </c>
      <c r="I121" s="2" t="s">
        <v>477</v>
      </c>
      <c r="J121" s="3" t="str">
        <f>HYPERLINK("https://www.boe.es/gazeta/dias/1828/11/25/pdfs/GMD-1828-142.pdf#page=4","Abrir facsímil")</f>
        <v>Abrir facsímil</v>
      </c>
      <c r="K121" s="3" t="s">
        <v>51</v>
      </c>
    </row>
    <row r="122" spans="1:11" ht="42" customHeight="1">
      <c r="A122" s="2" t="s">
        <v>478</v>
      </c>
      <c r="B122" s="2" t="s">
        <v>478</v>
      </c>
      <c r="C122" s="2" t="s">
        <v>27</v>
      </c>
      <c r="D122" s="2" t="s">
        <v>28</v>
      </c>
      <c r="E122" s="5" t="s">
        <v>204</v>
      </c>
      <c r="F122" s="3" t="s">
        <v>205</v>
      </c>
      <c r="G122" s="3" t="s">
        <v>21</v>
      </c>
      <c r="H122" s="2" t="s">
        <v>49</v>
      </c>
      <c r="I122" s="2" t="s">
        <v>479</v>
      </c>
      <c r="J122" s="3" t="str">
        <f>HYPERLINK("https://www.boe.es/gazeta/dias/1828/09/11/pdfs/GMD-1828-110.pdf#page=4","Abrir facsímil")</f>
        <v>Abrir facsímil</v>
      </c>
      <c r="K122" s="3" t="s">
        <v>51</v>
      </c>
    </row>
    <row r="123" spans="1:11" ht="42" customHeight="1">
      <c r="A123" s="2" t="s">
        <v>480</v>
      </c>
      <c r="B123" s="2" t="s">
        <v>480</v>
      </c>
      <c r="C123" s="2" t="s">
        <v>46</v>
      </c>
      <c r="D123" s="2" t="s">
        <v>28</v>
      </c>
      <c r="E123" s="5" t="s">
        <v>208</v>
      </c>
      <c r="F123" s="3" t="s">
        <v>209</v>
      </c>
      <c r="G123" s="3" t="s">
        <v>21</v>
      </c>
      <c r="H123" s="2" t="s">
        <v>49</v>
      </c>
      <c r="I123" s="2" t="s">
        <v>481</v>
      </c>
      <c r="J123" s="3" t="str">
        <f>HYPERLINK("https://www.boe.es/gazeta/dias/1828/03/08/pdfs/GMD-1828-30.pdf#page=4","Abrir facsímil")</f>
        <v>Abrir facsímil</v>
      </c>
      <c r="K123" s="3" t="s">
        <v>51</v>
      </c>
    </row>
    <row r="124" spans="1:11" ht="42" customHeight="1">
      <c r="A124" s="2" t="s">
        <v>482</v>
      </c>
      <c r="B124" s="2" t="s">
        <v>482</v>
      </c>
      <c r="C124" s="2" t="s">
        <v>150</v>
      </c>
      <c r="D124" s="2" t="s">
        <v>151</v>
      </c>
      <c r="E124" s="5" t="s">
        <v>204</v>
      </c>
      <c r="F124" s="3" t="s">
        <v>205</v>
      </c>
      <c r="G124" s="3" t="s">
        <v>36</v>
      </c>
      <c r="H124" s="2" t="s">
        <v>49</v>
      </c>
      <c r="I124" s="2" t="s">
        <v>483</v>
      </c>
      <c r="J124" s="3" t="str">
        <f>HYPERLINK("https://www.boe.es/gazeta/dias/1828/09/11/pdfs/GMD-1828-110.pdf#page=3","Abrir facsímil")</f>
        <v>Abrir facsímil</v>
      </c>
      <c r="K124" s="3" t="s">
        <v>51</v>
      </c>
    </row>
    <row r="125" spans="1:11" ht="42" customHeight="1">
      <c r="A125" s="2" t="s">
        <v>484</v>
      </c>
      <c r="B125" s="2" t="s">
        <v>485</v>
      </c>
      <c r="C125" s="2" t="s">
        <v>54</v>
      </c>
      <c r="D125" s="2" t="s">
        <v>28</v>
      </c>
      <c r="E125" s="5" t="s">
        <v>55</v>
      </c>
      <c r="F125" s="3" t="s">
        <v>56</v>
      </c>
      <c r="G125" s="3" t="s">
        <v>57</v>
      </c>
      <c r="H125" s="2" t="s">
        <v>49</v>
      </c>
      <c r="I125" s="2" t="s">
        <v>486</v>
      </c>
      <c r="J125" s="3" t="str">
        <f>HYPERLINK("https://www.boe.es/gazeta/dias/1828/05/10/pdfs/GMD-1828-57.pdf#page=4","Abrir facsímil")</f>
        <v>Abrir facsímil</v>
      </c>
      <c r="K125" s="3" t="s">
        <v>51</v>
      </c>
    </row>
    <row r="126" spans="1:11" ht="42" customHeight="1">
      <c r="A126" s="2" t="s">
        <v>487</v>
      </c>
      <c r="B126" s="2" t="s">
        <v>487</v>
      </c>
      <c r="C126" s="2" t="s">
        <v>17</v>
      </c>
      <c r="D126" s="2" t="s">
        <v>18</v>
      </c>
      <c r="E126" s="5" t="s">
        <v>270</v>
      </c>
      <c r="F126" s="3" t="s">
        <v>271</v>
      </c>
      <c r="G126" s="3" t="s">
        <v>36</v>
      </c>
      <c r="H126" s="2" t="s">
        <v>49</v>
      </c>
      <c r="I126" s="2" t="s">
        <v>488</v>
      </c>
      <c r="J126" s="3" t="str">
        <f>HYPERLINK("https://www.boe.es/gazeta/dias/1828/08/28/pdfs/GMD-1828-104.pdf#page=3","Abrir facsímil")</f>
        <v>Abrir facsímil</v>
      </c>
      <c r="K126" s="3" t="s">
        <v>51</v>
      </c>
    </row>
    <row r="127" spans="1:11" ht="42" customHeight="1">
      <c r="A127" s="2" t="s">
        <v>489</v>
      </c>
      <c r="B127" s="2" t="s">
        <v>490</v>
      </c>
      <c r="C127" s="2" t="s">
        <v>150</v>
      </c>
      <c r="D127" s="2" t="s">
        <v>151</v>
      </c>
      <c r="E127" s="5" t="s">
        <v>212</v>
      </c>
      <c r="F127" s="3" t="s">
        <v>213</v>
      </c>
      <c r="G127" s="3" t="s">
        <v>36</v>
      </c>
      <c r="H127" s="2" t="s">
        <v>49</v>
      </c>
      <c r="I127" s="2" t="s">
        <v>491</v>
      </c>
      <c r="J127" s="3" t="str">
        <f>HYPERLINK("https://www.boe.es/gazeta/dias/1828/03/25/pdfs/GMD-1828-37.pdf#page=3","Abrir facsímil")</f>
        <v>Abrir facsímil</v>
      </c>
      <c r="K127" s="3" t="s">
        <v>51</v>
      </c>
    </row>
    <row r="128" spans="1:11" ht="42" customHeight="1">
      <c r="A128" s="2" t="s">
        <v>492</v>
      </c>
      <c r="B128" s="2" t="s">
        <v>492</v>
      </c>
      <c r="C128" s="2" t="s">
        <v>17</v>
      </c>
      <c r="D128" s="2" t="s">
        <v>18</v>
      </c>
      <c r="E128" s="5" t="s">
        <v>197</v>
      </c>
      <c r="F128" s="3" t="s">
        <v>198</v>
      </c>
      <c r="G128" s="3" t="s">
        <v>43</v>
      </c>
      <c r="H128" s="2" t="s">
        <v>49</v>
      </c>
      <c r="I128" s="2" t="s">
        <v>493</v>
      </c>
      <c r="J128" s="3" t="str">
        <f>HYPERLINK("https://www.boe.es/gazeta/dias/1828/09/27/pdfs/GMD-1828-117.pdf#page=1","Abrir facsímil")</f>
        <v>Abrir facsímil</v>
      </c>
      <c r="K128" s="3" t="s">
        <v>51</v>
      </c>
    </row>
    <row r="129" spans="1:11" ht="42" customHeight="1">
      <c r="A129" s="2" t="s">
        <v>492</v>
      </c>
      <c r="B129" s="2" t="s">
        <v>492</v>
      </c>
      <c r="C129" s="2" t="s">
        <v>27</v>
      </c>
      <c r="D129" s="2" t="s">
        <v>28</v>
      </c>
      <c r="E129" s="5" t="s">
        <v>494</v>
      </c>
      <c r="F129" s="3" t="s">
        <v>495</v>
      </c>
      <c r="G129" s="3" t="s">
        <v>496</v>
      </c>
      <c r="H129" s="2" t="s">
        <v>49</v>
      </c>
      <c r="I129" s="2" t="s">
        <v>497</v>
      </c>
      <c r="J129" s="3" t="str">
        <f>HYPERLINK("https://www.boe.es/gazeta/dias/1828/12/18/pdfs/GMD-1828-152.pdf#page=3","Abrir facsímil")</f>
        <v>Abrir facsímil</v>
      </c>
      <c r="K129" s="3" t="s">
        <v>51</v>
      </c>
    </row>
    <row r="130" spans="1:11" ht="42" customHeight="1">
      <c r="A130" s="2" t="s">
        <v>498</v>
      </c>
      <c r="B130" s="2" t="s">
        <v>498</v>
      </c>
      <c r="C130" s="2" t="s">
        <v>17</v>
      </c>
      <c r="D130" s="2" t="s">
        <v>18</v>
      </c>
      <c r="E130" s="5" t="s">
        <v>499</v>
      </c>
      <c r="F130" s="3" t="s">
        <v>500</v>
      </c>
      <c r="G130" s="3" t="s">
        <v>36</v>
      </c>
      <c r="H130" s="2" t="s">
        <v>49</v>
      </c>
      <c r="I130" s="2" t="s">
        <v>501</v>
      </c>
      <c r="J130" s="3" t="str">
        <f>HYPERLINK("https://www.boe.es/gazeta/dias/1828/09/16/pdfs/GMD-1828-112.pdf#page=3","Abrir facsímil")</f>
        <v>Abrir facsímil</v>
      </c>
      <c r="K130" s="3" t="s">
        <v>51</v>
      </c>
    </row>
    <row r="131" spans="1:11" ht="42" customHeight="1">
      <c r="A131" s="2" t="s">
        <v>502</v>
      </c>
      <c r="B131" s="2" t="s">
        <v>503</v>
      </c>
      <c r="C131" s="2" t="s">
        <v>40</v>
      </c>
      <c r="D131" s="2" t="s">
        <v>28</v>
      </c>
      <c r="E131" s="5" t="s">
        <v>504</v>
      </c>
      <c r="F131" s="3" t="s">
        <v>505</v>
      </c>
      <c r="G131" s="3" t="s">
        <v>506</v>
      </c>
      <c r="H131" s="2" t="s">
        <v>49</v>
      </c>
      <c r="I131" s="2" t="s">
        <v>507</v>
      </c>
      <c r="J131" s="3" t="str">
        <f>HYPERLINK("https://www.boe.es/gazeta/dias/1828/09/13/pdfs/GMD-1828-111.pdf#page=4","Abrir facsímil")</f>
        <v>Abrir facsímil</v>
      </c>
      <c r="K131" s="3" t="s">
        <v>51</v>
      </c>
    </row>
    <row r="132" spans="1:11" ht="42" customHeight="1">
      <c r="A132" s="2" t="s">
        <v>508</v>
      </c>
      <c r="B132" s="2" t="s">
        <v>509</v>
      </c>
      <c r="C132" s="2" t="s">
        <v>96</v>
      </c>
      <c r="D132" s="2" t="s">
        <v>28</v>
      </c>
      <c r="E132" s="5" t="s">
        <v>504</v>
      </c>
      <c r="F132" s="3" t="s">
        <v>505</v>
      </c>
      <c r="G132" s="3" t="s">
        <v>506</v>
      </c>
      <c r="H132" s="2" t="s">
        <v>49</v>
      </c>
      <c r="I132" s="2" t="s">
        <v>510</v>
      </c>
      <c r="J132" s="3" t="str">
        <f>HYPERLINK("https://www.boe.es/gazeta/dias/1828/09/13/pdfs/GMD-1828-111.pdf#page=4","Abrir facsímil")</f>
        <v>Abrir facsímil</v>
      </c>
      <c r="K132" s="3" t="s">
        <v>51</v>
      </c>
    </row>
    <row r="133" spans="1:11" ht="42" customHeight="1">
      <c r="A133" s="2" t="s">
        <v>511</v>
      </c>
      <c r="B133" s="2" t="s">
        <v>512</v>
      </c>
      <c r="C133" s="2" t="s">
        <v>27</v>
      </c>
      <c r="D133" s="2" t="s">
        <v>28</v>
      </c>
      <c r="E133" s="5" t="s">
        <v>504</v>
      </c>
      <c r="F133" s="3" t="s">
        <v>505</v>
      </c>
      <c r="G133" s="3" t="s">
        <v>36</v>
      </c>
      <c r="H133" s="2" t="s">
        <v>49</v>
      </c>
      <c r="I133" s="2" t="s">
        <v>513</v>
      </c>
      <c r="J133" s="3" t="str">
        <f>HYPERLINK("https://www.boe.es/gazeta/dias/1828/09/13/pdfs/GMD-1828-111.pdf#page=3","Abrir facsímil")</f>
        <v>Abrir facsímil</v>
      </c>
      <c r="K133" s="3" t="s">
        <v>51</v>
      </c>
    </row>
    <row r="134" spans="1:11" ht="42" customHeight="1">
      <c r="A134" s="2" t="s">
        <v>514</v>
      </c>
      <c r="B134" s="2" t="s">
        <v>515</v>
      </c>
      <c r="C134" s="2" t="s">
        <v>150</v>
      </c>
      <c r="D134" s="2" t="s">
        <v>151</v>
      </c>
      <c r="E134" s="5" t="s">
        <v>377</v>
      </c>
      <c r="F134" s="3" t="s">
        <v>378</v>
      </c>
      <c r="G134" s="3" t="s">
        <v>36</v>
      </c>
      <c r="H134" s="2" t="s">
        <v>49</v>
      </c>
      <c r="I134" s="2" t="s">
        <v>516</v>
      </c>
      <c r="J134" s="3" t="str">
        <f>HYPERLINK("https://www.boe.es/gazeta/dias/1828/08/23/pdfs/GMD-1828-102.pdf#page=3","Abrir facsímil")</f>
        <v>Abrir facsímil</v>
      </c>
      <c r="K134" s="3" t="s">
        <v>51</v>
      </c>
    </row>
    <row r="135" spans="1:11" ht="42" customHeight="1">
      <c r="A135" s="2" t="s">
        <v>517</v>
      </c>
      <c r="B135" s="2" t="s">
        <v>517</v>
      </c>
      <c r="C135" s="2" t="s">
        <v>27</v>
      </c>
      <c r="D135" s="2" t="s">
        <v>28</v>
      </c>
      <c r="E135" s="5" t="s">
        <v>159</v>
      </c>
      <c r="F135" s="3" t="s">
        <v>160</v>
      </c>
      <c r="G135" s="3" t="s">
        <v>36</v>
      </c>
      <c r="H135" s="2" t="s">
        <v>49</v>
      </c>
      <c r="I135" s="2" t="s">
        <v>518</v>
      </c>
      <c r="J135" s="3" t="str">
        <f>HYPERLINK("https://www.boe.es/gazeta/dias/1828/03/11/pdfs/GMD-1828-31.pdf#page=3","Abrir facsímil")</f>
        <v>Abrir facsímil</v>
      </c>
      <c r="K135" s="3" t="s">
        <v>51</v>
      </c>
    </row>
    <row r="136" spans="1:11" ht="42" customHeight="1">
      <c r="A136" s="2" t="s">
        <v>517</v>
      </c>
      <c r="B136" s="2" t="s">
        <v>517</v>
      </c>
      <c r="C136" s="2" t="s">
        <v>17</v>
      </c>
      <c r="D136" s="2" t="s">
        <v>18</v>
      </c>
      <c r="E136" s="5" t="s">
        <v>19</v>
      </c>
      <c r="F136" s="3" t="s">
        <v>20</v>
      </c>
      <c r="G136" s="3" t="s">
        <v>21</v>
      </c>
      <c r="H136" s="2" t="s">
        <v>49</v>
      </c>
      <c r="I136" s="2" t="s">
        <v>519</v>
      </c>
      <c r="J136" s="3" t="str">
        <f>HYPERLINK("https://www.boe.es/gazeta/dias/1828/12/30/pdfs/GMD-1828-157.pdf#page=4","Abrir facsímil")</f>
        <v>Abrir facsímil</v>
      </c>
      <c r="K136" s="3" t="s">
        <v>51</v>
      </c>
    </row>
    <row r="137" spans="1:11" ht="42" customHeight="1">
      <c r="A137" s="2" t="s">
        <v>520</v>
      </c>
      <c r="B137" s="2" t="s">
        <v>521</v>
      </c>
      <c r="C137" s="2" t="s">
        <v>54</v>
      </c>
      <c r="D137" s="2" t="s">
        <v>28</v>
      </c>
      <c r="E137" s="5" t="s">
        <v>82</v>
      </c>
      <c r="F137" s="3" t="s">
        <v>83</v>
      </c>
      <c r="G137" s="3" t="s">
        <v>21</v>
      </c>
      <c r="H137" s="2" t="s">
        <v>22</v>
      </c>
      <c r="I137" s="2" t="s">
        <v>522</v>
      </c>
      <c r="J137" s="3" t="str">
        <f>HYPERLINK("https://www.boe.es/gazeta/dias/1828/08/12/pdfs/GMD-1828-97.pdf#page=4","Abrir facsímil")</f>
        <v>Abrir facsímil</v>
      </c>
      <c r="K137" s="3" t="s">
        <v>24</v>
      </c>
    </row>
    <row r="138" spans="1:11" ht="42" customHeight="1">
      <c r="A138" s="2" t="s">
        <v>523</v>
      </c>
      <c r="B138" s="2" t="s">
        <v>523</v>
      </c>
      <c r="C138" s="2" t="s">
        <v>54</v>
      </c>
      <c r="D138" s="2" t="s">
        <v>28</v>
      </c>
      <c r="E138" s="5" t="s">
        <v>128</v>
      </c>
      <c r="F138" s="3" t="s">
        <v>129</v>
      </c>
      <c r="G138" s="3" t="s">
        <v>21</v>
      </c>
      <c r="H138" s="2" t="s">
        <v>49</v>
      </c>
      <c r="I138" s="2" t="s">
        <v>524</v>
      </c>
      <c r="J138" s="3" t="str">
        <f>HYPERLINK("https://www.boe.es/gazeta/dias/1828/01/03/pdfs/GMD-1828-2.pdf#page=4","Abrir facsímil")</f>
        <v>Abrir facsímil</v>
      </c>
      <c r="K138" s="3" t="s">
        <v>51</v>
      </c>
    </row>
    <row r="139" spans="1:11" ht="42" customHeight="1">
      <c r="A139" s="2" t="s">
        <v>523</v>
      </c>
      <c r="B139" s="2" t="s">
        <v>523</v>
      </c>
      <c r="C139" s="2" t="s">
        <v>150</v>
      </c>
      <c r="D139" s="2" t="s">
        <v>151</v>
      </c>
      <c r="E139" s="5" t="s">
        <v>525</v>
      </c>
      <c r="F139" s="3" t="s">
        <v>526</v>
      </c>
      <c r="G139" s="3" t="s">
        <v>36</v>
      </c>
      <c r="H139" s="2" t="s">
        <v>49</v>
      </c>
      <c r="I139" s="2" t="s">
        <v>527</v>
      </c>
      <c r="J139" s="3" t="str">
        <f>HYPERLINK("https://www.boe.es/gazeta/dias/1828/01/05/pdfs/GMD-1828-3.pdf#page=3","Abrir facsímil")</f>
        <v>Abrir facsímil</v>
      </c>
      <c r="K139" s="3" t="s">
        <v>51</v>
      </c>
    </row>
    <row r="140" spans="1:11" ht="42" customHeight="1">
      <c r="A140" s="2" t="s">
        <v>523</v>
      </c>
      <c r="B140" s="2" t="s">
        <v>523</v>
      </c>
      <c r="C140" s="2" t="s">
        <v>27</v>
      </c>
      <c r="D140" s="2" t="s">
        <v>28</v>
      </c>
      <c r="E140" s="5" t="s">
        <v>159</v>
      </c>
      <c r="F140" s="3" t="s">
        <v>160</v>
      </c>
      <c r="G140" s="3" t="s">
        <v>36</v>
      </c>
      <c r="H140" s="2" t="s">
        <v>49</v>
      </c>
      <c r="I140" s="2" t="s">
        <v>528</v>
      </c>
      <c r="J140" s="3" t="str">
        <f>HYPERLINK("https://www.boe.es/gazeta/dias/1828/03/11/pdfs/GMD-1828-31.pdf#page=3","Abrir facsímil")</f>
        <v>Abrir facsímil</v>
      </c>
      <c r="K140" s="3" t="s">
        <v>51</v>
      </c>
    </row>
    <row r="141" spans="1:11" ht="42" customHeight="1">
      <c r="A141" s="2" t="s">
        <v>523</v>
      </c>
      <c r="B141" s="2" t="s">
        <v>523</v>
      </c>
      <c r="C141" s="2" t="s">
        <v>46</v>
      </c>
      <c r="D141" s="2" t="s">
        <v>28</v>
      </c>
      <c r="E141" s="5" t="s">
        <v>236</v>
      </c>
      <c r="F141" s="3" t="s">
        <v>237</v>
      </c>
      <c r="G141" s="3" t="s">
        <v>21</v>
      </c>
      <c r="H141" s="2" t="s">
        <v>49</v>
      </c>
      <c r="I141" s="2" t="s">
        <v>529</v>
      </c>
      <c r="J141" s="3" t="str">
        <f>HYPERLINK("https://www.boe.es/gazeta/dias/1828/03/18/pdfs/GMD-1828-34.pdf#page=4","Abrir facsímil")</f>
        <v>Abrir facsímil</v>
      </c>
      <c r="K141" s="3" t="s">
        <v>51</v>
      </c>
    </row>
    <row r="142" spans="1:11" ht="42" customHeight="1">
      <c r="A142" s="2" t="s">
        <v>523</v>
      </c>
      <c r="B142" s="2" t="s">
        <v>523</v>
      </c>
      <c r="C142" s="2" t="s">
        <v>27</v>
      </c>
      <c r="D142" s="2" t="s">
        <v>28</v>
      </c>
      <c r="E142" s="5" t="s">
        <v>133</v>
      </c>
      <c r="F142" s="3" t="s">
        <v>134</v>
      </c>
      <c r="G142" s="3" t="s">
        <v>36</v>
      </c>
      <c r="H142" s="2" t="s">
        <v>49</v>
      </c>
      <c r="I142" s="2" t="s">
        <v>530</v>
      </c>
      <c r="J142" s="3" t="str">
        <f>HYPERLINK("https://www.boe.es/gazeta/dias/1828/05/15/pdfs/GMD-1828-59.pdf#page=3","Abrir facsímil")</f>
        <v>Abrir facsímil</v>
      </c>
      <c r="K142" s="3" t="s">
        <v>51</v>
      </c>
    </row>
    <row r="143" spans="1:11" ht="42" customHeight="1">
      <c r="A143" s="2" t="s">
        <v>523</v>
      </c>
      <c r="B143" s="2" t="s">
        <v>523</v>
      </c>
      <c r="C143" s="2" t="s">
        <v>54</v>
      </c>
      <c r="D143" s="2" t="s">
        <v>28</v>
      </c>
      <c r="E143" s="5" t="s">
        <v>531</v>
      </c>
      <c r="F143" s="3" t="s">
        <v>532</v>
      </c>
      <c r="G143" s="3" t="s">
        <v>21</v>
      </c>
      <c r="H143" s="2" t="s">
        <v>49</v>
      </c>
      <c r="I143" s="2" t="s">
        <v>533</v>
      </c>
      <c r="J143" s="3" t="str">
        <f>HYPERLINK("https://www.boe.es/gazeta/dias/1828/06/24/pdfs/GMD-1828-76.pdf#page=4","Abrir facsímil")</f>
        <v>Abrir facsímil</v>
      </c>
      <c r="K143" s="3" t="s">
        <v>51</v>
      </c>
    </row>
    <row r="144" spans="1:11" ht="42" customHeight="1">
      <c r="A144" s="2" t="s">
        <v>523</v>
      </c>
      <c r="B144" s="2" t="s">
        <v>523</v>
      </c>
      <c r="C144" s="2" t="s">
        <v>150</v>
      </c>
      <c r="D144" s="2" t="s">
        <v>151</v>
      </c>
      <c r="E144" s="5" t="s">
        <v>534</v>
      </c>
      <c r="F144" s="3" t="s">
        <v>535</v>
      </c>
      <c r="G144" s="3" t="s">
        <v>21</v>
      </c>
      <c r="H144" s="2" t="s">
        <v>49</v>
      </c>
      <c r="I144" s="2" t="s">
        <v>536</v>
      </c>
      <c r="J144" s="3" t="str">
        <f>HYPERLINK("https://www.boe.es/gazeta/dias/1828/07/15/pdfs/GMD-1828-85.pdf#page=4","Abrir facsímil")</f>
        <v>Abrir facsímil</v>
      </c>
      <c r="K144" s="3" t="s">
        <v>51</v>
      </c>
    </row>
    <row r="145" spans="1:11" ht="42" customHeight="1">
      <c r="A145" s="2" t="s">
        <v>523</v>
      </c>
      <c r="B145" s="2" t="s">
        <v>523</v>
      </c>
      <c r="C145" s="2" t="s">
        <v>27</v>
      </c>
      <c r="D145" s="2" t="s">
        <v>28</v>
      </c>
      <c r="E145" s="5" t="s">
        <v>260</v>
      </c>
      <c r="F145" s="3" t="s">
        <v>261</v>
      </c>
      <c r="G145" s="3" t="s">
        <v>21</v>
      </c>
      <c r="H145" s="2" t="s">
        <v>49</v>
      </c>
      <c r="I145" s="2" t="s">
        <v>537</v>
      </c>
      <c r="J145" s="3" t="str">
        <f>HYPERLINK("https://www.boe.es/gazeta/dias/1828/08/21/pdfs/GMD-1828-101.pdf#page=4","Abrir facsímil")</f>
        <v>Abrir facsímil</v>
      </c>
      <c r="K145" s="3" t="s">
        <v>51</v>
      </c>
    </row>
    <row r="146" spans="1:11" ht="42" customHeight="1">
      <c r="A146" s="2" t="s">
        <v>523</v>
      </c>
      <c r="B146" s="2" t="s">
        <v>523</v>
      </c>
      <c r="C146" s="2" t="s">
        <v>17</v>
      </c>
      <c r="D146" s="2" t="s">
        <v>18</v>
      </c>
      <c r="E146" s="5" t="s">
        <v>499</v>
      </c>
      <c r="F146" s="3" t="s">
        <v>500</v>
      </c>
      <c r="G146" s="3" t="s">
        <v>36</v>
      </c>
      <c r="H146" s="2" t="s">
        <v>49</v>
      </c>
      <c r="I146" s="2" t="s">
        <v>538</v>
      </c>
      <c r="J146" s="3" t="str">
        <f>HYPERLINK("https://www.boe.es/gazeta/dias/1828/09/16/pdfs/GMD-1828-112.pdf#page=3","Abrir facsímil")</f>
        <v>Abrir facsímil</v>
      </c>
      <c r="K146" s="3" t="s">
        <v>51</v>
      </c>
    </row>
    <row r="147" spans="1:11" ht="42" customHeight="1">
      <c r="A147" s="2" t="s">
        <v>523</v>
      </c>
      <c r="B147" s="2" t="s">
        <v>523</v>
      </c>
      <c r="C147" s="2" t="s">
        <v>54</v>
      </c>
      <c r="D147" s="2" t="s">
        <v>28</v>
      </c>
      <c r="E147" s="5" t="s">
        <v>494</v>
      </c>
      <c r="F147" s="3" t="s">
        <v>495</v>
      </c>
      <c r="G147" s="3" t="s">
        <v>21</v>
      </c>
      <c r="H147" s="2" t="s">
        <v>49</v>
      </c>
      <c r="I147" s="2" t="s">
        <v>539</v>
      </c>
      <c r="J147" s="3" t="str">
        <f>HYPERLINK("https://www.boe.es/gazeta/dias/1828/12/18/pdfs/GMD-1828-152.pdf#page=4","Abrir facsímil")</f>
        <v>Abrir facsímil</v>
      </c>
      <c r="K147" s="3" t="s">
        <v>51</v>
      </c>
    </row>
    <row r="148" spans="1:11" ht="42" customHeight="1">
      <c r="A148" s="2" t="s">
        <v>540</v>
      </c>
      <c r="B148" s="2" t="s">
        <v>541</v>
      </c>
      <c r="C148" s="2" t="s">
        <v>86</v>
      </c>
      <c r="D148" s="2" t="s">
        <v>28</v>
      </c>
      <c r="E148" s="5" t="s">
        <v>133</v>
      </c>
      <c r="F148" s="3" t="s">
        <v>134</v>
      </c>
      <c r="G148" s="3" t="s">
        <v>36</v>
      </c>
      <c r="H148" s="2" t="s">
        <v>49</v>
      </c>
      <c r="I148" s="2" t="s">
        <v>542</v>
      </c>
      <c r="J148" s="3" t="str">
        <f>HYPERLINK("https://www.boe.es/gazeta/dias/1828/05/15/pdfs/GMD-1828-59.pdf#page=3","Abrir facsímil")</f>
        <v>Abrir facsímil</v>
      </c>
      <c r="K148" s="3" t="s">
        <v>51</v>
      </c>
    </row>
    <row r="149" spans="1:11" ht="42" customHeight="1">
      <c r="A149" s="2" t="s">
        <v>543</v>
      </c>
      <c r="B149" s="2" t="s">
        <v>544</v>
      </c>
      <c r="C149" s="2" t="s">
        <v>27</v>
      </c>
      <c r="D149" s="2" t="s">
        <v>28</v>
      </c>
      <c r="E149" s="5" t="s">
        <v>133</v>
      </c>
      <c r="F149" s="3" t="s">
        <v>134</v>
      </c>
      <c r="G149" s="3" t="s">
        <v>36</v>
      </c>
      <c r="H149" s="2" t="s">
        <v>49</v>
      </c>
      <c r="I149" s="2" t="s">
        <v>545</v>
      </c>
      <c r="J149" s="3" t="str">
        <f>HYPERLINK("https://www.boe.es/gazeta/dias/1828/05/15/pdfs/GMD-1828-59.pdf#page=3","Abrir facsímil")</f>
        <v>Abrir facsímil</v>
      </c>
      <c r="K149" s="3" t="s">
        <v>51</v>
      </c>
    </row>
    <row r="150" spans="1:11" ht="42" customHeight="1">
      <c r="A150" s="2" t="s">
        <v>546</v>
      </c>
      <c r="B150" s="2" t="s">
        <v>546</v>
      </c>
      <c r="C150" s="2" t="s">
        <v>17</v>
      </c>
      <c r="D150" s="2" t="s">
        <v>18</v>
      </c>
      <c r="E150" s="5" t="s">
        <v>547</v>
      </c>
      <c r="F150" s="3" t="s">
        <v>548</v>
      </c>
      <c r="G150" s="3" t="s">
        <v>36</v>
      </c>
      <c r="H150" s="2" t="s">
        <v>49</v>
      </c>
      <c r="I150" s="2" t="s">
        <v>549</v>
      </c>
      <c r="J150" s="3" t="str">
        <f>HYPERLINK("https://www.boe.es/gazeta/dias/1828/06/14/pdfs/GMD-1828-72.pdf#page=3","Abrir facsímil")</f>
        <v>Abrir facsímil</v>
      </c>
      <c r="K150" s="3" t="s">
        <v>51</v>
      </c>
    </row>
    <row r="151" spans="1:11" ht="42" customHeight="1">
      <c r="A151" s="2" t="s">
        <v>550</v>
      </c>
      <c r="B151" s="2" t="s">
        <v>550</v>
      </c>
      <c r="C151" s="2" t="s">
        <v>54</v>
      </c>
      <c r="D151" s="2" t="s">
        <v>28</v>
      </c>
      <c r="E151" s="5" t="s">
        <v>91</v>
      </c>
      <c r="F151" s="3" t="s">
        <v>92</v>
      </c>
      <c r="G151" s="3" t="s">
        <v>21</v>
      </c>
      <c r="H151" s="2" t="s">
        <v>49</v>
      </c>
      <c r="I151" s="2" t="s">
        <v>551</v>
      </c>
      <c r="J151" s="3" t="str">
        <f>HYPERLINK("https://www.boe.es/gazeta/dias/1828/12/13/pdfs/GMD-1828-150.pdf#page=4","Abrir facsímil")</f>
        <v>Abrir facsímil</v>
      </c>
      <c r="K151" s="3" t="s">
        <v>51</v>
      </c>
    </row>
    <row r="152" spans="1:11" ht="42" customHeight="1">
      <c r="A152" s="2" t="s">
        <v>552</v>
      </c>
      <c r="B152" s="2" t="s">
        <v>552</v>
      </c>
      <c r="C152" s="2" t="s">
        <v>150</v>
      </c>
      <c r="D152" s="2" t="s">
        <v>151</v>
      </c>
      <c r="E152" s="5" t="s">
        <v>314</v>
      </c>
      <c r="F152" s="3" t="s">
        <v>315</v>
      </c>
      <c r="G152" s="3" t="s">
        <v>43</v>
      </c>
      <c r="H152" s="2" t="s">
        <v>49</v>
      </c>
      <c r="I152" s="2" t="s">
        <v>553</v>
      </c>
      <c r="J152" s="3" t="str">
        <f>HYPERLINK("https://www.boe.es/gazeta/dias/1828/01/26/pdfs/GMD-1828-12.pdf#page=1","Abrir facsímil")</f>
        <v>Abrir facsímil</v>
      </c>
      <c r="K152" s="3" t="s">
        <v>51</v>
      </c>
    </row>
    <row r="153" spans="1:11" ht="42" customHeight="1">
      <c r="A153" s="2" t="s">
        <v>554</v>
      </c>
      <c r="B153" s="2" t="s">
        <v>554</v>
      </c>
      <c r="C153" s="2" t="s">
        <v>54</v>
      </c>
      <c r="D153" s="2" t="s">
        <v>28</v>
      </c>
      <c r="E153" s="5" t="s">
        <v>55</v>
      </c>
      <c r="F153" s="3" t="s">
        <v>56</v>
      </c>
      <c r="G153" s="3" t="s">
        <v>57</v>
      </c>
      <c r="H153" s="2" t="s">
        <v>49</v>
      </c>
      <c r="I153" s="2" t="s">
        <v>555</v>
      </c>
      <c r="J153" s="3" t="str">
        <f>HYPERLINK("https://www.boe.es/gazeta/dias/1828/05/10/pdfs/GMD-1828-57.pdf#page=4","Abrir facsímil")</f>
        <v>Abrir facsímil</v>
      </c>
      <c r="K153" s="3" t="s">
        <v>51</v>
      </c>
    </row>
    <row r="154" spans="1:11" ht="42" customHeight="1">
      <c r="A154" s="2" t="s">
        <v>556</v>
      </c>
      <c r="B154" s="2" t="s">
        <v>557</v>
      </c>
      <c r="C154" s="2" t="s">
        <v>54</v>
      </c>
      <c r="D154" s="2" t="s">
        <v>28</v>
      </c>
      <c r="E154" s="5" t="s">
        <v>73</v>
      </c>
      <c r="F154" s="3" t="s">
        <v>74</v>
      </c>
      <c r="G154" s="3" t="s">
        <v>21</v>
      </c>
      <c r="H154" s="2" t="s">
        <v>49</v>
      </c>
      <c r="I154" s="2" t="s">
        <v>558</v>
      </c>
      <c r="J154" s="3" t="str">
        <f>HYPERLINK("https://www.boe.es/gazeta/dias/1828/07/31/pdfs/GMD-1828-92.pdf#page=4","Abrir facsímil")</f>
        <v>Abrir facsímil</v>
      </c>
      <c r="K154" s="3" t="s">
        <v>51</v>
      </c>
    </row>
    <row r="155" spans="1:11" ht="42" customHeight="1">
      <c r="A155" s="2" t="s">
        <v>559</v>
      </c>
      <c r="B155" s="2" t="s">
        <v>560</v>
      </c>
      <c r="C155" s="2" t="s">
        <v>17</v>
      </c>
      <c r="D155" s="2" t="s">
        <v>18</v>
      </c>
      <c r="E155" s="5" t="s">
        <v>236</v>
      </c>
      <c r="F155" s="3" t="s">
        <v>237</v>
      </c>
      <c r="G155" s="3" t="s">
        <v>21</v>
      </c>
      <c r="H155" s="2" t="s">
        <v>49</v>
      </c>
      <c r="I155" s="2" t="s">
        <v>561</v>
      </c>
      <c r="J155" s="3" t="str">
        <f>HYPERLINK("https://www.boe.es/gazeta/dias/1828/03/18/pdfs/GMD-1828-34.pdf#page=4","Abrir facsímil")</f>
        <v>Abrir facsímil</v>
      </c>
      <c r="K155" s="3" t="s">
        <v>51</v>
      </c>
    </row>
    <row r="156" spans="1:11" ht="42" customHeight="1">
      <c r="A156" s="2" t="s">
        <v>562</v>
      </c>
      <c r="B156" s="2" t="s">
        <v>563</v>
      </c>
      <c r="C156" s="2" t="s">
        <v>17</v>
      </c>
      <c r="D156" s="2" t="s">
        <v>18</v>
      </c>
      <c r="E156" s="5" t="s">
        <v>564</v>
      </c>
      <c r="F156" s="3" t="s">
        <v>565</v>
      </c>
      <c r="G156" s="3" t="s">
        <v>36</v>
      </c>
      <c r="H156" s="2" t="s">
        <v>49</v>
      </c>
      <c r="I156" s="2" t="s">
        <v>566</v>
      </c>
      <c r="J156" s="3" t="str">
        <f>HYPERLINK("https://www.boe.es/gazeta/dias/1828/02/02/pdfs/GMD-1828-15.pdf#page=3","Abrir facsímil")</f>
        <v>Abrir facsímil</v>
      </c>
      <c r="K156" s="3" t="s">
        <v>51</v>
      </c>
    </row>
    <row r="157" spans="1:11" ht="42" customHeight="1">
      <c r="A157" s="2" t="s">
        <v>567</v>
      </c>
      <c r="B157" s="2" t="s">
        <v>568</v>
      </c>
      <c r="C157" s="2" t="s">
        <v>17</v>
      </c>
      <c r="D157" s="2" t="s">
        <v>18</v>
      </c>
      <c r="E157" s="5" t="s">
        <v>236</v>
      </c>
      <c r="F157" s="3" t="s">
        <v>237</v>
      </c>
      <c r="G157" s="3" t="s">
        <v>43</v>
      </c>
      <c r="H157" s="2" t="s">
        <v>49</v>
      </c>
      <c r="I157" s="2" t="s">
        <v>569</v>
      </c>
      <c r="J157" s="3" t="str">
        <f>HYPERLINK("https://www.boe.es/gazeta/dias/1828/03/18/pdfs/GMD-1828-34.pdf#page=1","Abrir facsímil")</f>
        <v>Abrir facsímil</v>
      </c>
      <c r="K157" s="3" t="s">
        <v>51</v>
      </c>
    </row>
    <row r="158" spans="1:11" ht="42" customHeight="1">
      <c r="A158" s="2" t="s">
        <v>570</v>
      </c>
      <c r="B158" s="2" t="s">
        <v>571</v>
      </c>
      <c r="C158" s="2" t="s">
        <v>40</v>
      </c>
      <c r="D158" s="2" t="s">
        <v>28</v>
      </c>
      <c r="E158" s="5" t="s">
        <v>572</v>
      </c>
      <c r="F158" s="3" t="s">
        <v>573</v>
      </c>
      <c r="G158" s="3" t="s">
        <v>21</v>
      </c>
      <c r="H158" s="2" t="s">
        <v>49</v>
      </c>
      <c r="I158" s="2" t="s">
        <v>574</v>
      </c>
      <c r="J158" s="3" t="str">
        <f>HYPERLINK("https://www.boe.es/gazeta/dias/1828/09/23/pdfs/GMD-1828-115.pdf#page=4","Abrir facsímil")</f>
        <v>Abrir facsímil</v>
      </c>
      <c r="K158" s="3" t="s">
        <v>51</v>
      </c>
    </row>
    <row r="159" spans="1:11" ht="42" customHeight="1">
      <c r="A159" s="2" t="s">
        <v>575</v>
      </c>
      <c r="B159" s="2" t="s">
        <v>576</v>
      </c>
      <c r="C159" s="2" t="s">
        <v>17</v>
      </c>
      <c r="D159" s="2" t="s">
        <v>18</v>
      </c>
      <c r="E159" s="5" t="s">
        <v>577</v>
      </c>
      <c r="F159" s="3" t="s">
        <v>578</v>
      </c>
      <c r="G159" s="3" t="s">
        <v>579</v>
      </c>
      <c r="H159" s="2" t="s">
        <v>49</v>
      </c>
      <c r="I159" s="2" t="s">
        <v>580</v>
      </c>
      <c r="J159" s="3" t="str">
        <f>HYPERLINK("https://www.boe.es/gazeta/dias/1828/02/19/pdfs/GMD-1828-22.pdf#page=4","Abrir facsímil")</f>
        <v>Abrir facsímil</v>
      </c>
      <c r="K159" s="3" t="s">
        <v>51</v>
      </c>
    </row>
    <row r="160" spans="1:11" ht="42" customHeight="1">
      <c r="A160" s="2" t="s">
        <v>581</v>
      </c>
      <c r="B160" s="2" t="s">
        <v>581</v>
      </c>
      <c r="C160" s="2" t="s">
        <v>54</v>
      </c>
      <c r="D160" s="2" t="s">
        <v>28</v>
      </c>
      <c r="E160" s="5" t="s">
        <v>299</v>
      </c>
      <c r="F160" s="3" t="s">
        <v>300</v>
      </c>
      <c r="G160" s="3" t="s">
        <v>36</v>
      </c>
      <c r="H160" s="2" t="s">
        <v>49</v>
      </c>
      <c r="I160" s="2" t="s">
        <v>582</v>
      </c>
      <c r="J160" s="3" t="str">
        <f>HYPERLINK("https://www.boe.es/gazeta/dias/1828/02/23/pdfs/GMD-1828-24.pdf#page=3","Abrir facsímil")</f>
        <v>Abrir facsímil</v>
      </c>
      <c r="K160" s="3" t="s">
        <v>51</v>
      </c>
    </row>
    <row r="161" spans="1:11" ht="42" customHeight="1">
      <c r="A161" s="2" t="s">
        <v>583</v>
      </c>
      <c r="B161" s="2" t="s">
        <v>584</v>
      </c>
      <c r="C161" s="2" t="s">
        <v>27</v>
      </c>
      <c r="D161" s="2" t="s">
        <v>28</v>
      </c>
      <c r="E161" s="5" t="s">
        <v>585</v>
      </c>
      <c r="F161" s="3" t="s">
        <v>586</v>
      </c>
      <c r="G161" s="3" t="s">
        <v>587</v>
      </c>
      <c r="H161" s="2" t="s">
        <v>22</v>
      </c>
      <c r="I161" s="2" t="s">
        <v>588</v>
      </c>
      <c r="J161" s="3" t="str">
        <f>HYPERLINK("https://www.boe.es/gazeta/dias/1828/10/11/pdfs/GMD-1828-123.pdf#page=4","Abrir facsímil")</f>
        <v>Abrir facsímil</v>
      </c>
      <c r="K161" s="3" t="s">
        <v>24</v>
      </c>
    </row>
    <row r="162" spans="1:11" ht="42" customHeight="1">
      <c r="A162" s="2" t="s">
        <v>589</v>
      </c>
      <c r="B162" s="2" t="s">
        <v>590</v>
      </c>
      <c r="C162" s="2" t="s">
        <v>17</v>
      </c>
      <c r="D162" s="2" t="s">
        <v>18</v>
      </c>
      <c r="E162" s="5" t="s">
        <v>591</v>
      </c>
      <c r="F162" s="3" t="s">
        <v>592</v>
      </c>
      <c r="G162" s="3" t="s">
        <v>21</v>
      </c>
      <c r="H162" s="2" t="s">
        <v>49</v>
      </c>
      <c r="I162" s="2" t="s">
        <v>593</v>
      </c>
      <c r="J162" s="3" t="str">
        <f>HYPERLINK("https://www.boe.es/gazeta/dias/1828/12/11/pdfs/GMD-1828-149.pdf#page=4","Abrir facsímil")</f>
        <v>Abrir facsímil</v>
      </c>
      <c r="K162" s="3" t="s">
        <v>51</v>
      </c>
    </row>
    <row r="163" spans="1:11" ht="42" customHeight="1">
      <c r="A163" s="2" t="s">
        <v>594</v>
      </c>
      <c r="B163" s="2" t="s">
        <v>594</v>
      </c>
      <c r="C163" s="2" t="s">
        <v>27</v>
      </c>
      <c r="D163" s="2" t="s">
        <v>28</v>
      </c>
      <c r="E163" s="5" t="s">
        <v>577</v>
      </c>
      <c r="F163" s="3" t="s">
        <v>578</v>
      </c>
      <c r="G163" s="3" t="s">
        <v>595</v>
      </c>
      <c r="H163" s="2" t="s">
        <v>49</v>
      </c>
      <c r="I163" s="2" t="s">
        <v>596</v>
      </c>
      <c r="J163" s="3" t="str">
        <f>HYPERLINK("https://www.boe.es/gazeta/dias/1828/02/19/pdfs/GMD-1828-22.pdf#page=2","Abrir facsímil")</f>
        <v>Abrir facsímil</v>
      </c>
      <c r="K163" s="3" t="s">
        <v>51</v>
      </c>
    </row>
    <row r="164" spans="1:11" ht="42" customHeight="1">
      <c r="A164" s="2" t="s">
        <v>597</v>
      </c>
      <c r="B164" s="2" t="s">
        <v>597</v>
      </c>
      <c r="C164" s="2" t="s">
        <v>17</v>
      </c>
      <c r="D164" s="2" t="s">
        <v>18</v>
      </c>
      <c r="E164" s="5" t="s">
        <v>343</v>
      </c>
      <c r="F164" s="3" t="s">
        <v>344</v>
      </c>
      <c r="G164" s="3" t="s">
        <v>36</v>
      </c>
      <c r="H164" s="2" t="s">
        <v>49</v>
      </c>
      <c r="I164" s="2" t="s">
        <v>598</v>
      </c>
      <c r="J164" s="3" t="str">
        <f>HYPERLINK("https://www.boe.es/gazeta/dias/1828/09/25/pdfs/GMD-1828-116.pdf#page=3","Abrir facsímil")</f>
        <v>Abrir facsímil</v>
      </c>
      <c r="K164" s="3" t="s">
        <v>51</v>
      </c>
    </row>
    <row r="165" spans="1:11" ht="42" customHeight="1">
      <c r="A165" s="2" t="s">
        <v>599</v>
      </c>
      <c r="B165" s="2" t="s">
        <v>599</v>
      </c>
      <c r="C165" s="2" t="s">
        <v>17</v>
      </c>
      <c r="D165" s="2" t="s">
        <v>18</v>
      </c>
      <c r="E165" s="5" t="s">
        <v>236</v>
      </c>
      <c r="F165" s="3" t="s">
        <v>237</v>
      </c>
      <c r="G165" s="3" t="s">
        <v>21</v>
      </c>
      <c r="H165" s="2" t="s">
        <v>49</v>
      </c>
      <c r="I165" s="2" t="s">
        <v>600</v>
      </c>
      <c r="J165" s="3" t="str">
        <f>HYPERLINK("https://www.boe.es/gazeta/dias/1828/03/18/pdfs/GMD-1828-34.pdf#page=4","Abrir facsímil")</f>
        <v>Abrir facsímil</v>
      </c>
      <c r="K165" s="3" t="s">
        <v>51</v>
      </c>
    </row>
    <row r="166" spans="1:11" ht="42" customHeight="1">
      <c r="A166" s="2" t="s">
        <v>599</v>
      </c>
      <c r="B166" s="2" t="s">
        <v>599</v>
      </c>
      <c r="C166" s="2" t="s">
        <v>46</v>
      </c>
      <c r="D166" s="2" t="s">
        <v>28</v>
      </c>
      <c r="E166" s="5" t="s">
        <v>386</v>
      </c>
      <c r="F166" s="3" t="s">
        <v>387</v>
      </c>
      <c r="G166" s="3" t="s">
        <v>36</v>
      </c>
      <c r="H166" s="2" t="s">
        <v>49</v>
      </c>
      <c r="I166" s="2" t="s">
        <v>601</v>
      </c>
      <c r="J166" s="3" t="str">
        <f>HYPERLINK("https://www.boe.es/gazeta/dias/1828/04/29/pdfs/GMD-1828-52.pdf#page=3","Abrir facsímil")</f>
        <v>Abrir facsímil</v>
      </c>
      <c r="K166" s="3" t="s">
        <v>51</v>
      </c>
    </row>
    <row r="167" spans="1:11" ht="42" customHeight="1">
      <c r="A167" s="2" t="s">
        <v>602</v>
      </c>
      <c r="B167" s="2" t="s">
        <v>603</v>
      </c>
      <c r="C167" s="2" t="s">
        <v>27</v>
      </c>
      <c r="D167" s="2" t="s">
        <v>28</v>
      </c>
      <c r="E167" s="5" t="s">
        <v>55</v>
      </c>
      <c r="F167" s="3" t="s">
        <v>56</v>
      </c>
      <c r="G167" s="3" t="s">
        <v>36</v>
      </c>
      <c r="H167" s="2" t="s">
        <v>49</v>
      </c>
      <c r="I167" s="2" t="s">
        <v>604</v>
      </c>
      <c r="J167" s="3" t="str">
        <f>HYPERLINK("https://www.boe.es/gazeta/dias/1828/05/10/pdfs/GMD-1828-57.pdf#page=3","Abrir facsímil")</f>
        <v>Abrir facsímil</v>
      </c>
      <c r="K167" s="3" t="s">
        <v>51</v>
      </c>
    </row>
    <row r="168" spans="1:11" ht="42" customHeight="1">
      <c r="A168" s="2" t="s">
        <v>605</v>
      </c>
      <c r="B168" s="2" t="s">
        <v>606</v>
      </c>
      <c r="C168" s="2" t="s">
        <v>150</v>
      </c>
      <c r="D168" s="2" t="s">
        <v>151</v>
      </c>
      <c r="E168" s="5" t="s">
        <v>607</v>
      </c>
      <c r="F168" s="3" t="s">
        <v>608</v>
      </c>
      <c r="G168" s="3" t="s">
        <v>609</v>
      </c>
      <c r="H168" s="2" t="s">
        <v>22</v>
      </c>
      <c r="I168" s="2" t="s">
        <v>610</v>
      </c>
      <c r="J168" s="3" t="str">
        <f>HYPERLINK("https://www.boe.es/gazeta/dias/1828/10/30/pdfs/GMD-1828-131.pdf#page=3","Abrir facsímil")</f>
        <v>Abrir facsímil</v>
      </c>
      <c r="K168" s="3" t="s">
        <v>24</v>
      </c>
    </row>
    <row r="169" spans="1:11" ht="42" customHeight="1">
      <c r="A169" s="2" t="s">
        <v>611</v>
      </c>
      <c r="B169" s="2" t="s">
        <v>611</v>
      </c>
      <c r="C169" s="2" t="s">
        <v>17</v>
      </c>
      <c r="D169" s="2" t="s">
        <v>18</v>
      </c>
      <c r="E169" s="5" t="s">
        <v>191</v>
      </c>
      <c r="F169" s="3" t="s">
        <v>192</v>
      </c>
      <c r="G169" s="3" t="s">
        <v>36</v>
      </c>
      <c r="H169" s="2" t="s">
        <v>49</v>
      </c>
      <c r="I169" s="2" t="s">
        <v>612</v>
      </c>
      <c r="J169" s="3" t="str">
        <f>HYPERLINK("https://www.boe.es/gazeta/dias/1828/03/20/pdfs/GMD-1828-35.pdf#page=3","Abrir facsímil")</f>
        <v>Abrir facsímil</v>
      </c>
      <c r="K169" s="3" t="s">
        <v>51</v>
      </c>
    </row>
    <row r="170" spans="1:11" ht="42" customHeight="1">
      <c r="A170" s="2" t="s">
        <v>613</v>
      </c>
      <c r="B170" s="2" t="s">
        <v>613</v>
      </c>
      <c r="C170" s="2" t="s">
        <v>46</v>
      </c>
      <c r="D170" s="2" t="s">
        <v>28</v>
      </c>
      <c r="E170" s="5" t="s">
        <v>614</v>
      </c>
      <c r="F170" s="3" t="s">
        <v>615</v>
      </c>
      <c r="G170" s="3" t="s">
        <v>43</v>
      </c>
      <c r="H170" s="2" t="s">
        <v>49</v>
      </c>
      <c r="I170" s="2" t="s">
        <v>616</v>
      </c>
      <c r="J170" s="3" t="str">
        <f>HYPERLINK("https://www.boe.es/gazeta/dias/1828/05/27/pdfs/GMD-1828-64.pdf#page=1","Abrir facsímil")</f>
        <v>Abrir facsímil</v>
      </c>
      <c r="K170" s="3" t="s">
        <v>51</v>
      </c>
    </row>
    <row r="171" spans="1:11" ht="42" customHeight="1">
      <c r="A171" s="2" t="s">
        <v>617</v>
      </c>
      <c r="B171" s="2" t="s">
        <v>618</v>
      </c>
      <c r="C171" s="2" t="s">
        <v>150</v>
      </c>
      <c r="D171" s="2" t="s">
        <v>151</v>
      </c>
      <c r="E171" s="5" t="s">
        <v>280</v>
      </c>
      <c r="F171" s="3" t="s">
        <v>281</v>
      </c>
      <c r="G171" s="3" t="s">
        <v>36</v>
      </c>
      <c r="H171" s="2" t="s">
        <v>49</v>
      </c>
      <c r="I171" s="2" t="s">
        <v>619</v>
      </c>
      <c r="J171" s="3" t="str">
        <f>HYPERLINK("https://www.boe.es/gazeta/dias/1828/02/14/pdfs/GMD-1828-20.pdf#page=3","Abrir facsímil")</f>
        <v>Abrir facsímil</v>
      </c>
      <c r="K171" s="3" t="s">
        <v>51</v>
      </c>
    </row>
    <row r="172" spans="1:11" ht="42" customHeight="1">
      <c r="A172" s="2" t="s">
        <v>620</v>
      </c>
      <c r="B172" s="2" t="s">
        <v>621</v>
      </c>
      <c r="C172" s="2" t="s">
        <v>40</v>
      </c>
      <c r="D172" s="2" t="s">
        <v>28</v>
      </c>
      <c r="E172" s="5" t="s">
        <v>504</v>
      </c>
      <c r="F172" s="3" t="s">
        <v>505</v>
      </c>
      <c r="G172" s="3" t="s">
        <v>506</v>
      </c>
      <c r="H172" s="2" t="s">
        <v>49</v>
      </c>
      <c r="I172" s="2" t="s">
        <v>622</v>
      </c>
      <c r="J172" s="3" t="str">
        <f>HYPERLINK("https://www.boe.es/gazeta/dias/1828/09/13/pdfs/GMD-1828-111.pdf#page=4","Abrir facsímil")</f>
        <v>Abrir facsímil</v>
      </c>
      <c r="K172" s="3" t="s">
        <v>51</v>
      </c>
    </row>
    <row r="173" spans="1:11" ht="42" customHeight="1">
      <c r="A173" s="2" t="s">
        <v>623</v>
      </c>
      <c r="B173" s="2" t="s">
        <v>624</v>
      </c>
      <c r="C173" s="2" t="s">
        <v>46</v>
      </c>
      <c r="D173" s="2" t="s">
        <v>28</v>
      </c>
      <c r="E173" s="5" t="s">
        <v>55</v>
      </c>
      <c r="F173" s="3" t="s">
        <v>56</v>
      </c>
      <c r="G173" s="3" t="s">
        <v>36</v>
      </c>
      <c r="H173" s="2" t="s">
        <v>49</v>
      </c>
      <c r="I173" s="2" t="s">
        <v>625</v>
      </c>
      <c r="J173" s="3" t="str">
        <f>HYPERLINK("https://www.boe.es/gazeta/dias/1828/05/10/pdfs/GMD-1828-57.pdf#page=3","Abrir facsímil")</f>
        <v>Abrir facsímil</v>
      </c>
      <c r="K173" s="3" t="s">
        <v>51</v>
      </c>
    </row>
    <row r="174" spans="1:11" ht="42" customHeight="1">
      <c r="A174" s="2" t="s">
        <v>626</v>
      </c>
      <c r="B174" s="2" t="s">
        <v>627</v>
      </c>
      <c r="C174" s="2" t="s">
        <v>27</v>
      </c>
      <c r="D174" s="2" t="s">
        <v>28</v>
      </c>
      <c r="E174" s="5" t="s">
        <v>270</v>
      </c>
      <c r="F174" s="3" t="s">
        <v>271</v>
      </c>
      <c r="G174" s="3" t="s">
        <v>36</v>
      </c>
      <c r="H174" s="2" t="s">
        <v>49</v>
      </c>
      <c r="I174" s="2" t="s">
        <v>628</v>
      </c>
      <c r="J174" s="3" t="str">
        <f>HYPERLINK("https://www.boe.es/gazeta/dias/1828/08/28/pdfs/GMD-1828-104.pdf#page=3","Abrir facsímil")</f>
        <v>Abrir facsímil</v>
      </c>
      <c r="K174" s="3" t="s">
        <v>51</v>
      </c>
    </row>
    <row r="175" spans="1:11" ht="42" customHeight="1">
      <c r="A175" s="2" t="s">
        <v>629</v>
      </c>
      <c r="B175" s="2" t="s">
        <v>630</v>
      </c>
      <c r="C175" s="2" t="s">
        <v>17</v>
      </c>
      <c r="D175" s="2" t="s">
        <v>18</v>
      </c>
      <c r="E175" s="5" t="s">
        <v>534</v>
      </c>
      <c r="F175" s="3" t="s">
        <v>535</v>
      </c>
      <c r="G175" s="3" t="s">
        <v>21</v>
      </c>
      <c r="H175" s="2" t="s">
        <v>49</v>
      </c>
      <c r="I175" s="2" t="s">
        <v>631</v>
      </c>
      <c r="J175" s="3" t="str">
        <f>HYPERLINK("https://www.boe.es/gazeta/dias/1828/07/15/pdfs/GMD-1828-85.pdf#page=4","Abrir facsímil")</f>
        <v>Abrir facsímil</v>
      </c>
      <c r="K175" s="3" t="s">
        <v>51</v>
      </c>
    </row>
    <row r="176" spans="1:11" ht="42" customHeight="1">
      <c r="A176" s="2" t="s">
        <v>632</v>
      </c>
      <c r="B176" s="2" t="s">
        <v>633</v>
      </c>
      <c r="C176" s="2" t="s">
        <v>27</v>
      </c>
      <c r="D176" s="2" t="s">
        <v>28</v>
      </c>
      <c r="E176" s="5" t="s">
        <v>270</v>
      </c>
      <c r="F176" s="3" t="s">
        <v>271</v>
      </c>
      <c r="G176" s="3" t="s">
        <v>36</v>
      </c>
      <c r="H176" s="2" t="s">
        <v>49</v>
      </c>
      <c r="I176" s="2" t="s">
        <v>634</v>
      </c>
      <c r="J176" s="3" t="str">
        <f>HYPERLINK("https://www.boe.es/gazeta/dias/1828/08/28/pdfs/GMD-1828-104.pdf#page=3","Abrir facsímil")</f>
        <v>Abrir facsímil</v>
      </c>
      <c r="K176" s="3" t="s">
        <v>51</v>
      </c>
    </row>
    <row r="177" spans="1:11" ht="42" customHeight="1">
      <c r="A177" s="2" t="s">
        <v>635</v>
      </c>
      <c r="B177" s="2" t="s">
        <v>636</v>
      </c>
      <c r="C177" s="2" t="s">
        <v>54</v>
      </c>
      <c r="D177" s="2" t="s">
        <v>28</v>
      </c>
      <c r="E177" s="5" t="s">
        <v>637</v>
      </c>
      <c r="F177" s="3" t="s">
        <v>638</v>
      </c>
      <c r="G177" s="3" t="s">
        <v>21</v>
      </c>
      <c r="H177" s="2" t="s">
        <v>49</v>
      </c>
      <c r="I177" s="2" t="s">
        <v>639</v>
      </c>
      <c r="J177" s="3" t="str">
        <f>HYPERLINK("https://www.boe.es/gazeta/dias/1828/07/12/pdfs/GMD-1828-84.pdf#page=4","Abrir facsímil")</f>
        <v>Abrir facsímil</v>
      </c>
      <c r="K177" s="3" t="s">
        <v>51</v>
      </c>
    </row>
    <row r="178" spans="1:11" ht="42" customHeight="1">
      <c r="A178" s="2" t="s">
        <v>640</v>
      </c>
      <c r="B178" s="2" t="s">
        <v>641</v>
      </c>
      <c r="C178" s="2" t="s">
        <v>27</v>
      </c>
      <c r="D178" s="2" t="s">
        <v>28</v>
      </c>
      <c r="E178" s="5" t="s">
        <v>260</v>
      </c>
      <c r="F178" s="3" t="s">
        <v>261</v>
      </c>
      <c r="G178" s="3" t="s">
        <v>21</v>
      </c>
      <c r="H178" s="2" t="s">
        <v>49</v>
      </c>
      <c r="I178" s="2" t="s">
        <v>642</v>
      </c>
      <c r="J178" s="3" t="str">
        <f>HYPERLINK("https://www.boe.es/gazeta/dias/1828/08/21/pdfs/GMD-1828-101.pdf#page=4","Abrir facsímil")</f>
        <v>Abrir facsímil</v>
      </c>
      <c r="K178" s="3" t="s">
        <v>51</v>
      </c>
    </row>
    <row r="179" spans="1:11" ht="42" customHeight="1">
      <c r="A179" s="2" t="s">
        <v>643</v>
      </c>
      <c r="B179" s="2" t="s">
        <v>643</v>
      </c>
      <c r="C179" s="2" t="s">
        <v>150</v>
      </c>
      <c r="D179" s="2" t="s">
        <v>151</v>
      </c>
      <c r="E179" s="5" t="s">
        <v>531</v>
      </c>
      <c r="F179" s="3" t="s">
        <v>532</v>
      </c>
      <c r="G179" s="3" t="s">
        <v>21</v>
      </c>
      <c r="H179" s="2" t="s">
        <v>49</v>
      </c>
      <c r="I179" s="2" t="s">
        <v>644</v>
      </c>
      <c r="J179" s="3" t="str">
        <f>HYPERLINK("https://www.boe.es/gazeta/dias/1828/06/24/pdfs/GMD-1828-76.pdf#page=4","Abrir facsímil")</f>
        <v>Abrir facsímil</v>
      </c>
      <c r="K179" s="3" t="s">
        <v>51</v>
      </c>
    </row>
    <row r="180" spans="1:11" ht="42" customHeight="1">
      <c r="A180" s="2" t="s">
        <v>645</v>
      </c>
      <c r="B180" s="2" t="s">
        <v>645</v>
      </c>
      <c r="C180" s="2" t="s">
        <v>17</v>
      </c>
      <c r="D180" s="2" t="s">
        <v>18</v>
      </c>
      <c r="E180" s="5" t="s">
        <v>572</v>
      </c>
      <c r="F180" s="3" t="s">
        <v>573</v>
      </c>
      <c r="G180" s="3" t="s">
        <v>21</v>
      </c>
      <c r="H180" s="2" t="s">
        <v>49</v>
      </c>
      <c r="I180" s="2" t="s">
        <v>646</v>
      </c>
      <c r="J180" s="3" t="str">
        <f>HYPERLINK("https://www.boe.es/gazeta/dias/1828/09/23/pdfs/GMD-1828-115.pdf#page=4","Abrir facsímil")</f>
        <v>Abrir facsímil</v>
      </c>
      <c r="K180" s="3" t="s">
        <v>51</v>
      </c>
    </row>
    <row r="181" spans="1:11" ht="42" customHeight="1">
      <c r="A181" s="2" t="s">
        <v>647</v>
      </c>
      <c r="B181" s="2" t="s">
        <v>648</v>
      </c>
      <c r="C181" s="2" t="s">
        <v>150</v>
      </c>
      <c r="D181" s="2" t="s">
        <v>151</v>
      </c>
      <c r="E181" s="5" t="s">
        <v>649</v>
      </c>
      <c r="F181" s="3" t="s">
        <v>650</v>
      </c>
      <c r="G181" s="3" t="s">
        <v>651</v>
      </c>
      <c r="H181" s="2" t="s">
        <v>49</v>
      </c>
      <c r="I181" s="2" t="s">
        <v>652</v>
      </c>
      <c r="J181" s="3" t="str">
        <f>HYPERLINK("https://www.boe.es/gazeta/dias/1828/03/13/pdfs/GMD-1828-32.pdf#page=4","Abrir facsímil")</f>
        <v>Abrir facsímil</v>
      </c>
      <c r="K181" s="3" t="s">
        <v>51</v>
      </c>
    </row>
    <row r="182" spans="1:11" ht="42" customHeight="1">
      <c r="A182" s="2" t="s">
        <v>653</v>
      </c>
      <c r="B182" s="2" t="s">
        <v>654</v>
      </c>
      <c r="C182" s="2" t="s">
        <v>150</v>
      </c>
      <c r="D182" s="2" t="s">
        <v>151</v>
      </c>
      <c r="E182" s="5" t="s">
        <v>174</v>
      </c>
      <c r="F182" s="3" t="s">
        <v>175</v>
      </c>
      <c r="G182" s="3" t="s">
        <v>36</v>
      </c>
      <c r="H182" s="2" t="s">
        <v>49</v>
      </c>
      <c r="I182" s="2" t="s">
        <v>655</v>
      </c>
      <c r="J182" s="3" t="str">
        <f>HYPERLINK("https://www.boe.es/gazeta/dias/1828/05/06/pdfs/GMD-1828-55.pdf#page=3","Abrir facsímil")</f>
        <v>Abrir facsímil</v>
      </c>
      <c r="K182" s="3" t="s">
        <v>51</v>
      </c>
    </row>
    <row r="183" spans="1:11" ht="42" customHeight="1">
      <c r="A183" s="2" t="s">
        <v>656</v>
      </c>
      <c r="B183" s="2" t="s">
        <v>657</v>
      </c>
      <c r="C183" s="2" t="s">
        <v>27</v>
      </c>
      <c r="D183" s="2" t="s">
        <v>28</v>
      </c>
      <c r="E183" s="5" t="s">
        <v>55</v>
      </c>
      <c r="F183" s="3" t="s">
        <v>56</v>
      </c>
      <c r="G183" s="3" t="s">
        <v>36</v>
      </c>
      <c r="H183" s="2" t="s">
        <v>49</v>
      </c>
      <c r="I183" s="2" t="s">
        <v>658</v>
      </c>
      <c r="J183" s="3" t="str">
        <f>HYPERLINK("https://www.boe.es/gazeta/dias/1828/05/10/pdfs/GMD-1828-57.pdf#page=3","Abrir facsímil")</f>
        <v>Abrir facsímil</v>
      </c>
      <c r="K183" s="3" t="s">
        <v>51</v>
      </c>
    </row>
    <row r="184" spans="1:11" ht="42" customHeight="1">
      <c r="A184" s="2" t="s">
        <v>659</v>
      </c>
      <c r="B184" s="2" t="s">
        <v>660</v>
      </c>
      <c r="C184" s="2" t="s">
        <v>150</v>
      </c>
      <c r="D184" s="2" t="s">
        <v>151</v>
      </c>
      <c r="E184" s="5" t="s">
        <v>564</v>
      </c>
      <c r="F184" s="3" t="s">
        <v>565</v>
      </c>
      <c r="G184" s="3" t="s">
        <v>43</v>
      </c>
      <c r="H184" s="2" t="s">
        <v>49</v>
      </c>
      <c r="I184" s="2" t="s">
        <v>661</v>
      </c>
      <c r="J184" s="3" t="str">
        <f>HYPERLINK("https://www.boe.es/gazeta/dias/1828/02/02/pdfs/GMD-1828-15.pdf#page=1","Abrir facsímil")</f>
        <v>Abrir facsímil</v>
      </c>
      <c r="K184" s="3" t="s">
        <v>51</v>
      </c>
    </row>
    <row r="185" spans="1:11" ht="42" customHeight="1">
      <c r="A185" s="2" t="s">
        <v>662</v>
      </c>
      <c r="B185" s="2" t="s">
        <v>663</v>
      </c>
      <c r="C185" s="2" t="s">
        <v>54</v>
      </c>
      <c r="D185" s="2" t="s">
        <v>28</v>
      </c>
      <c r="E185" s="5" t="s">
        <v>236</v>
      </c>
      <c r="F185" s="3" t="s">
        <v>237</v>
      </c>
      <c r="G185" s="3" t="s">
        <v>21</v>
      </c>
      <c r="H185" s="2" t="s">
        <v>22</v>
      </c>
      <c r="I185" s="2" t="s">
        <v>664</v>
      </c>
      <c r="J185" s="3" t="str">
        <f>HYPERLINK("https://www.boe.es/gazeta/dias/1828/03/18/pdfs/GMD-1828-34.pdf#page=4","Abrir facsímil")</f>
        <v>Abrir facsímil</v>
      </c>
      <c r="K185" s="3" t="s">
        <v>24</v>
      </c>
    </row>
    <row r="186" spans="1:11" ht="42" customHeight="1">
      <c r="A186" s="2" t="s">
        <v>665</v>
      </c>
      <c r="B186" s="2" t="s">
        <v>666</v>
      </c>
      <c r="C186" s="2" t="s">
        <v>54</v>
      </c>
      <c r="D186" s="2" t="s">
        <v>28</v>
      </c>
      <c r="E186" s="5" t="s">
        <v>667</v>
      </c>
      <c r="F186" s="3" t="s">
        <v>668</v>
      </c>
      <c r="G186" s="3" t="s">
        <v>21</v>
      </c>
      <c r="H186" s="2" t="s">
        <v>49</v>
      </c>
      <c r="I186" s="2" t="s">
        <v>669</v>
      </c>
      <c r="J186" s="3" t="str">
        <f>HYPERLINK("https://www.boe.es/gazeta/dias/1828/08/14/pdfs/GMD-1828-98.pdf#page=4","Abrir facsímil")</f>
        <v>Abrir facsímil</v>
      </c>
      <c r="K186" s="3" t="s">
        <v>51</v>
      </c>
    </row>
    <row r="187" spans="1:11" ht="42" customHeight="1">
      <c r="A187" s="2" t="s">
        <v>670</v>
      </c>
      <c r="B187" s="2" t="s">
        <v>671</v>
      </c>
      <c r="C187" s="2" t="s">
        <v>150</v>
      </c>
      <c r="D187" s="2" t="s">
        <v>151</v>
      </c>
      <c r="E187" s="5" t="s">
        <v>672</v>
      </c>
      <c r="F187" s="3" t="s">
        <v>673</v>
      </c>
      <c r="G187" s="3" t="s">
        <v>21</v>
      </c>
      <c r="H187" s="2" t="s">
        <v>49</v>
      </c>
      <c r="I187" s="2" t="s">
        <v>674</v>
      </c>
      <c r="J187" s="3" t="str">
        <f>HYPERLINK("https://www.boe.es/gazeta/dias/1828/03/15/pdfs/GMD-1828-33.pdf#page=4","Abrir facsímil")</f>
        <v>Abrir facsímil</v>
      </c>
      <c r="K187" s="3" t="s">
        <v>51</v>
      </c>
    </row>
    <row r="188" spans="1:11" ht="42" customHeight="1">
      <c r="A188" s="2" t="s">
        <v>675</v>
      </c>
      <c r="B188" s="2" t="s">
        <v>676</v>
      </c>
      <c r="C188" s="2" t="s">
        <v>27</v>
      </c>
      <c r="D188" s="2" t="s">
        <v>28</v>
      </c>
      <c r="E188" s="5" t="s">
        <v>128</v>
      </c>
      <c r="F188" s="3" t="s">
        <v>129</v>
      </c>
      <c r="G188" s="3" t="s">
        <v>21</v>
      </c>
      <c r="H188" s="2" t="s">
        <v>49</v>
      </c>
      <c r="I188" s="2" t="s">
        <v>677</v>
      </c>
      <c r="J188" s="3" t="str">
        <f>HYPERLINK("https://www.boe.es/gazeta/dias/1828/01/03/pdfs/GMD-1828-2.pdf#page=4","Abrir facsímil")</f>
        <v>Abrir facsímil</v>
      </c>
      <c r="K188" s="3" t="s">
        <v>51</v>
      </c>
    </row>
    <row r="189" spans="1:11" ht="42" customHeight="1">
      <c r="A189" s="2" t="s">
        <v>678</v>
      </c>
      <c r="B189" s="2" t="s">
        <v>679</v>
      </c>
      <c r="C189" s="2" t="s">
        <v>86</v>
      </c>
      <c r="D189" s="2" t="s">
        <v>28</v>
      </c>
      <c r="E189" s="5" t="s">
        <v>534</v>
      </c>
      <c r="F189" s="3" t="s">
        <v>535</v>
      </c>
      <c r="G189" s="3" t="s">
        <v>21</v>
      </c>
      <c r="H189" s="2" t="s">
        <v>49</v>
      </c>
      <c r="I189" s="2" t="s">
        <v>680</v>
      </c>
      <c r="J189" s="3" t="str">
        <f>HYPERLINK("https://www.boe.es/gazeta/dias/1828/07/15/pdfs/GMD-1828-85.pdf#page=4","Abrir facsímil")</f>
        <v>Abrir facsímil</v>
      </c>
      <c r="K189" s="3" t="s">
        <v>51</v>
      </c>
    </row>
    <row r="190" spans="1:11" ht="42" customHeight="1">
      <c r="A190" s="2" t="s">
        <v>681</v>
      </c>
      <c r="B190" s="2" t="s">
        <v>682</v>
      </c>
      <c r="C190" s="2" t="s">
        <v>54</v>
      </c>
      <c r="D190" s="2" t="s">
        <v>28</v>
      </c>
      <c r="E190" s="5" t="s">
        <v>299</v>
      </c>
      <c r="F190" s="3" t="s">
        <v>300</v>
      </c>
      <c r="G190" s="3" t="s">
        <v>36</v>
      </c>
      <c r="H190" s="2" t="s">
        <v>49</v>
      </c>
      <c r="I190" s="2" t="s">
        <v>683</v>
      </c>
      <c r="J190" s="3" t="str">
        <f>HYPERLINK("https://www.boe.es/gazeta/dias/1828/02/23/pdfs/GMD-1828-24.pdf#page=3","Abrir facsímil")</f>
        <v>Abrir facsímil</v>
      </c>
      <c r="K190" s="3" t="s">
        <v>51</v>
      </c>
    </row>
    <row r="191" spans="1:11" ht="42" customHeight="1">
      <c r="A191" s="2" t="s">
        <v>684</v>
      </c>
      <c r="B191" s="2" t="s">
        <v>685</v>
      </c>
      <c r="C191" s="2" t="s">
        <v>17</v>
      </c>
      <c r="D191" s="2" t="s">
        <v>18</v>
      </c>
      <c r="E191" s="5" t="s">
        <v>73</v>
      </c>
      <c r="F191" s="3" t="s">
        <v>74</v>
      </c>
      <c r="G191" s="3" t="s">
        <v>21</v>
      </c>
      <c r="H191" s="2" t="s">
        <v>49</v>
      </c>
      <c r="I191" s="2" t="s">
        <v>686</v>
      </c>
      <c r="J191" s="3" t="str">
        <f>HYPERLINK("https://www.boe.es/gazeta/dias/1828/07/31/pdfs/GMD-1828-92.pdf#page=4","Abrir facsímil")</f>
        <v>Abrir facsímil</v>
      </c>
      <c r="K191" s="3" t="s">
        <v>51</v>
      </c>
    </row>
    <row r="192" spans="1:11" ht="42" customHeight="1">
      <c r="A192" s="2" t="s">
        <v>687</v>
      </c>
      <c r="B192" s="2" t="s">
        <v>688</v>
      </c>
      <c r="C192" s="2" t="s">
        <v>17</v>
      </c>
      <c r="D192" s="2" t="s">
        <v>18</v>
      </c>
      <c r="E192" s="5" t="s">
        <v>434</v>
      </c>
      <c r="F192" s="3" t="s">
        <v>435</v>
      </c>
      <c r="G192" s="3" t="s">
        <v>36</v>
      </c>
      <c r="H192" s="2" t="s">
        <v>49</v>
      </c>
      <c r="I192" s="2" t="s">
        <v>689</v>
      </c>
      <c r="J192" s="3" t="str">
        <f>HYPERLINK("https://www.boe.es/gazeta/dias/1828/08/26/pdfs/GMD-1828-103.pdf#page=3","Abrir facsímil")</f>
        <v>Abrir facsímil</v>
      </c>
      <c r="K192" s="3" t="s">
        <v>51</v>
      </c>
    </row>
    <row r="193" spans="1:11" ht="42" customHeight="1">
      <c r="A193" s="2" t="s">
        <v>690</v>
      </c>
      <c r="B193" s="2" t="s">
        <v>690</v>
      </c>
      <c r="C193" s="2" t="s">
        <v>17</v>
      </c>
      <c r="D193" s="2" t="s">
        <v>18</v>
      </c>
      <c r="E193" s="5" t="s">
        <v>691</v>
      </c>
      <c r="F193" s="3" t="s">
        <v>692</v>
      </c>
      <c r="G193" s="3" t="s">
        <v>36</v>
      </c>
      <c r="H193" s="2" t="s">
        <v>49</v>
      </c>
      <c r="I193" s="2" t="s">
        <v>693</v>
      </c>
      <c r="J193" s="3" t="str">
        <f>HYPERLINK("https://www.boe.es/gazeta/dias/1828/03/01/pdfs/GMD-1828-27.pdf#page=3","Abrir facsímil")</f>
        <v>Abrir facsímil</v>
      </c>
      <c r="K193" s="3" t="s">
        <v>51</v>
      </c>
    </row>
    <row r="194" spans="1:11" ht="42" customHeight="1">
      <c r="A194" s="2" t="s">
        <v>690</v>
      </c>
      <c r="B194" s="2" t="s">
        <v>690</v>
      </c>
      <c r="C194" s="2" t="s">
        <v>17</v>
      </c>
      <c r="D194" s="2" t="s">
        <v>18</v>
      </c>
      <c r="E194" s="5" t="s">
        <v>694</v>
      </c>
      <c r="F194" s="3" t="s">
        <v>695</v>
      </c>
      <c r="G194" s="3" t="s">
        <v>21</v>
      </c>
      <c r="H194" s="2" t="s">
        <v>49</v>
      </c>
      <c r="I194" s="2" t="s">
        <v>696</v>
      </c>
      <c r="J194" s="3" t="str">
        <f>HYPERLINK("https://www.boe.es/gazeta/dias/1828/04/08/pdfs/GMD-1828-43.pdf#page=4","Abrir facsímil")</f>
        <v>Abrir facsímil</v>
      </c>
      <c r="K194" s="3" t="s">
        <v>51</v>
      </c>
    </row>
    <row r="195" spans="1:11" ht="42" customHeight="1">
      <c r="A195" s="2" t="s">
        <v>690</v>
      </c>
      <c r="B195" s="2" t="s">
        <v>690</v>
      </c>
      <c r="C195" s="2" t="s">
        <v>96</v>
      </c>
      <c r="D195" s="2" t="s">
        <v>28</v>
      </c>
      <c r="E195" s="5" t="s">
        <v>697</v>
      </c>
      <c r="F195" s="3" t="s">
        <v>698</v>
      </c>
      <c r="G195" s="3" t="s">
        <v>699</v>
      </c>
      <c r="H195" s="2" t="s">
        <v>49</v>
      </c>
      <c r="I195" s="2" t="s">
        <v>700</v>
      </c>
      <c r="J195" s="3" t="str">
        <f>HYPERLINK("https://www.boe.es/gazeta/dias/1828/05/03/pdfs/GMD-1828-54.pdf#page=3","Abrir facsímil")</f>
        <v>Abrir facsímil</v>
      </c>
      <c r="K195" s="3" t="s">
        <v>51</v>
      </c>
    </row>
    <row r="196" spans="1:11" ht="42" customHeight="1">
      <c r="A196" s="2" t="s">
        <v>690</v>
      </c>
      <c r="B196" s="2" t="s">
        <v>690</v>
      </c>
      <c r="C196" s="2" t="s">
        <v>27</v>
      </c>
      <c r="D196" s="2" t="s">
        <v>28</v>
      </c>
      <c r="E196" s="5" t="s">
        <v>133</v>
      </c>
      <c r="F196" s="3" t="s">
        <v>134</v>
      </c>
      <c r="G196" s="3" t="s">
        <v>67</v>
      </c>
      <c r="H196" s="2" t="s">
        <v>49</v>
      </c>
      <c r="I196" s="2" t="s">
        <v>701</v>
      </c>
      <c r="J196" s="3" t="str">
        <f>HYPERLINK("https://www.boe.es/gazeta/dias/1828/05/15/pdfs/GMD-1828-59.pdf#page=2","Abrir facsímil")</f>
        <v>Abrir facsímil</v>
      </c>
      <c r="K196" s="3" t="s">
        <v>51</v>
      </c>
    </row>
    <row r="197" spans="1:11" ht="42" customHeight="1">
      <c r="A197" s="2" t="s">
        <v>690</v>
      </c>
      <c r="B197" s="2" t="s">
        <v>690</v>
      </c>
      <c r="C197" s="2" t="s">
        <v>17</v>
      </c>
      <c r="D197" s="2" t="s">
        <v>18</v>
      </c>
      <c r="E197" s="5" t="s">
        <v>702</v>
      </c>
      <c r="F197" s="3" t="s">
        <v>703</v>
      </c>
      <c r="G197" s="3" t="s">
        <v>43</v>
      </c>
      <c r="H197" s="2" t="s">
        <v>49</v>
      </c>
      <c r="I197" s="2" t="s">
        <v>704</v>
      </c>
      <c r="J197" s="3" t="str">
        <f>HYPERLINK("https://www.boe.es/gazeta/dias/1828/09/06/pdfs/GMD-1828-108.pdf#page=1","Abrir facsímil")</f>
        <v>Abrir facsímil</v>
      </c>
      <c r="K197" s="3" t="s">
        <v>51</v>
      </c>
    </row>
    <row r="198" spans="1:11" ht="42" customHeight="1">
      <c r="A198" s="2" t="s">
        <v>690</v>
      </c>
      <c r="B198" s="2" t="s">
        <v>690</v>
      </c>
      <c r="C198" s="2" t="s">
        <v>150</v>
      </c>
      <c r="D198" s="2" t="s">
        <v>151</v>
      </c>
      <c r="E198" s="5" t="s">
        <v>705</v>
      </c>
      <c r="F198" s="3" t="s">
        <v>706</v>
      </c>
      <c r="G198" s="3" t="s">
        <v>36</v>
      </c>
      <c r="H198" s="2" t="s">
        <v>49</v>
      </c>
      <c r="I198" s="2" t="s">
        <v>707</v>
      </c>
      <c r="J198" s="3" t="str">
        <f>HYPERLINK("https://www.boe.es/gazeta/dias/1828/12/20/pdfs/GMD-1828-153.pdf#page=3","Abrir facsímil")</f>
        <v>Abrir facsímil</v>
      </c>
      <c r="K198" s="3" t="s">
        <v>51</v>
      </c>
    </row>
    <row r="199" spans="1:11" ht="42" customHeight="1">
      <c r="A199" s="2" t="s">
        <v>708</v>
      </c>
      <c r="B199" s="2" t="s">
        <v>709</v>
      </c>
      <c r="C199" s="2" t="s">
        <v>150</v>
      </c>
      <c r="D199" s="2" t="s">
        <v>151</v>
      </c>
      <c r="E199" s="5" t="s">
        <v>446</v>
      </c>
      <c r="F199" s="3" t="s">
        <v>447</v>
      </c>
      <c r="G199" s="3" t="s">
        <v>21</v>
      </c>
      <c r="H199" s="2" t="s">
        <v>49</v>
      </c>
      <c r="I199" s="2" t="s">
        <v>710</v>
      </c>
      <c r="J199" s="3" t="str">
        <f>HYPERLINK("https://www.boe.es/gazeta/dias/1828/08/16/pdfs/GMD-1828-99.pdf#page=4","Abrir facsímil")</f>
        <v>Abrir facsímil</v>
      </c>
      <c r="K199" s="3" t="s">
        <v>51</v>
      </c>
    </row>
    <row r="200" spans="1:11" ht="42" customHeight="1">
      <c r="A200" s="2" t="s">
        <v>711</v>
      </c>
      <c r="B200" s="2" t="s">
        <v>712</v>
      </c>
      <c r="C200" s="2" t="s">
        <v>17</v>
      </c>
      <c r="D200" s="2" t="s">
        <v>18</v>
      </c>
      <c r="E200" s="5" t="s">
        <v>159</v>
      </c>
      <c r="F200" s="3" t="s">
        <v>160</v>
      </c>
      <c r="G200" s="3" t="s">
        <v>43</v>
      </c>
      <c r="H200" s="2" t="s">
        <v>49</v>
      </c>
      <c r="I200" s="2" t="s">
        <v>713</v>
      </c>
      <c r="J200" s="3" t="str">
        <f>HYPERLINK("https://www.boe.es/gazeta/dias/1828/03/11/pdfs/GMD-1828-31.pdf#page=1","Abrir facsímil")</f>
        <v>Abrir facsímil</v>
      </c>
      <c r="K200" s="3" t="s">
        <v>51</v>
      </c>
    </row>
    <row r="201" spans="1:11" ht="42" customHeight="1">
      <c r="A201" s="2" t="s">
        <v>714</v>
      </c>
      <c r="B201" s="2" t="s">
        <v>715</v>
      </c>
      <c r="C201" s="2" t="s">
        <v>46</v>
      </c>
      <c r="D201" s="2" t="s">
        <v>28</v>
      </c>
      <c r="E201" s="5" t="s">
        <v>716</v>
      </c>
      <c r="F201" s="3" t="s">
        <v>717</v>
      </c>
      <c r="G201" s="3" t="s">
        <v>21</v>
      </c>
      <c r="H201" s="2" t="s">
        <v>49</v>
      </c>
      <c r="I201" s="2" t="s">
        <v>718</v>
      </c>
      <c r="J201" s="3" t="str">
        <f>HYPERLINK("https://www.boe.es/gazeta/dias/1828/12/06/pdfs/GMD-1828-147.pdf#page=4","Abrir facsímil")</f>
        <v>Abrir facsímil</v>
      </c>
      <c r="K201" s="3" t="s">
        <v>51</v>
      </c>
    </row>
    <row r="202" spans="1:11" ht="42" customHeight="1">
      <c r="A202" s="2" t="s">
        <v>719</v>
      </c>
      <c r="B202" s="2" t="s">
        <v>720</v>
      </c>
      <c r="C202" s="2" t="s">
        <v>54</v>
      </c>
      <c r="D202" s="2" t="s">
        <v>28</v>
      </c>
      <c r="E202" s="5" t="s">
        <v>212</v>
      </c>
      <c r="F202" s="3" t="s">
        <v>213</v>
      </c>
      <c r="G202" s="3" t="s">
        <v>36</v>
      </c>
      <c r="H202" s="2" t="s">
        <v>49</v>
      </c>
      <c r="I202" s="2" t="s">
        <v>721</v>
      </c>
      <c r="J202" s="3" t="str">
        <f>HYPERLINK("https://www.boe.es/gazeta/dias/1828/03/25/pdfs/GMD-1828-37.pdf#page=3","Abrir facsímil")</f>
        <v>Abrir facsímil</v>
      </c>
      <c r="K202" s="3" t="s">
        <v>51</v>
      </c>
    </row>
    <row r="203" spans="1:11" ht="42" customHeight="1">
      <c r="A203" s="2" t="s">
        <v>722</v>
      </c>
      <c r="B203" s="2" t="s">
        <v>722</v>
      </c>
      <c r="C203" s="2" t="s">
        <v>150</v>
      </c>
      <c r="D203" s="2" t="s">
        <v>151</v>
      </c>
      <c r="E203" s="5" t="s">
        <v>723</v>
      </c>
      <c r="F203" s="3" t="s">
        <v>724</v>
      </c>
      <c r="G203" s="3" t="s">
        <v>43</v>
      </c>
      <c r="H203" s="2" t="s">
        <v>49</v>
      </c>
      <c r="I203" s="2" t="s">
        <v>725</v>
      </c>
      <c r="J203" s="3" t="str">
        <f>HYPERLINK("https://www.boe.es/gazeta/dias/1828/02/16/pdfs/GMD-1828-21.pdf#page=1","Abrir facsímil")</f>
        <v>Abrir facsímil</v>
      </c>
      <c r="K203" s="3" t="s">
        <v>51</v>
      </c>
    </row>
    <row r="204" spans="1:11" ht="42" customHeight="1">
      <c r="A204" s="2" t="s">
        <v>726</v>
      </c>
      <c r="B204" s="2" t="s">
        <v>726</v>
      </c>
      <c r="C204" s="2" t="s">
        <v>46</v>
      </c>
      <c r="D204" s="2" t="s">
        <v>28</v>
      </c>
      <c r="E204" s="5" t="s">
        <v>727</v>
      </c>
      <c r="F204" s="3" t="s">
        <v>728</v>
      </c>
      <c r="G204" s="3" t="s">
        <v>21</v>
      </c>
      <c r="H204" s="2" t="s">
        <v>49</v>
      </c>
      <c r="I204" s="2" t="s">
        <v>729</v>
      </c>
      <c r="J204" s="3" t="str">
        <f>HYPERLINK("https://www.boe.es/gazeta/dias/1828/08/09/pdfs/GMD-1828-96.pdf#page=4","Abrir facsímil")</f>
        <v>Abrir facsímil</v>
      </c>
      <c r="K204" s="3" t="s">
        <v>51</v>
      </c>
    </row>
    <row r="205" spans="1:11" ht="42" customHeight="1">
      <c r="A205" s="2" t="s">
        <v>730</v>
      </c>
      <c r="B205" s="2" t="s">
        <v>731</v>
      </c>
      <c r="C205" s="2" t="s">
        <v>17</v>
      </c>
      <c r="D205" s="2" t="s">
        <v>18</v>
      </c>
      <c r="E205" s="5" t="s">
        <v>212</v>
      </c>
      <c r="F205" s="3" t="s">
        <v>213</v>
      </c>
      <c r="G205" s="3" t="s">
        <v>36</v>
      </c>
      <c r="H205" s="2" t="s">
        <v>49</v>
      </c>
      <c r="I205" s="2" t="s">
        <v>732</v>
      </c>
      <c r="J205" s="3" t="str">
        <f>HYPERLINK("https://www.boe.es/gazeta/dias/1828/03/25/pdfs/GMD-1828-37.pdf#page=3","Abrir facsímil")</f>
        <v>Abrir facsímil</v>
      </c>
      <c r="K205" s="3" t="s">
        <v>51</v>
      </c>
    </row>
    <row r="206" spans="1:11" ht="42" customHeight="1">
      <c r="A206" s="2" t="s">
        <v>733</v>
      </c>
      <c r="B206" s="2" t="s">
        <v>734</v>
      </c>
      <c r="C206" s="2" t="s">
        <v>17</v>
      </c>
      <c r="D206" s="2" t="s">
        <v>18</v>
      </c>
      <c r="E206" s="5" t="s">
        <v>191</v>
      </c>
      <c r="F206" s="3" t="s">
        <v>192</v>
      </c>
      <c r="G206" s="3" t="s">
        <v>193</v>
      </c>
      <c r="H206" s="2" t="s">
        <v>49</v>
      </c>
      <c r="I206" s="2" t="s">
        <v>735</v>
      </c>
      <c r="J206" s="3" t="str">
        <f>HYPERLINK("https://www.boe.es/gazeta/dias/1828/03/20/pdfs/GMD-1828-35.pdf#page=4","Abrir facsímil")</f>
        <v>Abrir facsímil</v>
      </c>
      <c r="K206" s="3" t="s">
        <v>51</v>
      </c>
    </row>
    <row r="207" spans="1:11" ht="42" customHeight="1">
      <c r="A207" s="2" t="s">
        <v>733</v>
      </c>
      <c r="B207" s="2" t="s">
        <v>734</v>
      </c>
      <c r="C207" s="2" t="s">
        <v>17</v>
      </c>
      <c r="D207" s="2" t="s">
        <v>18</v>
      </c>
      <c r="E207" s="5" t="s">
        <v>212</v>
      </c>
      <c r="F207" s="3" t="s">
        <v>213</v>
      </c>
      <c r="G207" s="3" t="s">
        <v>67</v>
      </c>
      <c r="H207" s="2" t="s">
        <v>49</v>
      </c>
      <c r="I207" s="2" t="s">
        <v>736</v>
      </c>
      <c r="J207" s="3" t="str">
        <f>HYPERLINK("https://www.boe.es/gazeta/dias/1828/03/25/pdfs/GMD-1828-37.pdf#page=2","Abrir facsímil")</f>
        <v>Abrir facsímil</v>
      </c>
      <c r="K207" s="3" t="s">
        <v>51</v>
      </c>
    </row>
    <row r="208" spans="1:11" ht="42" customHeight="1">
      <c r="A208" s="2" t="s">
        <v>737</v>
      </c>
      <c r="B208" s="2" t="s">
        <v>737</v>
      </c>
      <c r="C208" s="2" t="s">
        <v>54</v>
      </c>
      <c r="D208" s="2" t="s">
        <v>28</v>
      </c>
      <c r="E208" s="5" t="s">
        <v>47</v>
      </c>
      <c r="F208" s="3" t="s">
        <v>48</v>
      </c>
      <c r="G208" s="3" t="s">
        <v>36</v>
      </c>
      <c r="H208" s="2" t="s">
        <v>49</v>
      </c>
      <c r="I208" s="2" t="s">
        <v>738</v>
      </c>
      <c r="J208" s="3" t="str">
        <f>HYPERLINK("https://www.boe.es/gazeta/dias/1828/07/03/pdfs/GMD-1828-80.pdf#page=3","Abrir facsímil")</f>
        <v>Abrir facsímil</v>
      </c>
      <c r="K208" s="3" t="s">
        <v>51</v>
      </c>
    </row>
    <row r="209" spans="1:11" ht="42" customHeight="1">
      <c r="A209" s="2" t="s">
        <v>739</v>
      </c>
      <c r="B209" s="2" t="s">
        <v>739</v>
      </c>
      <c r="C209" s="2" t="s">
        <v>27</v>
      </c>
      <c r="D209" s="2" t="s">
        <v>28</v>
      </c>
      <c r="E209" s="5" t="s">
        <v>47</v>
      </c>
      <c r="F209" s="3" t="s">
        <v>48</v>
      </c>
      <c r="G209" s="3" t="s">
        <v>36</v>
      </c>
      <c r="H209" s="2" t="s">
        <v>49</v>
      </c>
      <c r="I209" s="2" t="s">
        <v>740</v>
      </c>
      <c r="J209" s="3" t="str">
        <f>HYPERLINK("https://www.boe.es/gazeta/dias/1828/07/03/pdfs/GMD-1828-80.pdf#page=3","Abrir facsímil")</f>
        <v>Abrir facsímil</v>
      </c>
      <c r="K209" s="3" t="s">
        <v>51</v>
      </c>
    </row>
    <row r="210" spans="1:11" ht="42" customHeight="1">
      <c r="A210" s="2" t="s">
        <v>739</v>
      </c>
      <c r="B210" s="2" t="s">
        <v>739</v>
      </c>
      <c r="C210" s="2" t="s">
        <v>27</v>
      </c>
      <c r="D210" s="2" t="s">
        <v>28</v>
      </c>
      <c r="E210" s="5" t="s">
        <v>727</v>
      </c>
      <c r="F210" s="3" t="s">
        <v>728</v>
      </c>
      <c r="G210" s="3" t="s">
        <v>21</v>
      </c>
      <c r="H210" s="2" t="s">
        <v>49</v>
      </c>
      <c r="I210" s="2" t="s">
        <v>741</v>
      </c>
      <c r="J210" s="3" t="str">
        <f>HYPERLINK("https://www.boe.es/gazeta/dias/1828/08/09/pdfs/GMD-1828-96.pdf#page=4","Abrir facsímil")</f>
        <v>Abrir facsímil</v>
      </c>
      <c r="K210" s="3" t="s">
        <v>51</v>
      </c>
    </row>
    <row r="211" spans="1:11" ht="42" customHeight="1">
      <c r="A211" s="2" t="s">
        <v>742</v>
      </c>
      <c r="B211" s="2" t="s">
        <v>743</v>
      </c>
      <c r="C211" s="2" t="s">
        <v>150</v>
      </c>
      <c r="D211" s="2" t="s">
        <v>151</v>
      </c>
      <c r="E211" s="5" t="s">
        <v>137</v>
      </c>
      <c r="F211" s="3" t="s">
        <v>138</v>
      </c>
      <c r="G211" s="3" t="s">
        <v>21</v>
      </c>
      <c r="H211" s="2" t="s">
        <v>49</v>
      </c>
      <c r="I211" s="2" t="s">
        <v>744</v>
      </c>
      <c r="J211" s="3" t="str">
        <f>HYPERLINK("https://www.boe.es/gazeta/dias/1828/12/25/pdfs/GMD-1828-155.pdf#page=4","Abrir facsímil")</f>
        <v>Abrir facsímil</v>
      </c>
      <c r="K211" s="3" t="s">
        <v>51</v>
      </c>
    </row>
    <row r="212" spans="1:11" ht="42" customHeight="1">
      <c r="A212" s="2" t="s">
        <v>745</v>
      </c>
      <c r="B212" s="2" t="s">
        <v>745</v>
      </c>
      <c r="C212" s="2" t="s">
        <v>17</v>
      </c>
      <c r="D212" s="2" t="s">
        <v>18</v>
      </c>
      <c r="E212" s="5" t="s">
        <v>746</v>
      </c>
      <c r="F212" s="3" t="s">
        <v>747</v>
      </c>
      <c r="G212" s="3" t="s">
        <v>43</v>
      </c>
      <c r="H212" s="2" t="s">
        <v>49</v>
      </c>
      <c r="I212" s="2" t="s">
        <v>748</v>
      </c>
      <c r="J212" s="3" t="str">
        <f>HYPERLINK("https://www.boe.es/gazeta/dias/1828/01/08/pdfs/GMD-1828-4.pdf#page=1","Abrir facsímil")</f>
        <v>Abrir facsímil</v>
      </c>
      <c r="K212" s="3" t="s">
        <v>51</v>
      </c>
    </row>
    <row r="213" spans="1:11" ht="42" customHeight="1">
      <c r="A213" s="2" t="s">
        <v>749</v>
      </c>
      <c r="B213" s="2" t="s">
        <v>749</v>
      </c>
      <c r="C213" s="2" t="s">
        <v>54</v>
      </c>
      <c r="D213" s="2" t="s">
        <v>28</v>
      </c>
      <c r="E213" s="5" t="s">
        <v>249</v>
      </c>
      <c r="F213" s="3" t="s">
        <v>250</v>
      </c>
      <c r="G213" s="3" t="s">
        <v>36</v>
      </c>
      <c r="H213" s="2" t="s">
        <v>49</v>
      </c>
      <c r="I213" s="2" t="s">
        <v>750</v>
      </c>
      <c r="J213" s="3" t="str">
        <f>HYPERLINK("https://www.boe.es/gazeta/dias/1828/04/22/pdfs/GMD-1828-49.pdf#page=3","Abrir facsímil")</f>
        <v>Abrir facsímil</v>
      </c>
      <c r="K213" s="3" t="s">
        <v>51</v>
      </c>
    </row>
    <row r="214" spans="1:11" ht="42" customHeight="1">
      <c r="A214" s="2" t="s">
        <v>751</v>
      </c>
      <c r="B214" s="2" t="s">
        <v>751</v>
      </c>
      <c r="C214" s="2" t="s">
        <v>54</v>
      </c>
      <c r="D214" s="2" t="s">
        <v>28</v>
      </c>
      <c r="E214" s="5" t="s">
        <v>504</v>
      </c>
      <c r="F214" s="3" t="s">
        <v>505</v>
      </c>
      <c r="G214" s="3" t="s">
        <v>506</v>
      </c>
      <c r="H214" s="2" t="s">
        <v>49</v>
      </c>
      <c r="I214" s="2" t="s">
        <v>752</v>
      </c>
      <c r="J214" s="3" t="str">
        <f>HYPERLINK("https://www.boe.es/gazeta/dias/1828/09/13/pdfs/GMD-1828-111.pdf#page=4","Abrir facsímil")</f>
        <v>Abrir facsímil</v>
      </c>
      <c r="K214" s="3" t="s">
        <v>51</v>
      </c>
    </row>
    <row r="215" spans="1:11" ht="42" customHeight="1">
      <c r="A215" s="2" t="s">
        <v>753</v>
      </c>
      <c r="B215" s="2" t="s">
        <v>753</v>
      </c>
      <c r="C215" s="2" t="s">
        <v>17</v>
      </c>
      <c r="D215" s="2" t="s">
        <v>18</v>
      </c>
      <c r="E215" s="5" t="s">
        <v>65</v>
      </c>
      <c r="F215" s="3" t="s">
        <v>66</v>
      </c>
      <c r="G215" s="3" t="s">
        <v>67</v>
      </c>
      <c r="H215" s="2" t="s">
        <v>49</v>
      </c>
      <c r="I215" s="2" t="s">
        <v>754</v>
      </c>
      <c r="J215" s="3" t="str">
        <f>HYPERLINK("https://www.boe.es/gazeta/dias/1828/01/31/pdfs/GMD-1828-14.pdf#page=2","Abrir facsímil")</f>
        <v>Abrir facsímil</v>
      </c>
      <c r="K215" s="3" t="s">
        <v>51</v>
      </c>
    </row>
    <row r="216" spans="1:11" ht="42" customHeight="1">
      <c r="A216" s="2" t="s">
        <v>755</v>
      </c>
      <c r="B216" s="2" t="s">
        <v>755</v>
      </c>
      <c r="C216" s="2" t="s">
        <v>17</v>
      </c>
      <c r="D216" s="2" t="s">
        <v>18</v>
      </c>
      <c r="E216" s="5" t="s">
        <v>756</v>
      </c>
      <c r="F216" s="3" t="s">
        <v>757</v>
      </c>
      <c r="G216" s="3" t="s">
        <v>43</v>
      </c>
      <c r="H216" s="2" t="s">
        <v>49</v>
      </c>
      <c r="I216" s="2" t="s">
        <v>758</v>
      </c>
      <c r="J216" s="3" t="str">
        <f>HYPERLINK("https://www.boe.es/gazeta/dias/1828/11/15/pdfs/GMD-1828-138.pdf#page=1","Abrir facsímil")</f>
        <v>Abrir facsímil</v>
      </c>
      <c r="K216" s="3" t="s">
        <v>51</v>
      </c>
    </row>
    <row r="217" spans="1:11" ht="42" customHeight="1">
      <c r="A217" s="2" t="s">
        <v>759</v>
      </c>
      <c r="B217" s="2" t="s">
        <v>759</v>
      </c>
      <c r="C217" s="2" t="s">
        <v>17</v>
      </c>
      <c r="D217" s="2" t="s">
        <v>18</v>
      </c>
      <c r="E217" s="5" t="s">
        <v>756</v>
      </c>
      <c r="F217" s="3" t="s">
        <v>757</v>
      </c>
      <c r="G217" s="3" t="s">
        <v>43</v>
      </c>
      <c r="H217" s="2" t="s">
        <v>49</v>
      </c>
      <c r="I217" s="2" t="s">
        <v>760</v>
      </c>
      <c r="J217" s="3" t="str">
        <f>HYPERLINK("https://www.boe.es/gazeta/dias/1828/11/15/pdfs/GMD-1828-138.pdf#page=1","Abrir facsímil")</f>
        <v>Abrir facsímil</v>
      </c>
      <c r="K217" s="3" t="s">
        <v>51</v>
      </c>
    </row>
    <row r="218" spans="1:11" ht="42" customHeight="1">
      <c r="A218" s="2" t="s">
        <v>761</v>
      </c>
      <c r="B218" s="2" t="s">
        <v>762</v>
      </c>
      <c r="C218" s="2" t="s">
        <v>17</v>
      </c>
      <c r="D218" s="2" t="s">
        <v>18</v>
      </c>
      <c r="E218" s="5" t="s">
        <v>763</v>
      </c>
      <c r="F218" s="3" t="s">
        <v>764</v>
      </c>
      <c r="G218" s="3" t="s">
        <v>43</v>
      </c>
      <c r="H218" s="2" t="s">
        <v>49</v>
      </c>
      <c r="I218" s="2" t="s">
        <v>765</v>
      </c>
      <c r="J218" s="3" t="str">
        <f>HYPERLINK("https://www.boe.es/gazeta/dias/1828/03/22/pdfs/GMD-1828-36.pdf#page=1","Abrir facsímil")</f>
        <v>Abrir facsímil</v>
      </c>
      <c r="K218" s="3" t="s">
        <v>51</v>
      </c>
    </row>
    <row r="219" spans="1:11" ht="42" customHeight="1">
      <c r="A219" s="2" t="s">
        <v>766</v>
      </c>
      <c r="B219" s="2" t="s">
        <v>767</v>
      </c>
      <c r="C219" s="2" t="s">
        <v>27</v>
      </c>
      <c r="D219" s="2" t="s">
        <v>28</v>
      </c>
      <c r="E219" s="5" t="s">
        <v>204</v>
      </c>
      <c r="F219" s="3" t="s">
        <v>205</v>
      </c>
      <c r="G219" s="3" t="s">
        <v>21</v>
      </c>
      <c r="H219" s="2" t="s">
        <v>49</v>
      </c>
      <c r="I219" s="2" t="s">
        <v>768</v>
      </c>
      <c r="J219" s="3" t="str">
        <f>HYPERLINK("https://www.boe.es/gazeta/dias/1828/09/11/pdfs/GMD-1828-110.pdf#page=4","Abrir facsímil")</f>
        <v>Abrir facsímil</v>
      </c>
      <c r="K219" s="3" t="s">
        <v>51</v>
      </c>
    </row>
    <row r="220" spans="1:11" ht="42" customHeight="1">
      <c r="A220" s="2" t="s">
        <v>769</v>
      </c>
      <c r="B220" s="2" t="s">
        <v>770</v>
      </c>
      <c r="C220" s="2" t="s">
        <v>86</v>
      </c>
      <c r="D220" s="2" t="s">
        <v>28</v>
      </c>
      <c r="E220" s="5" t="s">
        <v>249</v>
      </c>
      <c r="F220" s="3" t="s">
        <v>250</v>
      </c>
      <c r="G220" s="3" t="s">
        <v>36</v>
      </c>
      <c r="H220" s="2" t="s">
        <v>49</v>
      </c>
      <c r="I220" s="2" t="s">
        <v>771</v>
      </c>
      <c r="J220" s="3" t="str">
        <f>HYPERLINK("https://www.boe.es/gazeta/dias/1828/04/22/pdfs/GMD-1828-49.pdf#page=3","Abrir facsímil")</f>
        <v>Abrir facsímil</v>
      </c>
      <c r="K220" s="3" t="s">
        <v>51</v>
      </c>
    </row>
    <row r="221" spans="1:11" ht="42" customHeight="1">
      <c r="A221" s="2" t="s">
        <v>772</v>
      </c>
      <c r="B221" s="2" t="s">
        <v>773</v>
      </c>
      <c r="C221" s="2" t="s">
        <v>27</v>
      </c>
      <c r="D221" s="2" t="s">
        <v>28</v>
      </c>
      <c r="E221" s="5" t="s">
        <v>204</v>
      </c>
      <c r="F221" s="3" t="s">
        <v>205</v>
      </c>
      <c r="G221" s="3" t="s">
        <v>21</v>
      </c>
      <c r="H221" s="2" t="s">
        <v>49</v>
      </c>
      <c r="I221" s="2" t="s">
        <v>774</v>
      </c>
      <c r="J221" s="3" t="str">
        <f>HYPERLINK("https://www.boe.es/gazeta/dias/1828/09/11/pdfs/GMD-1828-110.pdf#page=4","Abrir facsímil")</f>
        <v>Abrir facsímil</v>
      </c>
      <c r="K221" s="3" t="s">
        <v>51</v>
      </c>
    </row>
    <row r="222" spans="1:11" ht="42" customHeight="1">
      <c r="A222" s="2" t="s">
        <v>775</v>
      </c>
      <c r="B222" s="2" t="s">
        <v>776</v>
      </c>
      <c r="C222" s="2" t="s">
        <v>27</v>
      </c>
      <c r="D222" s="2" t="s">
        <v>28</v>
      </c>
      <c r="E222" s="5" t="s">
        <v>55</v>
      </c>
      <c r="F222" s="3" t="s">
        <v>56</v>
      </c>
      <c r="G222" s="3" t="s">
        <v>57</v>
      </c>
      <c r="H222" s="2" t="s">
        <v>49</v>
      </c>
      <c r="I222" s="2" t="s">
        <v>777</v>
      </c>
      <c r="J222" s="3" t="str">
        <f>HYPERLINK("https://www.boe.es/gazeta/dias/1828/05/10/pdfs/GMD-1828-57.pdf#page=4","Abrir facsímil")</f>
        <v>Abrir facsímil</v>
      </c>
      <c r="K222" s="3" t="s">
        <v>51</v>
      </c>
    </row>
    <row r="223" spans="1:11" ht="42" customHeight="1">
      <c r="A223" s="2" t="s">
        <v>778</v>
      </c>
      <c r="B223" s="2" t="s">
        <v>779</v>
      </c>
      <c r="C223" s="2" t="s">
        <v>46</v>
      </c>
      <c r="D223" s="2" t="s">
        <v>28</v>
      </c>
      <c r="E223" s="5" t="s">
        <v>780</v>
      </c>
      <c r="F223" s="3" t="s">
        <v>781</v>
      </c>
      <c r="G223" s="3" t="s">
        <v>21</v>
      </c>
      <c r="H223" s="2" t="s">
        <v>49</v>
      </c>
      <c r="I223" s="2" t="s">
        <v>782</v>
      </c>
      <c r="J223" s="3" t="str">
        <f>HYPERLINK("https://www.boe.es/gazeta/dias/1828/05/13/pdfs/GMD-1828-58.pdf#page=4","Abrir facsímil")</f>
        <v>Abrir facsímil</v>
      </c>
      <c r="K223" s="3" t="s">
        <v>51</v>
      </c>
    </row>
    <row r="224" spans="1:11" ht="42" customHeight="1">
      <c r="A224" s="2" t="s">
        <v>783</v>
      </c>
      <c r="B224" s="2" t="s">
        <v>784</v>
      </c>
      <c r="C224" s="2" t="s">
        <v>27</v>
      </c>
      <c r="D224" s="2" t="s">
        <v>28</v>
      </c>
      <c r="E224" s="5" t="s">
        <v>128</v>
      </c>
      <c r="F224" s="3" t="s">
        <v>129</v>
      </c>
      <c r="G224" s="3" t="s">
        <v>21</v>
      </c>
      <c r="H224" s="2" t="s">
        <v>49</v>
      </c>
      <c r="I224" s="2" t="s">
        <v>785</v>
      </c>
      <c r="J224" s="3" t="str">
        <f>HYPERLINK("https://www.boe.es/gazeta/dias/1828/01/03/pdfs/GMD-1828-2.pdf#page=4","Abrir facsímil")</f>
        <v>Abrir facsímil</v>
      </c>
      <c r="K224" s="3" t="s">
        <v>51</v>
      </c>
    </row>
    <row r="225" spans="1:11" ht="42" customHeight="1">
      <c r="A225" s="2" t="s">
        <v>786</v>
      </c>
      <c r="B225" s="2" t="s">
        <v>787</v>
      </c>
      <c r="C225" s="2" t="s">
        <v>150</v>
      </c>
      <c r="D225" s="2" t="s">
        <v>151</v>
      </c>
      <c r="E225" s="5" t="s">
        <v>788</v>
      </c>
      <c r="F225" s="3" t="s">
        <v>789</v>
      </c>
      <c r="G225" s="3" t="s">
        <v>21</v>
      </c>
      <c r="H225" s="2" t="s">
        <v>49</v>
      </c>
      <c r="I225" s="2" t="s">
        <v>790</v>
      </c>
      <c r="J225" s="3" t="str">
        <f>HYPERLINK("https://www.boe.es/gazeta/dias/1828/05/24/pdfs/GMD-1828-63.pdf#page=4","Abrir facsímil")</f>
        <v>Abrir facsímil</v>
      </c>
      <c r="K225" s="3" t="s">
        <v>51</v>
      </c>
    </row>
    <row r="226" spans="1:11" ht="42" customHeight="1">
      <c r="A226" s="2" t="s">
        <v>791</v>
      </c>
      <c r="B226" s="2" t="s">
        <v>791</v>
      </c>
      <c r="C226" s="2" t="s">
        <v>17</v>
      </c>
      <c r="D226" s="2" t="s">
        <v>18</v>
      </c>
      <c r="E226" s="5" t="s">
        <v>212</v>
      </c>
      <c r="F226" s="3" t="s">
        <v>213</v>
      </c>
      <c r="G226" s="3" t="s">
        <v>36</v>
      </c>
      <c r="H226" s="2" t="s">
        <v>49</v>
      </c>
      <c r="I226" s="2" t="s">
        <v>792</v>
      </c>
      <c r="J226" s="3" t="str">
        <f>HYPERLINK("https://www.boe.es/gazeta/dias/1828/03/25/pdfs/GMD-1828-37.pdf#page=3","Abrir facsímil")</f>
        <v>Abrir facsímil</v>
      </c>
      <c r="K226" s="3" t="s">
        <v>51</v>
      </c>
    </row>
    <row r="227" spans="1:11" ht="42" customHeight="1">
      <c r="A227" s="2" t="s">
        <v>793</v>
      </c>
      <c r="B227" s="2" t="s">
        <v>794</v>
      </c>
      <c r="C227" s="2" t="s">
        <v>27</v>
      </c>
      <c r="D227" s="2" t="s">
        <v>28</v>
      </c>
      <c r="E227" s="5" t="s">
        <v>795</v>
      </c>
      <c r="F227" s="3" t="s">
        <v>796</v>
      </c>
      <c r="G227" s="3" t="s">
        <v>36</v>
      </c>
      <c r="H227" s="2" t="s">
        <v>49</v>
      </c>
      <c r="I227" s="2" t="s">
        <v>797</v>
      </c>
      <c r="J227" s="3" t="str">
        <f>HYPERLINK("https://www.boe.es/gazeta/dias/1828/04/26/pdfs/GMD-1828-51.pdf#page=3","Abrir facsímil")</f>
        <v>Abrir facsímil</v>
      </c>
      <c r="K227" s="3" t="s">
        <v>51</v>
      </c>
    </row>
    <row r="228" spans="1:11" ht="42" customHeight="1">
      <c r="A228" s="2" t="s">
        <v>798</v>
      </c>
      <c r="B228" s="2" t="s">
        <v>799</v>
      </c>
      <c r="C228" s="2" t="s">
        <v>17</v>
      </c>
      <c r="D228" s="2" t="s">
        <v>18</v>
      </c>
      <c r="E228" s="5" t="s">
        <v>795</v>
      </c>
      <c r="F228" s="3" t="s">
        <v>796</v>
      </c>
      <c r="G228" s="3" t="s">
        <v>36</v>
      </c>
      <c r="H228" s="2" t="s">
        <v>49</v>
      </c>
      <c r="I228" s="2" t="s">
        <v>800</v>
      </c>
      <c r="J228" s="3" t="str">
        <f>HYPERLINK("https://www.boe.es/gazeta/dias/1828/04/26/pdfs/GMD-1828-51.pdf#page=3","Abrir facsímil")</f>
        <v>Abrir facsímil</v>
      </c>
      <c r="K228" s="3" t="s">
        <v>51</v>
      </c>
    </row>
    <row r="229" spans="1:11" ht="42" customHeight="1">
      <c r="A229" s="2" t="s">
        <v>801</v>
      </c>
      <c r="B229" s="2" t="s">
        <v>802</v>
      </c>
      <c r="C229" s="2" t="s">
        <v>27</v>
      </c>
      <c r="D229" s="2" t="s">
        <v>28</v>
      </c>
      <c r="E229" s="5" t="s">
        <v>169</v>
      </c>
      <c r="F229" s="3" t="s">
        <v>170</v>
      </c>
      <c r="G229" s="3" t="s">
        <v>36</v>
      </c>
      <c r="H229" s="2" t="s">
        <v>49</v>
      </c>
      <c r="I229" s="2" t="s">
        <v>803</v>
      </c>
      <c r="J229" s="3" t="str">
        <f>HYPERLINK("https://www.boe.es/gazeta/dias/1828/04/01/pdfs/GMD-1828-40.pdf#page=3","Abrir facsímil")</f>
        <v>Abrir facsímil</v>
      </c>
      <c r="K229" s="3" t="s">
        <v>51</v>
      </c>
    </row>
    <row r="230" spans="1:11" ht="42" customHeight="1">
      <c r="A230" s="2" t="s">
        <v>804</v>
      </c>
      <c r="B230" s="2" t="s">
        <v>805</v>
      </c>
      <c r="C230" s="2" t="s">
        <v>27</v>
      </c>
      <c r="D230" s="2" t="s">
        <v>28</v>
      </c>
      <c r="E230" s="5" t="s">
        <v>29</v>
      </c>
      <c r="F230" s="3" t="s">
        <v>30</v>
      </c>
      <c r="G230" s="3" t="s">
        <v>67</v>
      </c>
      <c r="H230" s="2" t="s">
        <v>49</v>
      </c>
      <c r="I230" s="2" t="s">
        <v>806</v>
      </c>
      <c r="J230" s="3" t="str">
        <f>HYPERLINK("https://www.boe.es/gazeta/dias/1828/10/28/pdfs/GMD-1828-130.pdf#page=2","Abrir facsímil")</f>
        <v>Abrir facsímil</v>
      </c>
      <c r="K230" s="3" t="s">
        <v>51</v>
      </c>
    </row>
    <row r="231" spans="1:11" ht="42" customHeight="1">
      <c r="A231" s="2" t="s">
        <v>807</v>
      </c>
      <c r="B231" s="2" t="s">
        <v>808</v>
      </c>
      <c r="C231" s="2" t="s">
        <v>27</v>
      </c>
      <c r="D231" s="2" t="s">
        <v>28</v>
      </c>
      <c r="E231" s="5" t="s">
        <v>470</v>
      </c>
      <c r="F231" s="3" t="s">
        <v>471</v>
      </c>
      <c r="G231" s="3" t="s">
        <v>36</v>
      </c>
      <c r="H231" s="2" t="s">
        <v>49</v>
      </c>
      <c r="I231" s="2" t="s">
        <v>809</v>
      </c>
      <c r="J231" s="3" t="str">
        <f>HYPERLINK("https://www.boe.es/gazeta/dias/1828/01/12/pdfs/GMD-1828-6.pdf#page=3","Abrir facsímil")</f>
        <v>Abrir facsímil</v>
      </c>
      <c r="K231" s="3" t="s">
        <v>51</v>
      </c>
    </row>
    <row r="232" spans="1:11" ht="42" customHeight="1">
      <c r="A232" s="2" t="s">
        <v>810</v>
      </c>
      <c r="B232" s="2" t="s">
        <v>811</v>
      </c>
      <c r="C232" s="2" t="s">
        <v>27</v>
      </c>
      <c r="D232" s="2" t="s">
        <v>28</v>
      </c>
      <c r="E232" s="5" t="s">
        <v>212</v>
      </c>
      <c r="F232" s="3" t="s">
        <v>213</v>
      </c>
      <c r="G232" s="3" t="s">
        <v>67</v>
      </c>
      <c r="H232" s="2" t="s">
        <v>49</v>
      </c>
      <c r="I232" s="2" t="s">
        <v>812</v>
      </c>
      <c r="J232" s="3" t="str">
        <f>HYPERLINK("https://www.boe.es/gazeta/dias/1828/03/25/pdfs/GMD-1828-37.pdf#page=2","Abrir facsímil")</f>
        <v>Abrir facsímil</v>
      </c>
      <c r="K232" s="3" t="s">
        <v>51</v>
      </c>
    </row>
    <row r="233" spans="1:11" ht="42" customHeight="1">
      <c r="A233" s="2" t="s">
        <v>813</v>
      </c>
      <c r="B233" s="2" t="s">
        <v>814</v>
      </c>
      <c r="C233" s="2" t="s">
        <v>17</v>
      </c>
      <c r="D233" s="2" t="s">
        <v>18</v>
      </c>
      <c r="E233" s="5" t="s">
        <v>299</v>
      </c>
      <c r="F233" s="3" t="s">
        <v>300</v>
      </c>
      <c r="G233" s="3" t="s">
        <v>36</v>
      </c>
      <c r="H233" s="2" t="s">
        <v>49</v>
      </c>
      <c r="I233" s="2" t="s">
        <v>815</v>
      </c>
      <c r="J233" s="3" t="str">
        <f>HYPERLINK("https://www.boe.es/gazeta/dias/1828/02/23/pdfs/GMD-1828-24.pdf#page=3","Abrir facsímil")</f>
        <v>Abrir facsímil</v>
      </c>
      <c r="K233" s="3" t="s">
        <v>51</v>
      </c>
    </row>
    <row r="234" spans="1:11" ht="42" customHeight="1">
      <c r="A234" s="2" t="s">
        <v>816</v>
      </c>
      <c r="B234" s="2" t="s">
        <v>817</v>
      </c>
      <c r="C234" s="2" t="s">
        <v>17</v>
      </c>
      <c r="D234" s="2" t="s">
        <v>18</v>
      </c>
      <c r="E234" s="5" t="s">
        <v>780</v>
      </c>
      <c r="F234" s="3" t="s">
        <v>781</v>
      </c>
      <c r="G234" s="3" t="s">
        <v>21</v>
      </c>
      <c r="H234" s="2" t="s">
        <v>49</v>
      </c>
      <c r="I234" s="2" t="s">
        <v>818</v>
      </c>
      <c r="J234" s="3" t="str">
        <f>HYPERLINK("https://www.boe.es/gazeta/dias/1828/05/13/pdfs/GMD-1828-58.pdf#page=4","Abrir facsímil")</f>
        <v>Abrir facsímil</v>
      </c>
      <c r="K234" s="3" t="s">
        <v>51</v>
      </c>
    </row>
    <row r="235" spans="1:11" ht="42" customHeight="1">
      <c r="A235" s="2" t="s">
        <v>819</v>
      </c>
      <c r="B235" s="2" t="s">
        <v>820</v>
      </c>
      <c r="C235" s="2" t="s">
        <v>17</v>
      </c>
      <c r="D235" s="2" t="s">
        <v>18</v>
      </c>
      <c r="E235" s="5" t="s">
        <v>108</v>
      </c>
      <c r="F235" s="3" t="s">
        <v>109</v>
      </c>
      <c r="G235" s="3" t="s">
        <v>21</v>
      </c>
      <c r="H235" s="2" t="s">
        <v>22</v>
      </c>
      <c r="I235" s="2" t="s">
        <v>821</v>
      </c>
      <c r="J235" s="3" t="str">
        <f>HYPERLINK("https://www.boe.es/gazeta/dias/1828/11/29/pdfs/GMD-1828-144.pdf#page=4","Abrir facsímil")</f>
        <v>Abrir facsímil</v>
      </c>
      <c r="K235" s="3" t="s">
        <v>24</v>
      </c>
    </row>
    <row r="236" spans="1:11" ht="42" customHeight="1">
      <c r="A236" s="2" t="s">
        <v>822</v>
      </c>
      <c r="B236" s="2" t="s">
        <v>823</v>
      </c>
      <c r="C236" s="2" t="s">
        <v>150</v>
      </c>
      <c r="D236" s="2" t="s">
        <v>151</v>
      </c>
      <c r="E236" s="5" t="s">
        <v>314</v>
      </c>
      <c r="F236" s="3" t="s">
        <v>315</v>
      </c>
      <c r="G236" s="3" t="s">
        <v>21</v>
      </c>
      <c r="H236" s="2" t="s">
        <v>49</v>
      </c>
      <c r="I236" s="2" t="s">
        <v>824</v>
      </c>
      <c r="J236" s="3" t="str">
        <f>HYPERLINK("https://www.boe.es/gazeta/dias/1828/01/26/pdfs/GMD-1828-12.pdf#page=4","Abrir facsímil")</f>
        <v>Abrir facsímil</v>
      </c>
      <c r="K236" s="3" t="s">
        <v>51</v>
      </c>
    </row>
    <row r="237" spans="1:11" ht="42" customHeight="1">
      <c r="A237" s="2" t="s">
        <v>825</v>
      </c>
      <c r="B237" s="2" t="s">
        <v>826</v>
      </c>
      <c r="C237" s="2" t="s">
        <v>27</v>
      </c>
      <c r="D237" s="2" t="s">
        <v>28</v>
      </c>
      <c r="E237" s="5" t="s">
        <v>108</v>
      </c>
      <c r="F237" s="3" t="s">
        <v>109</v>
      </c>
      <c r="G237" s="3" t="s">
        <v>21</v>
      </c>
      <c r="H237" s="2" t="s">
        <v>22</v>
      </c>
      <c r="I237" s="2" t="s">
        <v>827</v>
      </c>
      <c r="J237" s="3" t="str">
        <f>HYPERLINK("https://www.boe.es/gazeta/dias/1828/11/29/pdfs/GMD-1828-144.pdf#page=4","Abrir facsímil")</f>
        <v>Abrir facsímil</v>
      </c>
      <c r="K237" s="3" t="s">
        <v>24</v>
      </c>
    </row>
    <row r="238" spans="1:11" ht="42" customHeight="1">
      <c r="A238" s="2" t="s">
        <v>828</v>
      </c>
      <c r="B238" s="2" t="s">
        <v>829</v>
      </c>
      <c r="C238" s="2" t="s">
        <v>40</v>
      </c>
      <c r="D238" s="2" t="s">
        <v>28</v>
      </c>
      <c r="E238" s="5" t="s">
        <v>534</v>
      </c>
      <c r="F238" s="3" t="s">
        <v>535</v>
      </c>
      <c r="G238" s="3" t="s">
        <v>21</v>
      </c>
      <c r="H238" s="2" t="s">
        <v>49</v>
      </c>
      <c r="I238" s="2" t="s">
        <v>830</v>
      </c>
      <c r="J238" s="3" t="str">
        <f>HYPERLINK("https://www.boe.es/gazeta/dias/1828/07/15/pdfs/GMD-1828-85.pdf#page=4","Abrir facsímil")</f>
        <v>Abrir facsímil</v>
      </c>
      <c r="K238" s="3" t="s">
        <v>51</v>
      </c>
    </row>
    <row r="239" spans="1:11" ht="42" customHeight="1">
      <c r="A239" s="2" t="s">
        <v>831</v>
      </c>
      <c r="B239" s="2" t="s">
        <v>832</v>
      </c>
      <c r="C239" s="2" t="s">
        <v>46</v>
      </c>
      <c r="D239" s="2" t="s">
        <v>28</v>
      </c>
      <c r="E239" s="5" t="s">
        <v>47</v>
      </c>
      <c r="F239" s="3" t="s">
        <v>48</v>
      </c>
      <c r="G239" s="3" t="s">
        <v>21</v>
      </c>
      <c r="H239" s="2" t="s">
        <v>49</v>
      </c>
      <c r="I239" s="2" t="s">
        <v>833</v>
      </c>
      <c r="J239" s="3" t="str">
        <f>HYPERLINK("https://www.boe.es/gazeta/dias/1828/07/03/pdfs/GMD-1828-80.pdf#page=4","Abrir facsímil")</f>
        <v>Abrir facsímil</v>
      </c>
      <c r="K239" s="3" t="s">
        <v>51</v>
      </c>
    </row>
    <row r="240" spans="1:11" ht="42" customHeight="1">
      <c r="A240" s="2" t="s">
        <v>834</v>
      </c>
      <c r="B240" s="2" t="s">
        <v>835</v>
      </c>
      <c r="C240" s="2" t="s">
        <v>27</v>
      </c>
      <c r="D240" s="2" t="s">
        <v>28</v>
      </c>
      <c r="E240" s="5" t="s">
        <v>204</v>
      </c>
      <c r="F240" s="3" t="s">
        <v>205</v>
      </c>
      <c r="G240" s="3" t="s">
        <v>36</v>
      </c>
      <c r="H240" s="2" t="s">
        <v>49</v>
      </c>
      <c r="I240" s="2" t="s">
        <v>836</v>
      </c>
      <c r="J240" s="3" t="str">
        <f>HYPERLINK("https://www.boe.es/gazeta/dias/1828/09/11/pdfs/GMD-1828-110.pdf#page=3","Abrir facsímil")</f>
        <v>Abrir facsímil</v>
      </c>
      <c r="K240" s="3" t="s">
        <v>51</v>
      </c>
    </row>
    <row r="241" spans="1:11" ht="42" customHeight="1">
      <c r="A241" s="2" t="s">
        <v>837</v>
      </c>
      <c r="B241" s="2" t="s">
        <v>838</v>
      </c>
      <c r="C241" s="2" t="s">
        <v>150</v>
      </c>
      <c r="D241" s="2" t="s">
        <v>151</v>
      </c>
      <c r="E241" s="5" t="s">
        <v>607</v>
      </c>
      <c r="F241" s="3" t="s">
        <v>608</v>
      </c>
      <c r="G241" s="3" t="s">
        <v>21</v>
      </c>
      <c r="H241" s="2" t="s">
        <v>49</v>
      </c>
      <c r="I241" s="2" t="s">
        <v>839</v>
      </c>
      <c r="J241" s="3" t="str">
        <f>HYPERLINK("https://www.boe.es/gazeta/dias/1828/10/30/pdfs/GMD-1828-131.pdf#page=4","Abrir facsímil")</f>
        <v>Abrir facsímil</v>
      </c>
      <c r="K241" s="3" t="s">
        <v>51</v>
      </c>
    </row>
    <row r="242" spans="1:11" ht="42" customHeight="1">
      <c r="A242" s="2" t="s">
        <v>840</v>
      </c>
      <c r="B242" s="2" t="s">
        <v>841</v>
      </c>
      <c r="C242" s="2" t="s">
        <v>17</v>
      </c>
      <c r="D242" s="2" t="s">
        <v>18</v>
      </c>
      <c r="E242" s="5" t="s">
        <v>191</v>
      </c>
      <c r="F242" s="3" t="s">
        <v>192</v>
      </c>
      <c r="G242" s="3" t="s">
        <v>193</v>
      </c>
      <c r="H242" s="2" t="s">
        <v>49</v>
      </c>
      <c r="I242" s="2" t="s">
        <v>842</v>
      </c>
      <c r="J242" s="3" t="str">
        <f>HYPERLINK("https://www.boe.es/gazeta/dias/1828/03/20/pdfs/GMD-1828-35.pdf#page=4","Abrir facsímil")</f>
        <v>Abrir facsímil</v>
      </c>
      <c r="K242" s="3" t="s">
        <v>51</v>
      </c>
    </row>
    <row r="243" spans="1:11" ht="42" customHeight="1">
      <c r="A243" s="2" t="s">
        <v>843</v>
      </c>
      <c r="B243" s="2" t="s">
        <v>844</v>
      </c>
      <c r="C243" s="2" t="s">
        <v>17</v>
      </c>
      <c r="D243" s="2" t="s">
        <v>18</v>
      </c>
      <c r="E243" s="5" t="s">
        <v>637</v>
      </c>
      <c r="F243" s="3" t="s">
        <v>638</v>
      </c>
      <c r="G243" s="3" t="s">
        <v>21</v>
      </c>
      <c r="H243" s="2" t="s">
        <v>49</v>
      </c>
      <c r="I243" s="2" t="s">
        <v>845</v>
      </c>
      <c r="J243" s="3" t="str">
        <f>HYPERLINK("https://www.boe.es/gazeta/dias/1828/07/12/pdfs/GMD-1828-84.pdf#page=4","Abrir facsímil")</f>
        <v>Abrir facsímil</v>
      </c>
      <c r="K243" s="3" t="s">
        <v>51</v>
      </c>
    </row>
    <row r="244" spans="1:11" ht="42" customHeight="1">
      <c r="A244" s="2" t="s">
        <v>846</v>
      </c>
      <c r="B244" s="2" t="s">
        <v>847</v>
      </c>
      <c r="C244" s="2" t="s">
        <v>27</v>
      </c>
      <c r="D244" s="2" t="s">
        <v>28</v>
      </c>
      <c r="E244" s="5" t="s">
        <v>133</v>
      </c>
      <c r="F244" s="3" t="s">
        <v>134</v>
      </c>
      <c r="G244" s="3" t="s">
        <v>36</v>
      </c>
      <c r="H244" s="2" t="s">
        <v>49</v>
      </c>
      <c r="I244" s="2" t="s">
        <v>848</v>
      </c>
      <c r="J244" s="3" t="str">
        <f>HYPERLINK("https://www.boe.es/gazeta/dias/1828/05/15/pdfs/GMD-1828-59.pdf#page=3","Abrir facsímil")</f>
        <v>Abrir facsímil</v>
      </c>
      <c r="K244" s="3" t="s">
        <v>51</v>
      </c>
    </row>
    <row r="245" spans="1:11" ht="42" customHeight="1">
      <c r="A245" s="2" t="s">
        <v>849</v>
      </c>
      <c r="B245" s="2" t="s">
        <v>850</v>
      </c>
      <c r="C245" s="2" t="s">
        <v>54</v>
      </c>
      <c r="D245" s="2" t="s">
        <v>28</v>
      </c>
      <c r="E245" s="5" t="s">
        <v>197</v>
      </c>
      <c r="F245" s="3" t="s">
        <v>198</v>
      </c>
      <c r="G245" s="3" t="s">
        <v>21</v>
      </c>
      <c r="H245" s="2" t="s">
        <v>49</v>
      </c>
      <c r="I245" s="2" t="s">
        <v>851</v>
      </c>
      <c r="J245" s="3" t="str">
        <f>HYPERLINK("https://www.boe.es/gazeta/dias/1828/09/27/pdfs/GMD-1828-117.pdf#page=4","Abrir facsímil")</f>
        <v>Abrir facsímil</v>
      </c>
      <c r="K245" s="3" t="s">
        <v>51</v>
      </c>
    </row>
    <row r="246" spans="1:11" ht="42" customHeight="1">
      <c r="A246" s="2" t="s">
        <v>852</v>
      </c>
      <c r="B246" s="2" t="s">
        <v>853</v>
      </c>
      <c r="C246" s="2" t="s">
        <v>17</v>
      </c>
      <c r="D246" s="2" t="s">
        <v>18</v>
      </c>
      <c r="E246" s="5" t="s">
        <v>208</v>
      </c>
      <c r="F246" s="3" t="s">
        <v>209</v>
      </c>
      <c r="G246" s="3" t="s">
        <v>21</v>
      </c>
      <c r="H246" s="2" t="s">
        <v>22</v>
      </c>
      <c r="I246" s="2" t="s">
        <v>854</v>
      </c>
      <c r="J246" s="3" t="str">
        <f>HYPERLINK("https://www.boe.es/gazeta/dias/1828/03/08/pdfs/GMD-1828-30.pdf#page=4","Abrir facsímil")</f>
        <v>Abrir facsímil</v>
      </c>
      <c r="K246" s="3" t="s">
        <v>24</v>
      </c>
    </row>
    <row r="247" spans="1:11" ht="42" customHeight="1">
      <c r="A247" s="2" t="s">
        <v>855</v>
      </c>
      <c r="B247" s="2" t="s">
        <v>856</v>
      </c>
      <c r="C247" s="2" t="s">
        <v>27</v>
      </c>
      <c r="D247" s="2" t="s">
        <v>28</v>
      </c>
      <c r="E247" s="5" t="s">
        <v>128</v>
      </c>
      <c r="F247" s="3" t="s">
        <v>129</v>
      </c>
      <c r="G247" s="3" t="s">
        <v>21</v>
      </c>
      <c r="H247" s="2" t="s">
        <v>49</v>
      </c>
      <c r="I247" s="2" t="s">
        <v>857</v>
      </c>
      <c r="J247" s="3" t="str">
        <f>HYPERLINK("https://www.boe.es/gazeta/dias/1828/01/03/pdfs/GMD-1828-2.pdf#page=4","Abrir facsímil")</f>
        <v>Abrir facsímil</v>
      </c>
      <c r="K247" s="3" t="s">
        <v>51</v>
      </c>
    </row>
    <row r="248" spans="1:11" ht="42" customHeight="1">
      <c r="A248" s="2" t="s">
        <v>858</v>
      </c>
      <c r="B248" s="2" t="s">
        <v>859</v>
      </c>
      <c r="C248" s="2" t="s">
        <v>27</v>
      </c>
      <c r="D248" s="2" t="s">
        <v>28</v>
      </c>
      <c r="E248" s="5" t="s">
        <v>860</v>
      </c>
      <c r="F248" s="3" t="s">
        <v>861</v>
      </c>
      <c r="G248" s="3" t="s">
        <v>36</v>
      </c>
      <c r="H248" s="2" t="s">
        <v>49</v>
      </c>
      <c r="I248" s="2" t="s">
        <v>862</v>
      </c>
      <c r="J248" s="3" t="str">
        <f>HYPERLINK("https://www.boe.es/gazeta/dias/1828/11/08/pdfs/GMD-1828-135.pdf#page=3","Abrir facsímil")</f>
        <v>Abrir facsímil</v>
      </c>
      <c r="K248" s="3" t="s">
        <v>51</v>
      </c>
    </row>
    <row r="249" spans="1:11" ht="42" customHeight="1">
      <c r="A249" s="2" t="s">
        <v>863</v>
      </c>
      <c r="B249" s="2" t="s">
        <v>864</v>
      </c>
      <c r="C249" s="2" t="s">
        <v>27</v>
      </c>
      <c r="D249" s="2" t="s">
        <v>28</v>
      </c>
      <c r="E249" s="5" t="s">
        <v>249</v>
      </c>
      <c r="F249" s="3" t="s">
        <v>250</v>
      </c>
      <c r="G249" s="3" t="s">
        <v>67</v>
      </c>
      <c r="H249" s="2" t="s">
        <v>49</v>
      </c>
      <c r="I249" s="2" t="s">
        <v>865</v>
      </c>
      <c r="J249" s="3" t="str">
        <f>HYPERLINK("https://www.boe.es/gazeta/dias/1828/04/22/pdfs/GMD-1828-49.pdf#page=2","Abrir facsímil")</f>
        <v>Abrir facsímil</v>
      </c>
      <c r="K249" s="3" t="s">
        <v>51</v>
      </c>
    </row>
    <row r="250" spans="1:11" ht="42" customHeight="1">
      <c r="A250" s="2" t="s">
        <v>863</v>
      </c>
      <c r="B250" s="2" t="s">
        <v>864</v>
      </c>
      <c r="C250" s="2" t="s">
        <v>40</v>
      </c>
      <c r="D250" s="2" t="s">
        <v>28</v>
      </c>
      <c r="E250" s="5" t="s">
        <v>866</v>
      </c>
      <c r="F250" s="3" t="s">
        <v>867</v>
      </c>
      <c r="G250" s="3" t="s">
        <v>43</v>
      </c>
      <c r="H250" s="2" t="s">
        <v>49</v>
      </c>
      <c r="I250" s="2" t="s">
        <v>868</v>
      </c>
      <c r="J250" s="3" t="str">
        <f>HYPERLINK("https://www.boe.es/gazeta/dias/1828/08/02/pdfs/GMD-1828-93.pdf#page=1","Abrir facsímil")</f>
        <v>Abrir facsímil</v>
      </c>
      <c r="K250" s="3" t="s">
        <v>51</v>
      </c>
    </row>
    <row r="251" spans="1:11" ht="42" customHeight="1">
      <c r="A251" s="2" t="s">
        <v>869</v>
      </c>
      <c r="B251" s="2" t="s">
        <v>870</v>
      </c>
      <c r="C251" s="2" t="s">
        <v>17</v>
      </c>
      <c r="D251" s="2" t="s">
        <v>18</v>
      </c>
      <c r="E251" s="5" t="s">
        <v>534</v>
      </c>
      <c r="F251" s="3" t="s">
        <v>535</v>
      </c>
      <c r="G251" s="3" t="s">
        <v>21</v>
      </c>
      <c r="H251" s="2" t="s">
        <v>49</v>
      </c>
      <c r="I251" s="2" t="s">
        <v>871</v>
      </c>
      <c r="J251" s="3" t="str">
        <f>HYPERLINK("https://www.boe.es/gazeta/dias/1828/07/15/pdfs/GMD-1828-85.pdf#page=4","Abrir facsímil")</f>
        <v>Abrir facsímil</v>
      </c>
      <c r="K251" s="3" t="s">
        <v>51</v>
      </c>
    </row>
    <row r="252" spans="1:11" ht="42" customHeight="1">
      <c r="A252" s="2" t="s">
        <v>872</v>
      </c>
      <c r="B252" s="2" t="s">
        <v>873</v>
      </c>
      <c r="C252" s="2" t="s">
        <v>46</v>
      </c>
      <c r="D252" s="2" t="s">
        <v>28</v>
      </c>
      <c r="E252" s="5" t="s">
        <v>230</v>
      </c>
      <c r="F252" s="3" t="s">
        <v>231</v>
      </c>
      <c r="G252" s="3" t="s">
        <v>232</v>
      </c>
      <c r="H252" s="2" t="s">
        <v>49</v>
      </c>
      <c r="I252" s="2" t="s">
        <v>874</v>
      </c>
      <c r="J252" s="3" t="str">
        <f>HYPERLINK("https://www.boe.es/gazeta/dias/1828/04/24/pdfs/GMD-1828-50.pdf#page=4","Abrir facsímil")</f>
        <v>Abrir facsímil</v>
      </c>
      <c r="K252" s="3" t="s">
        <v>51</v>
      </c>
    </row>
    <row r="253" spans="1:11" ht="42" customHeight="1">
      <c r="A253" s="2" t="s">
        <v>875</v>
      </c>
      <c r="B253" s="2" t="s">
        <v>876</v>
      </c>
      <c r="C253" s="2" t="s">
        <v>27</v>
      </c>
      <c r="D253" s="2" t="s">
        <v>28</v>
      </c>
      <c r="E253" s="5" t="s">
        <v>334</v>
      </c>
      <c r="F253" s="3" t="s">
        <v>335</v>
      </c>
      <c r="G253" s="3" t="s">
        <v>21</v>
      </c>
      <c r="H253" s="2" t="s">
        <v>49</v>
      </c>
      <c r="I253" s="2" t="s">
        <v>877</v>
      </c>
      <c r="J253" s="3" t="str">
        <f>HYPERLINK("https://www.boe.es/gazeta/dias/1828/07/08/pdfs/GMD-1828-82.pdf#page=4","Abrir facsímil")</f>
        <v>Abrir facsímil</v>
      </c>
      <c r="K253" s="3" t="s">
        <v>51</v>
      </c>
    </row>
    <row r="254" spans="1:11" ht="42" customHeight="1">
      <c r="A254" s="2" t="s">
        <v>878</v>
      </c>
      <c r="B254" s="2" t="s">
        <v>878</v>
      </c>
      <c r="C254" s="2" t="s">
        <v>17</v>
      </c>
      <c r="D254" s="2" t="s">
        <v>18</v>
      </c>
      <c r="E254" s="5" t="s">
        <v>879</v>
      </c>
      <c r="F254" s="3" t="s">
        <v>880</v>
      </c>
      <c r="G254" s="3" t="s">
        <v>43</v>
      </c>
      <c r="H254" s="2" t="s">
        <v>49</v>
      </c>
      <c r="I254" s="2" t="s">
        <v>881</v>
      </c>
      <c r="J254" s="3" t="str">
        <f>HYPERLINK("https://www.boe.es/gazeta/dias/1828/01/22/pdfs/GMD-1828-10.pdf#page=1","Abrir facsímil")</f>
        <v>Abrir facsímil</v>
      </c>
      <c r="K254" s="3" t="s">
        <v>51</v>
      </c>
    </row>
    <row r="255" spans="1:11" ht="42" customHeight="1">
      <c r="A255" s="2" t="s">
        <v>882</v>
      </c>
      <c r="B255" s="2" t="s">
        <v>882</v>
      </c>
      <c r="C255" s="2" t="s">
        <v>17</v>
      </c>
      <c r="D255" s="2" t="s">
        <v>18</v>
      </c>
      <c r="E255" s="5" t="s">
        <v>883</v>
      </c>
      <c r="F255" s="3" t="s">
        <v>884</v>
      </c>
      <c r="G255" s="3" t="s">
        <v>67</v>
      </c>
      <c r="H255" s="2" t="s">
        <v>49</v>
      </c>
      <c r="I255" s="2" t="s">
        <v>885</v>
      </c>
      <c r="J255" s="3" t="str">
        <f>HYPERLINK("https://www.boe.es/gazeta/dias/1828/11/04/pdfs/GMD-1828-133.pdf#page=2","Abrir facsímil")</f>
        <v>Abrir facsímil</v>
      </c>
      <c r="K255" s="3" t="s">
        <v>51</v>
      </c>
    </row>
    <row r="256" spans="1:11" ht="42" customHeight="1">
      <c r="A256" s="2" t="s">
        <v>886</v>
      </c>
      <c r="B256" s="2" t="s">
        <v>887</v>
      </c>
      <c r="C256" s="2" t="s">
        <v>17</v>
      </c>
      <c r="D256" s="2" t="s">
        <v>18</v>
      </c>
      <c r="E256" s="5" t="s">
        <v>212</v>
      </c>
      <c r="F256" s="3" t="s">
        <v>213</v>
      </c>
      <c r="G256" s="3" t="s">
        <v>36</v>
      </c>
      <c r="H256" s="2" t="s">
        <v>49</v>
      </c>
      <c r="I256" s="2" t="s">
        <v>888</v>
      </c>
      <c r="J256" s="3" t="str">
        <f>HYPERLINK("https://www.boe.es/gazeta/dias/1828/03/25/pdfs/GMD-1828-37.pdf#page=3","Abrir facsímil")</f>
        <v>Abrir facsímil</v>
      </c>
      <c r="K256" s="3" t="s">
        <v>51</v>
      </c>
    </row>
    <row r="257" spans="1:11" ht="42" customHeight="1">
      <c r="A257" s="2" t="s">
        <v>889</v>
      </c>
      <c r="B257" s="2" t="s">
        <v>889</v>
      </c>
      <c r="C257" s="2" t="s">
        <v>27</v>
      </c>
      <c r="D257" s="2" t="s">
        <v>28</v>
      </c>
      <c r="E257" s="5" t="s">
        <v>41</v>
      </c>
      <c r="F257" s="3" t="s">
        <v>42</v>
      </c>
      <c r="G257" s="3" t="s">
        <v>67</v>
      </c>
      <c r="H257" s="2" t="s">
        <v>49</v>
      </c>
      <c r="I257" s="2" t="s">
        <v>890</v>
      </c>
      <c r="J257" s="3" t="str">
        <f>HYPERLINK("https://www.boe.es/gazeta/dias/1828/01/15/pdfs/GMD-1828-7.pdf#page=2","Abrir facsímil")</f>
        <v>Abrir facsímil</v>
      </c>
      <c r="K257" s="3" t="s">
        <v>51</v>
      </c>
    </row>
    <row r="258" spans="1:11" ht="42" customHeight="1">
      <c r="A258" s="2" t="s">
        <v>891</v>
      </c>
      <c r="B258" s="2" t="s">
        <v>892</v>
      </c>
      <c r="C258" s="2" t="s">
        <v>96</v>
      </c>
      <c r="D258" s="2" t="s">
        <v>28</v>
      </c>
      <c r="E258" s="5" t="s">
        <v>280</v>
      </c>
      <c r="F258" s="3" t="s">
        <v>281</v>
      </c>
      <c r="G258" s="3" t="s">
        <v>36</v>
      </c>
      <c r="H258" s="2" t="s">
        <v>49</v>
      </c>
      <c r="I258" s="2" t="s">
        <v>893</v>
      </c>
      <c r="J258" s="3" t="str">
        <f>HYPERLINK("https://www.boe.es/gazeta/dias/1828/02/14/pdfs/GMD-1828-20.pdf#page=3","Abrir facsímil")</f>
        <v>Abrir facsímil</v>
      </c>
      <c r="K258" s="3" t="s">
        <v>51</v>
      </c>
    </row>
    <row r="259" spans="1:11" ht="42" customHeight="1">
      <c r="A259" s="2" t="s">
        <v>894</v>
      </c>
      <c r="B259" s="2" t="s">
        <v>894</v>
      </c>
      <c r="C259" s="2" t="s">
        <v>27</v>
      </c>
      <c r="D259" s="2" t="s">
        <v>28</v>
      </c>
      <c r="E259" s="5" t="s">
        <v>137</v>
      </c>
      <c r="F259" s="3" t="s">
        <v>138</v>
      </c>
      <c r="G259" s="3" t="s">
        <v>21</v>
      </c>
      <c r="H259" s="2" t="s">
        <v>49</v>
      </c>
      <c r="I259" s="2" t="s">
        <v>895</v>
      </c>
      <c r="J259" s="3" t="str">
        <f>HYPERLINK("https://www.boe.es/gazeta/dias/1828/12/25/pdfs/GMD-1828-155.pdf#page=4","Abrir facsímil")</f>
        <v>Abrir facsímil</v>
      </c>
      <c r="K259" s="3" t="s">
        <v>51</v>
      </c>
    </row>
    <row r="260" spans="1:11" ht="42" customHeight="1">
      <c r="A260" s="2" t="s">
        <v>896</v>
      </c>
      <c r="B260" s="2" t="s">
        <v>897</v>
      </c>
      <c r="C260" s="2" t="s">
        <v>27</v>
      </c>
      <c r="D260" s="2" t="s">
        <v>28</v>
      </c>
      <c r="E260" s="5" t="s">
        <v>169</v>
      </c>
      <c r="F260" s="3" t="s">
        <v>170</v>
      </c>
      <c r="G260" s="3" t="s">
        <v>36</v>
      </c>
      <c r="H260" s="2" t="s">
        <v>49</v>
      </c>
      <c r="I260" s="2" t="s">
        <v>898</v>
      </c>
      <c r="J260" s="3" t="str">
        <f>HYPERLINK("https://www.boe.es/gazeta/dias/1828/04/01/pdfs/GMD-1828-40.pdf#page=3","Abrir facsímil")</f>
        <v>Abrir facsímil</v>
      </c>
      <c r="K260" s="3" t="s">
        <v>51</v>
      </c>
    </row>
    <row r="261" spans="1:11" ht="42" customHeight="1">
      <c r="A261" s="2" t="s">
        <v>899</v>
      </c>
      <c r="B261" s="2" t="s">
        <v>900</v>
      </c>
      <c r="C261" s="2" t="s">
        <v>96</v>
      </c>
      <c r="D261" s="2" t="s">
        <v>28</v>
      </c>
      <c r="E261" s="5" t="s">
        <v>901</v>
      </c>
      <c r="F261" s="3" t="s">
        <v>902</v>
      </c>
      <c r="G261" s="3" t="s">
        <v>21</v>
      </c>
      <c r="H261" s="2" t="s">
        <v>49</v>
      </c>
      <c r="I261" s="2" t="s">
        <v>903</v>
      </c>
      <c r="J261" s="3" t="str">
        <f>HYPERLINK("https://www.boe.es/gazeta/dias/1828/12/27/pdfs/GMD-1828-156.pdf#page=4","Abrir facsímil")</f>
        <v>Abrir facsímil</v>
      </c>
      <c r="K261" s="3" t="s">
        <v>51</v>
      </c>
    </row>
    <row r="262" spans="1:11" ht="42" customHeight="1">
      <c r="A262" s="2" t="s">
        <v>904</v>
      </c>
      <c r="B262" s="2" t="s">
        <v>905</v>
      </c>
      <c r="C262" s="2" t="s">
        <v>17</v>
      </c>
      <c r="D262" s="2" t="s">
        <v>18</v>
      </c>
      <c r="E262" s="5" t="s">
        <v>564</v>
      </c>
      <c r="F262" s="3" t="s">
        <v>565</v>
      </c>
      <c r="G262" s="3" t="s">
        <v>21</v>
      </c>
      <c r="H262" s="2" t="s">
        <v>49</v>
      </c>
      <c r="I262" s="2" t="s">
        <v>906</v>
      </c>
      <c r="J262" s="3" t="str">
        <f>HYPERLINK("https://www.boe.es/gazeta/dias/1828/02/02/pdfs/GMD-1828-15.pdf#page=4","Abrir facsímil")</f>
        <v>Abrir facsímil</v>
      </c>
      <c r="K262" s="3" t="s">
        <v>51</v>
      </c>
    </row>
    <row r="263" spans="1:11" ht="42" customHeight="1">
      <c r="A263" s="2" t="s">
        <v>907</v>
      </c>
      <c r="B263" s="2" t="s">
        <v>908</v>
      </c>
      <c r="C263" s="2" t="s">
        <v>54</v>
      </c>
      <c r="D263" s="2" t="s">
        <v>28</v>
      </c>
      <c r="E263" s="5" t="s">
        <v>780</v>
      </c>
      <c r="F263" s="3" t="s">
        <v>781</v>
      </c>
      <c r="G263" s="3" t="s">
        <v>21</v>
      </c>
      <c r="H263" s="2" t="s">
        <v>49</v>
      </c>
      <c r="I263" s="2" t="s">
        <v>909</v>
      </c>
      <c r="J263" s="3" t="str">
        <f>HYPERLINK("https://www.boe.es/gazeta/dias/1828/05/13/pdfs/GMD-1828-58.pdf#page=4","Abrir facsímil")</f>
        <v>Abrir facsímil</v>
      </c>
      <c r="K263" s="3" t="s">
        <v>51</v>
      </c>
    </row>
    <row r="264" spans="1:11" ht="42" customHeight="1">
      <c r="A264" s="2" t="s">
        <v>910</v>
      </c>
      <c r="B264" s="2" t="s">
        <v>910</v>
      </c>
      <c r="C264" s="2" t="s">
        <v>96</v>
      </c>
      <c r="D264" s="2" t="s">
        <v>28</v>
      </c>
      <c r="E264" s="5" t="s">
        <v>314</v>
      </c>
      <c r="F264" s="3" t="s">
        <v>315</v>
      </c>
      <c r="G264" s="3" t="s">
        <v>21</v>
      </c>
      <c r="H264" s="2" t="s">
        <v>49</v>
      </c>
      <c r="I264" s="2" t="s">
        <v>911</v>
      </c>
      <c r="J264" s="3" t="str">
        <f>HYPERLINK("https://www.boe.es/gazeta/dias/1828/01/26/pdfs/GMD-1828-12.pdf#page=4","Abrir facsímil")</f>
        <v>Abrir facsímil</v>
      </c>
      <c r="K264" s="3" t="s">
        <v>51</v>
      </c>
    </row>
    <row r="265" spans="1:11" ht="42" customHeight="1">
      <c r="A265" s="2" t="s">
        <v>912</v>
      </c>
      <c r="B265" s="2" t="s">
        <v>913</v>
      </c>
      <c r="C265" s="2" t="s">
        <v>86</v>
      </c>
      <c r="D265" s="2" t="s">
        <v>28</v>
      </c>
      <c r="E265" s="5" t="s">
        <v>55</v>
      </c>
      <c r="F265" s="3" t="s">
        <v>56</v>
      </c>
      <c r="G265" s="3" t="s">
        <v>36</v>
      </c>
      <c r="H265" s="2" t="s">
        <v>49</v>
      </c>
      <c r="I265" s="2" t="s">
        <v>914</v>
      </c>
      <c r="J265" s="3" t="str">
        <f>HYPERLINK("https://www.boe.es/gazeta/dias/1828/05/10/pdfs/GMD-1828-57.pdf#page=3","Abrir facsímil")</f>
        <v>Abrir facsímil</v>
      </c>
      <c r="K265" s="3" t="s">
        <v>51</v>
      </c>
    </row>
    <row r="266" spans="1:11" ht="42" customHeight="1">
      <c r="A266" s="2" t="s">
        <v>915</v>
      </c>
      <c r="B266" s="2" t="s">
        <v>915</v>
      </c>
      <c r="C266" s="2" t="s">
        <v>17</v>
      </c>
      <c r="D266" s="2" t="s">
        <v>18</v>
      </c>
      <c r="E266" s="5" t="s">
        <v>916</v>
      </c>
      <c r="F266" s="3" t="s">
        <v>917</v>
      </c>
      <c r="G266" s="3" t="s">
        <v>918</v>
      </c>
      <c r="H266" s="2" t="s">
        <v>49</v>
      </c>
      <c r="I266" s="2" t="s">
        <v>919</v>
      </c>
      <c r="J266" s="3" t="str">
        <f>HYPERLINK("https://www.boe.es/gazeta/dias/1828/01/01/pdfs/GMD-1828-1.pdf#page=2","Abrir facsímil")</f>
        <v>Abrir facsímil</v>
      </c>
      <c r="K266" s="3" t="s">
        <v>51</v>
      </c>
    </row>
    <row r="267" spans="1:11" ht="42" customHeight="1">
      <c r="A267" s="2" t="s">
        <v>915</v>
      </c>
      <c r="B267" s="2" t="s">
        <v>915</v>
      </c>
      <c r="C267" s="2" t="s">
        <v>17</v>
      </c>
      <c r="D267" s="2" t="s">
        <v>18</v>
      </c>
      <c r="E267" s="5" t="s">
        <v>920</v>
      </c>
      <c r="F267" s="3" t="s">
        <v>921</v>
      </c>
      <c r="G267" s="3" t="s">
        <v>67</v>
      </c>
      <c r="H267" s="2" t="s">
        <v>49</v>
      </c>
      <c r="I267" s="2" t="s">
        <v>922</v>
      </c>
      <c r="J267" s="3" t="str">
        <f>HYPERLINK("https://www.boe.es/gazeta/dias/1828/01/29/pdfs/GMD-1828-13.pdf#page=2","Abrir facsímil")</f>
        <v>Abrir facsímil</v>
      </c>
      <c r="K267" s="3" t="s">
        <v>51</v>
      </c>
    </row>
    <row r="268" spans="1:11" ht="42" customHeight="1">
      <c r="A268" s="2" t="s">
        <v>915</v>
      </c>
      <c r="B268" s="2" t="s">
        <v>915</v>
      </c>
      <c r="C268" s="2" t="s">
        <v>150</v>
      </c>
      <c r="D268" s="2" t="s">
        <v>151</v>
      </c>
      <c r="E268" s="5" t="s">
        <v>70</v>
      </c>
      <c r="F268" s="3" t="s">
        <v>71</v>
      </c>
      <c r="G268" s="3" t="s">
        <v>67</v>
      </c>
      <c r="H268" s="2" t="s">
        <v>49</v>
      </c>
      <c r="I268" s="2" t="s">
        <v>923</v>
      </c>
      <c r="J268" s="3" t="str">
        <f>HYPERLINK("https://www.boe.es/gazeta/dias/1828/02/05/pdfs/GMD-1828-16.pdf#page=2","Abrir facsímil")</f>
        <v>Abrir facsímil</v>
      </c>
      <c r="K268" s="3" t="s">
        <v>51</v>
      </c>
    </row>
    <row r="269" spans="1:11" ht="42" customHeight="1">
      <c r="A269" s="2" t="s">
        <v>915</v>
      </c>
      <c r="B269" s="2" t="s">
        <v>915</v>
      </c>
      <c r="C269" s="2" t="s">
        <v>150</v>
      </c>
      <c r="D269" s="2" t="s">
        <v>151</v>
      </c>
      <c r="E269" s="5" t="s">
        <v>100</v>
      </c>
      <c r="F269" s="3" t="s">
        <v>101</v>
      </c>
      <c r="G269" s="3" t="s">
        <v>67</v>
      </c>
      <c r="H269" s="2" t="s">
        <v>49</v>
      </c>
      <c r="I269" s="2" t="s">
        <v>924</v>
      </c>
      <c r="J269" s="3" t="str">
        <f>HYPERLINK("https://www.boe.es/gazeta/dias/1828/10/02/pdfs/GMD-1828-119.pdf#page=2","Abrir facsímil")</f>
        <v>Abrir facsímil</v>
      </c>
      <c r="K269" s="3" t="s">
        <v>51</v>
      </c>
    </row>
    <row r="270" spans="1:11" ht="42" customHeight="1">
      <c r="A270" s="2" t="s">
        <v>925</v>
      </c>
      <c r="B270" s="2" t="s">
        <v>926</v>
      </c>
      <c r="C270" s="2" t="s">
        <v>86</v>
      </c>
      <c r="D270" s="2" t="s">
        <v>28</v>
      </c>
      <c r="E270" s="5" t="s">
        <v>927</v>
      </c>
      <c r="F270" s="3" t="s">
        <v>928</v>
      </c>
      <c r="G270" s="3" t="s">
        <v>21</v>
      </c>
      <c r="H270" s="2" t="s">
        <v>49</v>
      </c>
      <c r="I270" s="2" t="s">
        <v>929</v>
      </c>
      <c r="J270" s="3" t="str">
        <f>HYPERLINK("https://www.boe.es/gazeta/dias/1828/10/09/pdfs/GMD-1828-122.pdf#page=4","Abrir facsímil")</f>
        <v>Abrir facsímil</v>
      </c>
      <c r="K270" s="3" t="s">
        <v>51</v>
      </c>
    </row>
    <row r="271" spans="1:11" ht="42" customHeight="1">
      <c r="A271" s="2" t="s">
        <v>930</v>
      </c>
      <c r="B271" s="2" t="s">
        <v>931</v>
      </c>
      <c r="C271" s="2" t="s">
        <v>17</v>
      </c>
      <c r="D271" s="2" t="s">
        <v>18</v>
      </c>
      <c r="E271" s="5" t="s">
        <v>91</v>
      </c>
      <c r="F271" s="3" t="s">
        <v>92</v>
      </c>
      <c r="G271" s="3" t="s">
        <v>43</v>
      </c>
      <c r="H271" s="2" t="s">
        <v>49</v>
      </c>
      <c r="I271" s="2" t="s">
        <v>932</v>
      </c>
      <c r="J271" s="3" t="str">
        <f>HYPERLINK("https://www.boe.es/gazeta/dias/1828/12/13/pdfs/GMD-1828-150.pdf#page=1","Abrir facsímil")</f>
        <v>Abrir facsímil</v>
      </c>
      <c r="K271" s="3" t="s">
        <v>51</v>
      </c>
    </row>
    <row r="272" spans="1:11" ht="42" customHeight="1">
      <c r="A272" s="2" t="s">
        <v>933</v>
      </c>
      <c r="B272" s="2" t="s">
        <v>934</v>
      </c>
      <c r="C272" s="2" t="s">
        <v>27</v>
      </c>
      <c r="D272" s="2" t="s">
        <v>28</v>
      </c>
      <c r="E272" s="5" t="s">
        <v>204</v>
      </c>
      <c r="F272" s="3" t="s">
        <v>205</v>
      </c>
      <c r="G272" s="3" t="s">
        <v>21</v>
      </c>
      <c r="H272" s="2" t="s">
        <v>49</v>
      </c>
      <c r="I272" s="2" t="s">
        <v>935</v>
      </c>
      <c r="J272" s="3" t="str">
        <f>HYPERLINK("https://www.boe.es/gazeta/dias/1828/09/11/pdfs/GMD-1828-110.pdf#page=4","Abrir facsímil")</f>
        <v>Abrir facsímil</v>
      </c>
      <c r="K272" s="3" t="s">
        <v>51</v>
      </c>
    </row>
    <row r="273" spans="1:11" ht="42" customHeight="1">
      <c r="A273" s="2" t="s">
        <v>936</v>
      </c>
      <c r="B273" s="2" t="s">
        <v>937</v>
      </c>
      <c r="C273" s="2" t="s">
        <v>17</v>
      </c>
      <c r="D273" s="2" t="s">
        <v>18</v>
      </c>
      <c r="E273" s="5" t="s">
        <v>270</v>
      </c>
      <c r="F273" s="3" t="s">
        <v>271</v>
      </c>
      <c r="G273" s="3" t="s">
        <v>36</v>
      </c>
      <c r="H273" s="2" t="s">
        <v>49</v>
      </c>
      <c r="I273" s="2" t="s">
        <v>938</v>
      </c>
      <c r="J273" s="3" t="str">
        <f>HYPERLINK("https://www.boe.es/gazeta/dias/1828/08/28/pdfs/GMD-1828-104.pdf#page=3","Abrir facsímil")</f>
        <v>Abrir facsímil</v>
      </c>
      <c r="K273" s="3" t="s">
        <v>51</v>
      </c>
    </row>
    <row r="274" spans="1:11" ht="42" customHeight="1">
      <c r="A274" s="2" t="s">
        <v>939</v>
      </c>
      <c r="B274" s="2" t="s">
        <v>940</v>
      </c>
      <c r="C274" s="2" t="s">
        <v>54</v>
      </c>
      <c r="D274" s="2" t="s">
        <v>28</v>
      </c>
      <c r="E274" s="5" t="s">
        <v>169</v>
      </c>
      <c r="F274" s="3" t="s">
        <v>170</v>
      </c>
      <c r="G274" s="3" t="s">
        <v>36</v>
      </c>
      <c r="H274" s="2" t="s">
        <v>49</v>
      </c>
      <c r="I274" s="2" t="s">
        <v>941</v>
      </c>
      <c r="J274" s="3" t="str">
        <f>HYPERLINK("https://www.boe.es/gazeta/dias/1828/04/01/pdfs/GMD-1828-40.pdf#page=3","Abrir facsímil")</f>
        <v>Abrir facsímil</v>
      </c>
      <c r="K274" s="3" t="s">
        <v>51</v>
      </c>
    </row>
    <row r="275" spans="1:11" ht="42" customHeight="1">
      <c r="A275" s="2" t="s">
        <v>942</v>
      </c>
      <c r="B275" s="2" t="s">
        <v>943</v>
      </c>
      <c r="C275" s="2" t="s">
        <v>27</v>
      </c>
      <c r="D275" s="2" t="s">
        <v>28</v>
      </c>
      <c r="E275" s="5" t="s">
        <v>324</v>
      </c>
      <c r="F275" s="3" t="s">
        <v>325</v>
      </c>
      <c r="G275" s="3" t="s">
        <v>21</v>
      </c>
      <c r="H275" s="2" t="s">
        <v>49</v>
      </c>
      <c r="I275" s="2" t="s">
        <v>944</v>
      </c>
      <c r="J275" s="3" t="str">
        <f>HYPERLINK("https://www.boe.es/gazeta/dias/1828/05/08/pdfs/GMD-1828-56.pdf#page=4","Abrir facsímil")</f>
        <v>Abrir facsímil</v>
      </c>
      <c r="K275" s="3" t="s">
        <v>51</v>
      </c>
    </row>
    <row r="276" spans="1:11" ht="42" customHeight="1">
      <c r="A276" s="2" t="s">
        <v>945</v>
      </c>
      <c r="B276" s="2" t="s">
        <v>946</v>
      </c>
      <c r="C276" s="2" t="s">
        <v>27</v>
      </c>
      <c r="D276" s="2" t="s">
        <v>28</v>
      </c>
      <c r="E276" s="5" t="s">
        <v>133</v>
      </c>
      <c r="F276" s="3" t="s">
        <v>134</v>
      </c>
      <c r="G276" s="3" t="s">
        <v>36</v>
      </c>
      <c r="H276" s="2" t="s">
        <v>49</v>
      </c>
      <c r="I276" s="2" t="s">
        <v>947</v>
      </c>
      <c r="J276" s="3" t="str">
        <f>HYPERLINK("https://www.boe.es/gazeta/dias/1828/05/15/pdfs/GMD-1828-59.pdf#page=3","Abrir facsímil")</f>
        <v>Abrir facsímil</v>
      </c>
      <c r="K276" s="3" t="s">
        <v>51</v>
      </c>
    </row>
    <row r="277" spans="1:11" ht="42" customHeight="1">
      <c r="A277" s="2" t="s">
        <v>948</v>
      </c>
      <c r="B277" s="2" t="s">
        <v>949</v>
      </c>
      <c r="C277" s="2" t="s">
        <v>54</v>
      </c>
      <c r="D277" s="2" t="s">
        <v>28</v>
      </c>
      <c r="E277" s="5" t="s">
        <v>128</v>
      </c>
      <c r="F277" s="3" t="s">
        <v>129</v>
      </c>
      <c r="G277" s="3" t="s">
        <v>21</v>
      </c>
      <c r="H277" s="2" t="s">
        <v>49</v>
      </c>
      <c r="I277" s="2" t="s">
        <v>950</v>
      </c>
      <c r="J277" s="3" t="str">
        <f>HYPERLINK("https://www.boe.es/gazeta/dias/1828/01/03/pdfs/GMD-1828-2.pdf#page=4","Abrir facsímil")</f>
        <v>Abrir facsímil</v>
      </c>
      <c r="K277" s="3" t="s">
        <v>51</v>
      </c>
    </row>
    <row r="278" spans="1:11" ht="42" customHeight="1">
      <c r="A278" s="2" t="s">
        <v>951</v>
      </c>
      <c r="B278" s="2" t="s">
        <v>951</v>
      </c>
      <c r="C278" s="2" t="s">
        <v>27</v>
      </c>
      <c r="D278" s="2" t="s">
        <v>28</v>
      </c>
      <c r="E278" s="5" t="s">
        <v>920</v>
      </c>
      <c r="F278" s="3" t="s">
        <v>921</v>
      </c>
      <c r="G278" s="3" t="s">
        <v>67</v>
      </c>
      <c r="H278" s="2" t="s">
        <v>49</v>
      </c>
      <c r="I278" s="2" t="s">
        <v>952</v>
      </c>
      <c r="J278" s="3" t="str">
        <f>HYPERLINK("https://www.boe.es/gazeta/dias/1828/01/29/pdfs/GMD-1828-13.pdf#page=2","Abrir facsímil")</f>
        <v>Abrir facsímil</v>
      </c>
      <c r="K278" s="3" t="s">
        <v>51</v>
      </c>
    </row>
    <row r="279" spans="1:11" ht="42" customHeight="1">
      <c r="A279" s="2" t="s">
        <v>953</v>
      </c>
      <c r="B279" s="2" t="s">
        <v>954</v>
      </c>
      <c r="C279" s="2" t="s">
        <v>54</v>
      </c>
      <c r="D279" s="2" t="s">
        <v>28</v>
      </c>
      <c r="E279" s="5" t="s">
        <v>955</v>
      </c>
      <c r="F279" s="3" t="s">
        <v>956</v>
      </c>
      <c r="G279" s="3" t="s">
        <v>43</v>
      </c>
      <c r="H279" s="2" t="s">
        <v>49</v>
      </c>
      <c r="I279" s="2" t="s">
        <v>957</v>
      </c>
      <c r="J279" s="3" t="str">
        <f>HYPERLINK("https://www.boe.es/gazeta/dias/1828/07/24/pdfs/GMD-1828-89.pdf#page=1","Abrir facsímil")</f>
        <v>Abrir facsímil</v>
      </c>
      <c r="K279" s="3" t="s">
        <v>51</v>
      </c>
    </row>
    <row r="280" spans="1:11" ht="42" customHeight="1">
      <c r="A280" s="2" t="s">
        <v>958</v>
      </c>
      <c r="B280" s="2" t="s">
        <v>958</v>
      </c>
      <c r="C280" s="2" t="s">
        <v>96</v>
      </c>
      <c r="D280" s="2" t="s">
        <v>28</v>
      </c>
      <c r="E280" s="5" t="s">
        <v>959</v>
      </c>
      <c r="F280" s="3" t="s">
        <v>960</v>
      </c>
      <c r="G280" s="3" t="s">
        <v>36</v>
      </c>
      <c r="H280" s="2" t="s">
        <v>49</v>
      </c>
      <c r="I280" s="2" t="s">
        <v>961</v>
      </c>
      <c r="J280" s="3" t="str">
        <f>HYPERLINK("https://www.boe.es/gazeta/dias/1828/04/15/pdfs/GMD-1828-46.pdf#page=3","Abrir facsímil")</f>
        <v>Abrir facsímil</v>
      </c>
      <c r="K280" s="3" t="s">
        <v>51</v>
      </c>
    </row>
    <row r="281" spans="1:11" ht="42" customHeight="1">
      <c r="A281" s="2" t="s">
        <v>962</v>
      </c>
      <c r="B281" s="2" t="s">
        <v>963</v>
      </c>
      <c r="C281" s="2" t="s">
        <v>27</v>
      </c>
      <c r="D281" s="2" t="s">
        <v>28</v>
      </c>
      <c r="E281" s="5" t="s">
        <v>879</v>
      </c>
      <c r="F281" s="3" t="s">
        <v>880</v>
      </c>
      <c r="G281" s="3" t="s">
        <v>21</v>
      </c>
      <c r="H281" s="2" t="s">
        <v>49</v>
      </c>
      <c r="I281" s="2" t="s">
        <v>964</v>
      </c>
      <c r="J281" s="3" t="str">
        <f>HYPERLINK("https://www.boe.es/gazeta/dias/1828/01/22/pdfs/GMD-1828-10.pdf#page=4","Abrir facsímil")</f>
        <v>Abrir facsímil</v>
      </c>
      <c r="K281" s="3" t="s">
        <v>51</v>
      </c>
    </row>
    <row r="282" spans="1:11" ht="42" customHeight="1">
      <c r="A282" s="2" t="s">
        <v>965</v>
      </c>
      <c r="B282" s="2" t="s">
        <v>966</v>
      </c>
      <c r="C282" s="2" t="s">
        <v>150</v>
      </c>
      <c r="D282" s="2" t="s">
        <v>151</v>
      </c>
      <c r="E282" s="5" t="s">
        <v>91</v>
      </c>
      <c r="F282" s="3" t="s">
        <v>92</v>
      </c>
      <c r="G282" s="3" t="s">
        <v>21</v>
      </c>
      <c r="H282" s="2" t="s">
        <v>22</v>
      </c>
      <c r="I282" s="2" t="s">
        <v>967</v>
      </c>
      <c r="J282" s="3" t="str">
        <f>HYPERLINK("https://www.boe.es/gazeta/dias/1828/12/13/pdfs/GMD-1828-150.pdf#page=4","Abrir facsímil")</f>
        <v>Abrir facsímil</v>
      </c>
      <c r="K282" s="3" t="s">
        <v>24</v>
      </c>
    </row>
    <row r="283" spans="1:11" ht="42" customHeight="1">
      <c r="A283" s="2" t="s">
        <v>968</v>
      </c>
      <c r="B283" s="2" t="s">
        <v>969</v>
      </c>
      <c r="C283" s="2" t="s">
        <v>27</v>
      </c>
      <c r="D283" s="2" t="s">
        <v>28</v>
      </c>
      <c r="E283" s="5" t="s">
        <v>470</v>
      </c>
      <c r="F283" s="3" t="s">
        <v>471</v>
      </c>
      <c r="G283" s="3" t="s">
        <v>21</v>
      </c>
      <c r="H283" s="2" t="s">
        <v>49</v>
      </c>
      <c r="I283" s="2" t="s">
        <v>970</v>
      </c>
      <c r="J283" s="3" t="str">
        <f>HYPERLINK("https://www.boe.es/gazeta/dias/1828/01/12/pdfs/GMD-1828-6.pdf#page=4","Abrir facsímil")</f>
        <v>Abrir facsímil</v>
      </c>
      <c r="K283" s="3" t="s">
        <v>51</v>
      </c>
    </row>
    <row r="284" spans="1:11" ht="42" customHeight="1">
      <c r="A284" s="2" t="s">
        <v>971</v>
      </c>
      <c r="B284" s="2" t="s">
        <v>972</v>
      </c>
      <c r="C284" s="2" t="s">
        <v>150</v>
      </c>
      <c r="D284" s="2" t="s">
        <v>151</v>
      </c>
      <c r="E284" s="5" t="s">
        <v>973</v>
      </c>
      <c r="F284" s="3" t="s">
        <v>974</v>
      </c>
      <c r="G284" s="3" t="s">
        <v>67</v>
      </c>
      <c r="H284" s="2" t="s">
        <v>49</v>
      </c>
      <c r="I284" s="2" t="s">
        <v>975</v>
      </c>
      <c r="J284" s="3" t="str">
        <f>HYPERLINK("https://www.boe.es/gazeta/dias/1828/02/09/pdfs/GMD-1828-18.pdf#page=2","Abrir facsímil")</f>
        <v>Abrir facsímil</v>
      </c>
      <c r="K284" s="3" t="s">
        <v>51</v>
      </c>
    </row>
    <row r="285" spans="1:11" ht="42" customHeight="1">
      <c r="A285" s="2" t="s">
        <v>976</v>
      </c>
      <c r="B285" s="2" t="s">
        <v>977</v>
      </c>
      <c r="C285" s="2" t="s">
        <v>17</v>
      </c>
      <c r="D285" s="2" t="s">
        <v>18</v>
      </c>
      <c r="E285" s="5" t="s">
        <v>212</v>
      </c>
      <c r="F285" s="3" t="s">
        <v>213</v>
      </c>
      <c r="G285" s="3" t="s">
        <v>36</v>
      </c>
      <c r="H285" s="2" t="s">
        <v>49</v>
      </c>
      <c r="I285" s="2" t="s">
        <v>978</v>
      </c>
      <c r="J285" s="3" t="str">
        <f>HYPERLINK("https://www.boe.es/gazeta/dias/1828/03/25/pdfs/GMD-1828-37.pdf#page=3","Abrir facsímil")</f>
        <v>Abrir facsímil</v>
      </c>
      <c r="K285" s="3" t="s">
        <v>51</v>
      </c>
    </row>
    <row r="286" spans="1:11" ht="42" customHeight="1">
      <c r="A286" s="2" t="s">
        <v>979</v>
      </c>
      <c r="B286" s="2" t="s">
        <v>980</v>
      </c>
      <c r="C286" s="2" t="s">
        <v>27</v>
      </c>
      <c r="D286" s="2" t="s">
        <v>28</v>
      </c>
      <c r="E286" s="5" t="s">
        <v>128</v>
      </c>
      <c r="F286" s="3" t="s">
        <v>129</v>
      </c>
      <c r="G286" s="3" t="s">
        <v>21</v>
      </c>
      <c r="H286" s="2" t="s">
        <v>49</v>
      </c>
      <c r="I286" s="2" t="s">
        <v>981</v>
      </c>
      <c r="J286" s="3" t="str">
        <f>HYPERLINK("https://www.boe.es/gazeta/dias/1828/01/03/pdfs/GMD-1828-2.pdf#page=4","Abrir facsímil")</f>
        <v>Abrir facsímil</v>
      </c>
      <c r="K286" s="3" t="s">
        <v>51</v>
      </c>
    </row>
    <row r="287" spans="1:11" ht="42" customHeight="1">
      <c r="A287" s="2" t="s">
        <v>982</v>
      </c>
      <c r="B287" s="2" t="s">
        <v>983</v>
      </c>
      <c r="C287" s="2" t="s">
        <v>17</v>
      </c>
      <c r="D287" s="2" t="s">
        <v>18</v>
      </c>
      <c r="E287" s="5" t="s">
        <v>128</v>
      </c>
      <c r="F287" s="3" t="s">
        <v>129</v>
      </c>
      <c r="G287" s="3" t="s">
        <v>21</v>
      </c>
      <c r="H287" s="2" t="s">
        <v>49</v>
      </c>
      <c r="I287" s="2" t="s">
        <v>984</v>
      </c>
      <c r="J287" s="3" t="str">
        <f>HYPERLINK("https://www.boe.es/gazeta/dias/1828/01/03/pdfs/GMD-1828-2.pdf#page=4","Abrir facsímil")</f>
        <v>Abrir facsímil</v>
      </c>
      <c r="K287" s="3" t="s">
        <v>51</v>
      </c>
    </row>
    <row r="288" spans="1:11" ht="42" customHeight="1">
      <c r="A288" s="2" t="s">
        <v>985</v>
      </c>
      <c r="B288" s="2" t="s">
        <v>985</v>
      </c>
      <c r="C288" s="2" t="s">
        <v>17</v>
      </c>
      <c r="D288" s="2" t="s">
        <v>18</v>
      </c>
      <c r="E288" s="5" t="s">
        <v>65</v>
      </c>
      <c r="F288" s="3" t="s">
        <v>66</v>
      </c>
      <c r="G288" s="3" t="s">
        <v>67</v>
      </c>
      <c r="H288" s="2" t="s">
        <v>49</v>
      </c>
      <c r="I288" s="2" t="s">
        <v>986</v>
      </c>
      <c r="J288" s="3" t="str">
        <f>HYPERLINK("https://www.boe.es/gazeta/dias/1828/01/31/pdfs/GMD-1828-14.pdf#page=2","Abrir facsímil")</f>
        <v>Abrir facsímil</v>
      </c>
      <c r="K288" s="3" t="s">
        <v>51</v>
      </c>
    </row>
    <row r="289" spans="1:11" ht="42" customHeight="1">
      <c r="A289" s="2" t="s">
        <v>987</v>
      </c>
      <c r="B289" s="2" t="s">
        <v>987</v>
      </c>
      <c r="C289" s="2" t="s">
        <v>17</v>
      </c>
      <c r="D289" s="2" t="s">
        <v>18</v>
      </c>
      <c r="E289" s="5" t="s">
        <v>124</v>
      </c>
      <c r="F289" s="3" t="s">
        <v>125</v>
      </c>
      <c r="G289" s="3" t="s">
        <v>67</v>
      </c>
      <c r="H289" s="2" t="s">
        <v>49</v>
      </c>
      <c r="I289" s="2" t="s">
        <v>988</v>
      </c>
      <c r="J289" s="3" t="str">
        <f>HYPERLINK("https://www.boe.es/gazeta/dias/1828/11/18/pdfs/GMD-1828-139.pdf#page=2","Abrir facsímil")</f>
        <v>Abrir facsímil</v>
      </c>
      <c r="K289" s="3" t="s">
        <v>51</v>
      </c>
    </row>
    <row r="290" spans="1:11" ht="42" customHeight="1">
      <c r="A290" s="2" t="s">
        <v>989</v>
      </c>
      <c r="B290" s="2" t="s">
        <v>989</v>
      </c>
      <c r="C290" s="2" t="s">
        <v>17</v>
      </c>
      <c r="D290" s="2" t="s">
        <v>18</v>
      </c>
      <c r="E290" s="5" t="s">
        <v>343</v>
      </c>
      <c r="F290" s="3" t="s">
        <v>344</v>
      </c>
      <c r="G290" s="3" t="s">
        <v>67</v>
      </c>
      <c r="H290" s="2" t="s">
        <v>49</v>
      </c>
      <c r="I290" s="2" t="s">
        <v>990</v>
      </c>
      <c r="J290" s="3" t="str">
        <f>HYPERLINK("https://www.boe.es/gazeta/dias/1828/09/25/pdfs/GMD-1828-116.pdf#page=2","Abrir facsímil")</f>
        <v>Abrir facsímil</v>
      </c>
      <c r="K290" s="3" t="s">
        <v>51</v>
      </c>
    </row>
    <row r="291" spans="1:11" ht="42" customHeight="1">
      <c r="A291" s="2" t="s">
        <v>991</v>
      </c>
      <c r="B291" s="2" t="s">
        <v>991</v>
      </c>
      <c r="C291" s="2" t="s">
        <v>17</v>
      </c>
      <c r="D291" s="2" t="s">
        <v>18</v>
      </c>
      <c r="E291" s="5" t="s">
        <v>91</v>
      </c>
      <c r="F291" s="3" t="s">
        <v>92</v>
      </c>
      <c r="G291" s="3" t="s">
        <v>67</v>
      </c>
      <c r="H291" s="2" t="s">
        <v>49</v>
      </c>
      <c r="I291" s="2" t="s">
        <v>992</v>
      </c>
      <c r="J291" s="3" t="str">
        <f>HYPERLINK("https://www.boe.es/gazeta/dias/1828/12/13/pdfs/GMD-1828-150.pdf#page=2","Abrir facsímil")</f>
        <v>Abrir facsímil</v>
      </c>
      <c r="K291" s="3" t="s">
        <v>51</v>
      </c>
    </row>
    <row r="292" spans="1:11" ht="42" customHeight="1">
      <c r="A292" s="2" t="s">
        <v>993</v>
      </c>
      <c r="B292" s="2" t="s">
        <v>994</v>
      </c>
      <c r="C292" s="2" t="s">
        <v>17</v>
      </c>
      <c r="D292" s="2" t="s">
        <v>18</v>
      </c>
      <c r="E292" s="5" t="s">
        <v>159</v>
      </c>
      <c r="F292" s="3" t="s">
        <v>160</v>
      </c>
      <c r="G292" s="3" t="s">
        <v>36</v>
      </c>
      <c r="H292" s="2" t="s">
        <v>49</v>
      </c>
      <c r="I292" s="2" t="s">
        <v>995</v>
      </c>
      <c r="J292" s="3" t="str">
        <f>HYPERLINK("https://www.boe.es/gazeta/dias/1828/03/11/pdfs/GMD-1828-31.pdf#page=3","Abrir facsímil")</f>
        <v>Abrir facsímil</v>
      </c>
      <c r="K292" s="3" t="s">
        <v>51</v>
      </c>
    </row>
    <row r="293" spans="1:11" ht="42" customHeight="1">
      <c r="A293" s="2" t="s">
        <v>996</v>
      </c>
      <c r="B293" s="2" t="s">
        <v>997</v>
      </c>
      <c r="C293" s="2" t="s">
        <v>54</v>
      </c>
      <c r="D293" s="2" t="s">
        <v>28</v>
      </c>
      <c r="E293" s="5" t="s">
        <v>916</v>
      </c>
      <c r="F293" s="3" t="s">
        <v>917</v>
      </c>
      <c r="G293" s="3" t="s">
        <v>21</v>
      </c>
      <c r="H293" s="2" t="s">
        <v>49</v>
      </c>
      <c r="I293" s="2" t="s">
        <v>998</v>
      </c>
      <c r="J293" s="3" t="str">
        <f>HYPERLINK("https://www.boe.es/gazeta/dias/1828/01/01/pdfs/GMD-1828-1.pdf#page=4","Abrir facsímil")</f>
        <v>Abrir facsímil</v>
      </c>
      <c r="K293" s="3" t="s">
        <v>51</v>
      </c>
    </row>
    <row r="294" spans="1:11" ht="42" customHeight="1">
      <c r="A294" s="2" t="s">
        <v>999</v>
      </c>
      <c r="B294" s="2" t="s">
        <v>1000</v>
      </c>
      <c r="C294" s="2" t="s">
        <v>17</v>
      </c>
      <c r="D294" s="2" t="s">
        <v>18</v>
      </c>
      <c r="E294" s="5" t="s">
        <v>339</v>
      </c>
      <c r="F294" s="3" t="s">
        <v>340</v>
      </c>
      <c r="G294" s="3" t="s">
        <v>67</v>
      </c>
      <c r="H294" s="2" t="s">
        <v>49</v>
      </c>
      <c r="I294" s="2" t="s">
        <v>1001</v>
      </c>
      <c r="J294" s="3" t="str">
        <f>HYPERLINK("https://www.boe.es/gazeta/dias/1828/09/02/pdfs/GMD-1828-106.pdf#page=2","Abrir facsímil")</f>
        <v>Abrir facsímil</v>
      </c>
      <c r="K294" s="3" t="s">
        <v>51</v>
      </c>
    </row>
    <row r="295" spans="1:11" ht="42" customHeight="1">
      <c r="A295" s="2" t="s">
        <v>1002</v>
      </c>
      <c r="B295" s="2" t="s">
        <v>1003</v>
      </c>
      <c r="C295" s="2" t="s">
        <v>27</v>
      </c>
      <c r="D295" s="2" t="s">
        <v>28</v>
      </c>
      <c r="E295" s="5" t="s">
        <v>324</v>
      </c>
      <c r="F295" s="3" t="s">
        <v>325</v>
      </c>
      <c r="G295" s="3" t="s">
        <v>21</v>
      </c>
      <c r="H295" s="2" t="s">
        <v>49</v>
      </c>
      <c r="I295" s="2" t="s">
        <v>1004</v>
      </c>
      <c r="J295" s="3" t="str">
        <f>HYPERLINK("https://www.boe.es/gazeta/dias/1828/05/08/pdfs/GMD-1828-56.pdf#page=4","Abrir facsímil")</f>
        <v>Abrir facsímil</v>
      </c>
      <c r="K295" s="3" t="s">
        <v>51</v>
      </c>
    </row>
    <row r="296" spans="1:11" ht="42" customHeight="1">
      <c r="A296" s="2" t="s">
        <v>1005</v>
      </c>
      <c r="B296" s="2" t="s">
        <v>1006</v>
      </c>
      <c r="C296" s="2" t="s">
        <v>96</v>
      </c>
      <c r="D296" s="2" t="s">
        <v>28</v>
      </c>
      <c r="E296" s="5" t="s">
        <v>607</v>
      </c>
      <c r="F296" s="3" t="s">
        <v>608</v>
      </c>
      <c r="G296" s="3" t="s">
        <v>609</v>
      </c>
      <c r="H296" s="2" t="s">
        <v>49</v>
      </c>
      <c r="I296" s="2" t="s">
        <v>1007</v>
      </c>
      <c r="J296" s="3" t="str">
        <f>HYPERLINK("https://www.boe.es/gazeta/dias/1828/10/30/pdfs/GMD-1828-131.pdf#page=3","Abrir facsímil")</f>
        <v>Abrir facsímil</v>
      </c>
      <c r="K296" s="3" t="s">
        <v>51</v>
      </c>
    </row>
    <row r="297" spans="1:11" ht="42" customHeight="1">
      <c r="A297" s="2" t="s">
        <v>1008</v>
      </c>
      <c r="B297" s="2" t="s">
        <v>1008</v>
      </c>
      <c r="C297" s="2" t="s">
        <v>27</v>
      </c>
      <c r="D297" s="2" t="s">
        <v>28</v>
      </c>
      <c r="E297" s="5" t="s">
        <v>204</v>
      </c>
      <c r="F297" s="3" t="s">
        <v>205</v>
      </c>
      <c r="G297" s="3" t="s">
        <v>21</v>
      </c>
      <c r="H297" s="2" t="s">
        <v>49</v>
      </c>
      <c r="I297" s="2" t="s">
        <v>1009</v>
      </c>
      <c r="J297" s="3" t="str">
        <f>HYPERLINK("https://www.boe.es/gazeta/dias/1828/09/11/pdfs/GMD-1828-110.pdf#page=4","Abrir facsímil")</f>
        <v>Abrir facsímil</v>
      </c>
      <c r="K297" s="3" t="s">
        <v>51</v>
      </c>
    </row>
    <row r="298" spans="1:11" ht="42" customHeight="1">
      <c r="A298" s="2" t="s">
        <v>1010</v>
      </c>
      <c r="B298" s="2" t="s">
        <v>1011</v>
      </c>
      <c r="C298" s="2" t="s">
        <v>96</v>
      </c>
      <c r="D298" s="2" t="s">
        <v>28</v>
      </c>
      <c r="E298" s="5" t="s">
        <v>314</v>
      </c>
      <c r="F298" s="3" t="s">
        <v>315</v>
      </c>
      <c r="G298" s="3" t="s">
        <v>21</v>
      </c>
      <c r="H298" s="2" t="s">
        <v>49</v>
      </c>
      <c r="I298" s="2" t="s">
        <v>1012</v>
      </c>
      <c r="J298" s="3" t="str">
        <f>HYPERLINK("https://www.boe.es/gazeta/dias/1828/01/26/pdfs/GMD-1828-12.pdf#page=4","Abrir facsímil")</f>
        <v>Abrir facsímil</v>
      </c>
      <c r="K298" s="3" t="s">
        <v>51</v>
      </c>
    </row>
    <row r="299" spans="1:11" ht="42" customHeight="1">
      <c r="A299" s="2" t="s">
        <v>1013</v>
      </c>
      <c r="B299" s="2" t="s">
        <v>1014</v>
      </c>
      <c r="C299" s="2" t="s">
        <v>27</v>
      </c>
      <c r="D299" s="2" t="s">
        <v>28</v>
      </c>
      <c r="E299" s="5" t="s">
        <v>212</v>
      </c>
      <c r="F299" s="3" t="s">
        <v>213</v>
      </c>
      <c r="G299" s="3" t="s">
        <v>36</v>
      </c>
      <c r="H299" s="2" t="s">
        <v>49</v>
      </c>
      <c r="I299" s="2" t="s">
        <v>1015</v>
      </c>
      <c r="J299" s="3" t="str">
        <f>HYPERLINK("https://www.boe.es/gazeta/dias/1828/03/25/pdfs/GMD-1828-37.pdf#page=3","Abrir facsímil")</f>
        <v>Abrir facsímil</v>
      </c>
      <c r="K299" s="3" t="s">
        <v>51</v>
      </c>
    </row>
    <row r="300" spans="1:11" ht="42" customHeight="1">
      <c r="A300" s="2" t="s">
        <v>1016</v>
      </c>
      <c r="B300" s="2" t="s">
        <v>1016</v>
      </c>
      <c r="C300" s="2" t="s">
        <v>27</v>
      </c>
      <c r="D300" s="2" t="s">
        <v>28</v>
      </c>
      <c r="E300" s="5" t="s">
        <v>1017</v>
      </c>
      <c r="F300" s="3" t="s">
        <v>1018</v>
      </c>
      <c r="G300" s="3" t="s">
        <v>21</v>
      </c>
      <c r="H300" s="2" t="s">
        <v>49</v>
      </c>
      <c r="I300" s="2" t="s">
        <v>1019</v>
      </c>
      <c r="J300" s="3" t="str">
        <f>HYPERLINK("https://www.boe.es/gazeta/dias/1828/11/06/pdfs/GMD-1828-134.pdf#page=4","Abrir facsímil")</f>
        <v>Abrir facsímil</v>
      </c>
      <c r="K300" s="3" t="s">
        <v>51</v>
      </c>
    </row>
    <row r="301" spans="1:11" ht="42" customHeight="1">
      <c r="A301" s="2" t="s">
        <v>1020</v>
      </c>
      <c r="B301" s="2" t="s">
        <v>1021</v>
      </c>
      <c r="C301" s="2" t="s">
        <v>96</v>
      </c>
      <c r="D301" s="2" t="s">
        <v>28</v>
      </c>
      <c r="E301" s="5" t="s">
        <v>299</v>
      </c>
      <c r="F301" s="3" t="s">
        <v>300</v>
      </c>
      <c r="G301" s="3" t="s">
        <v>36</v>
      </c>
      <c r="H301" s="2" t="s">
        <v>49</v>
      </c>
      <c r="I301" s="2" t="s">
        <v>1022</v>
      </c>
      <c r="J301" s="3" t="str">
        <f>HYPERLINK("https://www.boe.es/gazeta/dias/1828/02/23/pdfs/GMD-1828-24.pdf#page=3","Abrir facsímil")</f>
        <v>Abrir facsímil</v>
      </c>
      <c r="K301" s="3" t="s">
        <v>51</v>
      </c>
    </row>
    <row r="302" spans="1:11" ht="42" customHeight="1">
      <c r="A302" s="2" t="s">
        <v>1023</v>
      </c>
      <c r="B302" s="2" t="s">
        <v>1024</v>
      </c>
      <c r="C302" s="2" t="s">
        <v>17</v>
      </c>
      <c r="D302" s="2" t="s">
        <v>18</v>
      </c>
      <c r="E302" s="5" t="s">
        <v>1025</v>
      </c>
      <c r="F302" s="3" t="s">
        <v>1026</v>
      </c>
      <c r="G302" s="3" t="s">
        <v>21</v>
      </c>
      <c r="H302" s="2" t="s">
        <v>49</v>
      </c>
      <c r="I302" s="2" t="s">
        <v>1027</v>
      </c>
      <c r="J302" s="3" t="str">
        <f>HYPERLINK("https://www.boe.es/gazeta/dias/1828/10/21/pdfs/GMD-1828-127.pdf#page=4","Abrir facsímil")</f>
        <v>Abrir facsímil</v>
      </c>
      <c r="K302" s="3" t="s">
        <v>51</v>
      </c>
    </row>
    <row r="303" spans="1:11" ht="42" customHeight="1">
      <c r="A303" s="2" t="s">
        <v>1028</v>
      </c>
      <c r="B303" s="2" t="s">
        <v>1028</v>
      </c>
      <c r="C303" s="2" t="s">
        <v>17</v>
      </c>
      <c r="D303" s="2" t="s">
        <v>18</v>
      </c>
      <c r="E303" s="5" t="s">
        <v>1029</v>
      </c>
      <c r="F303" s="3" t="s">
        <v>1030</v>
      </c>
      <c r="G303" s="3" t="s">
        <v>67</v>
      </c>
      <c r="H303" s="2" t="s">
        <v>49</v>
      </c>
      <c r="I303" s="2" t="s">
        <v>1031</v>
      </c>
      <c r="J303" s="3" t="str">
        <f>HYPERLINK("https://www.boe.es/gazeta/dias/1828/08/30/pdfs/GMD-1828-105.pdf#page=2","Abrir facsímil")</f>
        <v>Abrir facsímil</v>
      </c>
      <c r="K303" s="3" t="s">
        <v>51</v>
      </c>
    </row>
    <row r="304" spans="1:11" ht="42" customHeight="1">
      <c r="A304" s="2" t="s">
        <v>1032</v>
      </c>
      <c r="B304" s="2" t="s">
        <v>1032</v>
      </c>
      <c r="C304" s="2" t="s">
        <v>17</v>
      </c>
      <c r="D304" s="2" t="s">
        <v>18</v>
      </c>
      <c r="E304" s="5" t="s">
        <v>299</v>
      </c>
      <c r="F304" s="3" t="s">
        <v>300</v>
      </c>
      <c r="G304" s="3" t="s">
        <v>43</v>
      </c>
      <c r="H304" s="2" t="s">
        <v>49</v>
      </c>
      <c r="I304" s="2" t="s">
        <v>1033</v>
      </c>
      <c r="J304" s="3" t="str">
        <f>HYPERLINK("https://www.boe.es/gazeta/dias/1828/02/23/pdfs/GMD-1828-24.pdf#page=1","Abrir facsímil")</f>
        <v>Abrir facsímil</v>
      </c>
      <c r="K304" s="3" t="s">
        <v>51</v>
      </c>
    </row>
    <row r="305" spans="1:11" ht="42" customHeight="1">
      <c r="A305" s="2" t="s">
        <v>1034</v>
      </c>
      <c r="B305" s="2" t="s">
        <v>1034</v>
      </c>
      <c r="C305" s="2" t="s">
        <v>17</v>
      </c>
      <c r="D305" s="2" t="s">
        <v>18</v>
      </c>
      <c r="E305" s="5" t="s">
        <v>1029</v>
      </c>
      <c r="F305" s="3" t="s">
        <v>1030</v>
      </c>
      <c r="G305" s="3" t="s">
        <v>67</v>
      </c>
      <c r="H305" s="2" t="s">
        <v>49</v>
      </c>
      <c r="I305" s="2" t="s">
        <v>1035</v>
      </c>
      <c r="J305" s="3" t="str">
        <f>HYPERLINK("https://www.boe.es/gazeta/dias/1828/08/30/pdfs/GMD-1828-105.pdf#page=2","Abrir facsímil")</f>
        <v>Abrir facsímil</v>
      </c>
      <c r="K305" s="3" t="s">
        <v>51</v>
      </c>
    </row>
    <row r="306" spans="1:11" ht="42" customHeight="1">
      <c r="A306" s="2" t="s">
        <v>1036</v>
      </c>
      <c r="B306" s="2" t="s">
        <v>1036</v>
      </c>
      <c r="C306" s="2" t="s">
        <v>17</v>
      </c>
      <c r="D306" s="2" t="s">
        <v>18</v>
      </c>
      <c r="E306" s="5" t="s">
        <v>1037</v>
      </c>
      <c r="F306" s="3" t="s">
        <v>1038</v>
      </c>
      <c r="G306" s="3" t="s">
        <v>36</v>
      </c>
      <c r="H306" s="2" t="s">
        <v>49</v>
      </c>
      <c r="I306" s="2" t="s">
        <v>1039</v>
      </c>
      <c r="J306" s="3" t="str">
        <f>HYPERLINK("https://www.boe.es/gazeta/dias/1828/12/04/pdfs/GMD-1828-146.pdf#page=3","Abrir facsímil")</f>
        <v>Abrir facsímil</v>
      </c>
      <c r="K306" s="3" t="s">
        <v>51</v>
      </c>
    </row>
    <row r="307" spans="1:11" ht="42" customHeight="1">
      <c r="A307" s="2" t="s">
        <v>1040</v>
      </c>
      <c r="B307" s="2" t="s">
        <v>1041</v>
      </c>
      <c r="C307" s="2" t="s">
        <v>27</v>
      </c>
      <c r="D307" s="2" t="s">
        <v>28</v>
      </c>
      <c r="E307" s="5" t="s">
        <v>866</v>
      </c>
      <c r="F307" s="3" t="s">
        <v>867</v>
      </c>
      <c r="G307" s="3" t="s">
        <v>36</v>
      </c>
      <c r="H307" s="2" t="s">
        <v>49</v>
      </c>
      <c r="I307" s="2" t="s">
        <v>1042</v>
      </c>
      <c r="J307" s="3" t="str">
        <f>HYPERLINK("https://www.boe.es/gazeta/dias/1828/08/02/pdfs/GMD-1828-93.pdf#page=3","Abrir facsímil")</f>
        <v>Abrir facsímil</v>
      </c>
      <c r="K307" s="3" t="s">
        <v>51</v>
      </c>
    </row>
    <row r="308" spans="1:11" ht="42" customHeight="1">
      <c r="A308" s="2" t="s">
        <v>1043</v>
      </c>
      <c r="B308" s="2" t="s">
        <v>1043</v>
      </c>
      <c r="C308" s="2" t="s">
        <v>17</v>
      </c>
      <c r="D308" s="2" t="s">
        <v>18</v>
      </c>
      <c r="E308" s="5" t="s">
        <v>723</v>
      </c>
      <c r="F308" s="3" t="s">
        <v>724</v>
      </c>
      <c r="G308" s="3" t="s">
        <v>43</v>
      </c>
      <c r="H308" s="2" t="s">
        <v>49</v>
      </c>
      <c r="I308" s="2" t="s">
        <v>1044</v>
      </c>
      <c r="J308" s="3" t="str">
        <f>HYPERLINK("https://www.boe.es/gazeta/dias/1828/02/16/pdfs/GMD-1828-21.pdf#page=1","Abrir facsímil")</f>
        <v>Abrir facsímil</v>
      </c>
      <c r="K308" s="3" t="s">
        <v>51</v>
      </c>
    </row>
    <row r="309" spans="1:11" ht="42" customHeight="1">
      <c r="A309" s="2" t="s">
        <v>1045</v>
      </c>
      <c r="B309" s="2" t="s">
        <v>1045</v>
      </c>
      <c r="C309" s="2" t="s">
        <v>17</v>
      </c>
      <c r="D309" s="2" t="s">
        <v>18</v>
      </c>
      <c r="E309" s="5" t="s">
        <v>280</v>
      </c>
      <c r="F309" s="3" t="s">
        <v>281</v>
      </c>
      <c r="G309" s="3" t="s">
        <v>36</v>
      </c>
      <c r="H309" s="2" t="s">
        <v>49</v>
      </c>
      <c r="I309" s="2" t="s">
        <v>1046</v>
      </c>
      <c r="J309" s="3" t="str">
        <f>HYPERLINK("https://www.boe.es/gazeta/dias/1828/02/14/pdfs/GMD-1828-20.pdf#page=3","Abrir facsímil")</f>
        <v>Abrir facsímil</v>
      </c>
      <c r="K309" s="3" t="s">
        <v>51</v>
      </c>
    </row>
    <row r="310" spans="1:11" ht="42" customHeight="1">
      <c r="A310" s="2" t="s">
        <v>1047</v>
      </c>
      <c r="B310" s="2" t="s">
        <v>1047</v>
      </c>
      <c r="C310" s="2" t="s">
        <v>54</v>
      </c>
      <c r="D310" s="2" t="s">
        <v>28</v>
      </c>
      <c r="E310" s="5" t="s">
        <v>1048</v>
      </c>
      <c r="F310" s="3" t="s">
        <v>1049</v>
      </c>
      <c r="G310" s="3" t="s">
        <v>21</v>
      </c>
      <c r="H310" s="2" t="s">
        <v>49</v>
      </c>
      <c r="I310" s="2" t="s">
        <v>1050</v>
      </c>
      <c r="J310" s="3" t="str">
        <f>HYPERLINK("https://www.boe.es/gazeta/dias/1828/01/19/pdfs/GMD-1828-9.pdf#page=4","Abrir facsímil")</f>
        <v>Abrir facsímil</v>
      </c>
      <c r="K310" s="3" t="s">
        <v>51</v>
      </c>
    </row>
    <row r="311" spans="1:11" ht="42" customHeight="1">
      <c r="A311" s="2" t="s">
        <v>1051</v>
      </c>
      <c r="B311" s="2" t="s">
        <v>1052</v>
      </c>
      <c r="C311" s="2" t="s">
        <v>27</v>
      </c>
      <c r="D311" s="2" t="s">
        <v>28</v>
      </c>
      <c r="E311" s="5" t="s">
        <v>204</v>
      </c>
      <c r="F311" s="3" t="s">
        <v>205</v>
      </c>
      <c r="G311" s="3" t="s">
        <v>21</v>
      </c>
      <c r="H311" s="2" t="s">
        <v>49</v>
      </c>
      <c r="I311" s="2" t="s">
        <v>1053</v>
      </c>
      <c r="J311" s="3" t="str">
        <f>HYPERLINK("https://www.boe.es/gazeta/dias/1828/09/11/pdfs/GMD-1828-110.pdf#page=4","Abrir facsímil")</f>
        <v>Abrir facsímil</v>
      </c>
      <c r="K311" s="3" t="s">
        <v>51</v>
      </c>
    </row>
    <row r="312" spans="1:11" ht="42" customHeight="1">
      <c r="A312" s="2" t="s">
        <v>1054</v>
      </c>
      <c r="B312" s="2" t="s">
        <v>1055</v>
      </c>
      <c r="C312" s="2" t="s">
        <v>86</v>
      </c>
      <c r="D312" s="2" t="s">
        <v>28</v>
      </c>
      <c r="E312" s="5" t="s">
        <v>133</v>
      </c>
      <c r="F312" s="3" t="s">
        <v>134</v>
      </c>
      <c r="G312" s="3" t="s">
        <v>36</v>
      </c>
      <c r="H312" s="2" t="s">
        <v>49</v>
      </c>
      <c r="I312" s="2" t="s">
        <v>1056</v>
      </c>
      <c r="J312" s="3" t="str">
        <f>HYPERLINK("https://www.boe.es/gazeta/dias/1828/05/15/pdfs/GMD-1828-59.pdf#page=3","Abrir facsímil")</f>
        <v>Abrir facsímil</v>
      </c>
      <c r="K312" s="3" t="s">
        <v>51</v>
      </c>
    </row>
    <row r="313" spans="1:11" ht="42" customHeight="1">
      <c r="A313" s="2" t="s">
        <v>1057</v>
      </c>
      <c r="B313" s="2" t="s">
        <v>1057</v>
      </c>
      <c r="C313" s="2" t="s">
        <v>86</v>
      </c>
      <c r="D313" s="2" t="s">
        <v>28</v>
      </c>
      <c r="E313" s="5" t="s">
        <v>55</v>
      </c>
      <c r="F313" s="3" t="s">
        <v>56</v>
      </c>
      <c r="G313" s="3" t="s">
        <v>57</v>
      </c>
      <c r="H313" s="2" t="s">
        <v>49</v>
      </c>
      <c r="I313" s="2" t="s">
        <v>1058</v>
      </c>
      <c r="J313" s="3" t="str">
        <f>HYPERLINK("https://www.boe.es/gazeta/dias/1828/05/10/pdfs/GMD-1828-57.pdf#page=4","Abrir facsímil")</f>
        <v>Abrir facsímil</v>
      </c>
      <c r="K313" s="3" t="s">
        <v>51</v>
      </c>
    </row>
    <row r="314" spans="1:11" ht="42" customHeight="1">
      <c r="A314" s="2" t="s">
        <v>1059</v>
      </c>
      <c r="B314" s="2" t="s">
        <v>1059</v>
      </c>
      <c r="C314" s="2" t="s">
        <v>96</v>
      </c>
      <c r="D314" s="2" t="s">
        <v>28</v>
      </c>
      <c r="E314" s="5" t="s">
        <v>208</v>
      </c>
      <c r="F314" s="3" t="s">
        <v>209</v>
      </c>
      <c r="G314" s="3" t="s">
        <v>21</v>
      </c>
      <c r="H314" s="2" t="s">
        <v>49</v>
      </c>
      <c r="I314" s="2" t="s">
        <v>1060</v>
      </c>
      <c r="J314" s="3" t="str">
        <f>HYPERLINK("https://www.boe.es/gazeta/dias/1828/03/08/pdfs/GMD-1828-30.pdf#page=4","Abrir facsímil")</f>
        <v>Abrir facsímil</v>
      </c>
      <c r="K314" s="3" t="s">
        <v>51</v>
      </c>
    </row>
    <row r="315" spans="1:11" ht="42" customHeight="1">
      <c r="A315" s="2" t="s">
        <v>1059</v>
      </c>
      <c r="B315" s="2" t="s">
        <v>1059</v>
      </c>
      <c r="C315" s="2" t="s">
        <v>27</v>
      </c>
      <c r="D315" s="2" t="s">
        <v>28</v>
      </c>
      <c r="E315" s="5" t="s">
        <v>236</v>
      </c>
      <c r="F315" s="3" t="s">
        <v>237</v>
      </c>
      <c r="G315" s="3" t="s">
        <v>21</v>
      </c>
      <c r="H315" s="2" t="s">
        <v>49</v>
      </c>
      <c r="I315" s="2" t="s">
        <v>1061</v>
      </c>
      <c r="J315" s="3" t="str">
        <f>HYPERLINK("https://www.boe.es/gazeta/dias/1828/03/18/pdfs/GMD-1828-34.pdf#page=4","Abrir facsímil")</f>
        <v>Abrir facsímil</v>
      </c>
      <c r="K315" s="3" t="s">
        <v>51</v>
      </c>
    </row>
    <row r="316" spans="1:11" ht="42" customHeight="1">
      <c r="A316" s="2" t="s">
        <v>1062</v>
      </c>
      <c r="B316" s="2" t="s">
        <v>1063</v>
      </c>
      <c r="C316" s="2" t="s">
        <v>150</v>
      </c>
      <c r="D316" s="2" t="s">
        <v>151</v>
      </c>
      <c r="E316" s="5" t="s">
        <v>299</v>
      </c>
      <c r="F316" s="3" t="s">
        <v>300</v>
      </c>
      <c r="G316" s="3" t="s">
        <v>36</v>
      </c>
      <c r="H316" s="2" t="s">
        <v>49</v>
      </c>
      <c r="I316" s="2" t="s">
        <v>1064</v>
      </c>
      <c r="J316" s="3" t="str">
        <f>HYPERLINK("https://www.boe.es/gazeta/dias/1828/02/23/pdfs/GMD-1828-24.pdf#page=3","Abrir facsímil")</f>
        <v>Abrir facsímil</v>
      </c>
      <c r="K316" s="3" t="s">
        <v>51</v>
      </c>
    </row>
    <row r="317" spans="1:11" ht="42" customHeight="1">
      <c r="A317" s="2" t="s">
        <v>1065</v>
      </c>
      <c r="B317" s="2" t="s">
        <v>1066</v>
      </c>
      <c r="C317" s="2" t="s">
        <v>27</v>
      </c>
      <c r="D317" s="2" t="s">
        <v>28</v>
      </c>
      <c r="E317" s="5" t="s">
        <v>78</v>
      </c>
      <c r="F317" s="3" t="s">
        <v>79</v>
      </c>
      <c r="G317" s="3" t="s">
        <v>36</v>
      </c>
      <c r="H317" s="2" t="s">
        <v>49</v>
      </c>
      <c r="I317" s="2" t="s">
        <v>1067</v>
      </c>
      <c r="J317" s="3" t="str">
        <f>HYPERLINK("https://www.boe.es/gazeta/dias/1828/04/03/pdfs/GMD-1828-41.pdf#page=3","Abrir facsímil")</f>
        <v>Abrir facsímil</v>
      </c>
      <c r="K317" s="3" t="s">
        <v>51</v>
      </c>
    </row>
    <row r="318" spans="1:11" ht="42" customHeight="1">
      <c r="A318" s="2" t="s">
        <v>1068</v>
      </c>
      <c r="B318" s="2" t="s">
        <v>1069</v>
      </c>
      <c r="C318" s="2" t="s">
        <v>96</v>
      </c>
      <c r="D318" s="2" t="s">
        <v>28</v>
      </c>
      <c r="E318" s="5" t="s">
        <v>91</v>
      </c>
      <c r="F318" s="3" t="s">
        <v>92</v>
      </c>
      <c r="G318" s="3" t="s">
        <v>21</v>
      </c>
      <c r="H318" s="2" t="s">
        <v>22</v>
      </c>
      <c r="I318" s="2" t="s">
        <v>1070</v>
      </c>
      <c r="J318" s="3" t="str">
        <f>HYPERLINK("https://www.boe.es/gazeta/dias/1828/12/13/pdfs/GMD-1828-150.pdf#page=4","Abrir facsímil")</f>
        <v>Abrir facsímil</v>
      </c>
      <c r="K318" s="3" t="s">
        <v>24</v>
      </c>
    </row>
    <row r="319" spans="1:11" ht="42" customHeight="1">
      <c r="A319" s="2" t="s">
        <v>1071</v>
      </c>
      <c r="B319" s="2" t="s">
        <v>1072</v>
      </c>
      <c r="C319" s="2" t="s">
        <v>17</v>
      </c>
      <c r="D319" s="2" t="s">
        <v>18</v>
      </c>
      <c r="E319" s="5" t="s">
        <v>212</v>
      </c>
      <c r="F319" s="3" t="s">
        <v>213</v>
      </c>
      <c r="G319" s="3" t="s">
        <v>36</v>
      </c>
      <c r="H319" s="2" t="s">
        <v>49</v>
      </c>
      <c r="I319" s="2" t="s">
        <v>1073</v>
      </c>
      <c r="J319" s="3" t="str">
        <f>HYPERLINK("https://www.boe.es/gazeta/dias/1828/03/25/pdfs/GMD-1828-37.pdf#page=3","Abrir facsímil")</f>
        <v>Abrir facsímil</v>
      </c>
      <c r="K319" s="3" t="s">
        <v>51</v>
      </c>
    </row>
    <row r="320" spans="1:11" ht="42" customHeight="1">
      <c r="A320" s="2" t="s">
        <v>1074</v>
      </c>
      <c r="B320" s="2" t="s">
        <v>1074</v>
      </c>
      <c r="C320" s="2" t="s">
        <v>27</v>
      </c>
      <c r="D320" s="2" t="s">
        <v>28</v>
      </c>
      <c r="E320" s="5" t="s">
        <v>920</v>
      </c>
      <c r="F320" s="3" t="s">
        <v>921</v>
      </c>
      <c r="G320" s="3" t="s">
        <v>67</v>
      </c>
      <c r="H320" s="2" t="s">
        <v>49</v>
      </c>
      <c r="I320" s="2" t="s">
        <v>1075</v>
      </c>
      <c r="J320" s="3" t="str">
        <f>HYPERLINK("https://www.boe.es/gazeta/dias/1828/01/29/pdfs/GMD-1828-13.pdf#page=2","Abrir facsímil")</f>
        <v>Abrir facsímil</v>
      </c>
      <c r="K320" s="3" t="s">
        <v>51</v>
      </c>
    </row>
    <row r="321" spans="1:11" ht="42" customHeight="1">
      <c r="A321" s="2" t="s">
        <v>1076</v>
      </c>
      <c r="B321" s="2" t="s">
        <v>1076</v>
      </c>
      <c r="C321" s="2" t="s">
        <v>17</v>
      </c>
      <c r="D321" s="2" t="s">
        <v>18</v>
      </c>
      <c r="E321" s="5" t="s">
        <v>1077</v>
      </c>
      <c r="F321" s="3" t="s">
        <v>1078</v>
      </c>
      <c r="G321" s="3" t="s">
        <v>67</v>
      </c>
      <c r="H321" s="2" t="s">
        <v>49</v>
      </c>
      <c r="I321" s="2" t="s">
        <v>1079</v>
      </c>
      <c r="J321" s="3" t="str">
        <f>HYPERLINK("https://www.boe.es/gazeta/dias/1828/07/19/pdfs/GMD-1828-87.pdf#page=2","Abrir facsímil")</f>
        <v>Abrir facsímil</v>
      </c>
      <c r="K321" s="3" t="s">
        <v>51</v>
      </c>
    </row>
    <row r="322" spans="1:11" ht="42" customHeight="1">
      <c r="A322" s="2" t="s">
        <v>1080</v>
      </c>
      <c r="B322" s="2" t="s">
        <v>1081</v>
      </c>
      <c r="C322" s="2" t="s">
        <v>17</v>
      </c>
      <c r="D322" s="2" t="s">
        <v>18</v>
      </c>
      <c r="E322" s="5" t="s">
        <v>1082</v>
      </c>
      <c r="F322" s="3" t="s">
        <v>1083</v>
      </c>
      <c r="G322" s="3" t="s">
        <v>21</v>
      </c>
      <c r="H322" s="2" t="s">
        <v>49</v>
      </c>
      <c r="I322" s="2" t="s">
        <v>1084</v>
      </c>
      <c r="J322" s="3" t="str">
        <f>HYPERLINK("https://www.boe.es/gazeta/dias/1828/05/31/pdfs/GMD-1828-66.pdf#page=4","Abrir facsímil")</f>
        <v>Abrir facsímil</v>
      </c>
      <c r="K322" s="3" t="s">
        <v>51</v>
      </c>
    </row>
    <row r="323" spans="1:11" ht="42" customHeight="1">
      <c r="A323" s="2" t="s">
        <v>1085</v>
      </c>
      <c r="B323" s="2" t="s">
        <v>1085</v>
      </c>
      <c r="C323" s="2" t="s">
        <v>17</v>
      </c>
      <c r="D323" s="2" t="s">
        <v>18</v>
      </c>
      <c r="E323" s="5" t="s">
        <v>256</v>
      </c>
      <c r="F323" s="3" t="s">
        <v>257</v>
      </c>
      <c r="G323" s="3" t="s">
        <v>67</v>
      </c>
      <c r="H323" s="2" t="s">
        <v>49</v>
      </c>
      <c r="I323" s="2" t="s">
        <v>1086</v>
      </c>
      <c r="J323" s="3" t="str">
        <f>HYPERLINK("https://www.boe.es/gazeta/dias/1828/11/11/pdfs/GMD-1828-136.pdf#page=2","Abrir facsímil")</f>
        <v>Abrir facsímil</v>
      </c>
      <c r="K323" s="3" t="s">
        <v>51</v>
      </c>
    </row>
    <row r="324" spans="1:11" ht="42" customHeight="1">
      <c r="A324" s="2" t="s">
        <v>1087</v>
      </c>
      <c r="B324" s="2" t="s">
        <v>1087</v>
      </c>
      <c r="C324" s="2" t="s">
        <v>17</v>
      </c>
      <c r="D324" s="2" t="s">
        <v>18</v>
      </c>
      <c r="E324" s="5" t="s">
        <v>973</v>
      </c>
      <c r="F324" s="3" t="s">
        <v>974</v>
      </c>
      <c r="G324" s="3" t="s">
        <v>21</v>
      </c>
      <c r="H324" s="2" t="s">
        <v>49</v>
      </c>
      <c r="I324" s="2" t="s">
        <v>1088</v>
      </c>
      <c r="J324" s="3" t="str">
        <f>HYPERLINK("https://www.boe.es/gazeta/dias/1828/02/09/pdfs/GMD-1828-18.pdf#page=4","Abrir facsímil")</f>
        <v>Abrir facsímil</v>
      </c>
      <c r="K324" s="3" t="s">
        <v>51</v>
      </c>
    </row>
    <row r="325" spans="1:11" ht="42" customHeight="1">
      <c r="A325" s="2" t="s">
        <v>1087</v>
      </c>
      <c r="B325" s="2" t="s">
        <v>1087</v>
      </c>
      <c r="C325" s="2" t="s">
        <v>27</v>
      </c>
      <c r="D325" s="2" t="s">
        <v>28</v>
      </c>
      <c r="E325" s="5" t="s">
        <v>1089</v>
      </c>
      <c r="F325" s="3" t="s">
        <v>1090</v>
      </c>
      <c r="G325" s="3" t="s">
        <v>21</v>
      </c>
      <c r="H325" s="2" t="s">
        <v>49</v>
      </c>
      <c r="I325" s="2" t="s">
        <v>1091</v>
      </c>
      <c r="J325" s="3" t="str">
        <f>HYPERLINK("https://www.boe.es/gazeta/dias/1828/09/18/pdfs/GMD-1828-113.pdf#page=4","Abrir facsímil")</f>
        <v>Abrir facsímil</v>
      </c>
      <c r="K325" s="3" t="s">
        <v>51</v>
      </c>
    </row>
    <row r="326" spans="1:11" ht="42" customHeight="1">
      <c r="A326" s="2" t="s">
        <v>1092</v>
      </c>
      <c r="B326" s="2" t="s">
        <v>1093</v>
      </c>
      <c r="C326" s="2" t="s">
        <v>27</v>
      </c>
      <c r="D326" s="2" t="s">
        <v>28</v>
      </c>
      <c r="E326" s="5" t="s">
        <v>314</v>
      </c>
      <c r="F326" s="3" t="s">
        <v>315</v>
      </c>
      <c r="G326" s="3" t="s">
        <v>21</v>
      </c>
      <c r="H326" s="2" t="s">
        <v>49</v>
      </c>
      <c r="I326" s="2" t="s">
        <v>1094</v>
      </c>
      <c r="J326" s="3" t="str">
        <f>HYPERLINK("https://www.boe.es/gazeta/dias/1828/01/26/pdfs/GMD-1828-12.pdf#page=4","Abrir facsímil")</f>
        <v>Abrir facsímil</v>
      </c>
      <c r="K326" s="3" t="s">
        <v>51</v>
      </c>
    </row>
    <row r="327" spans="1:11" ht="42" customHeight="1">
      <c r="A327" s="2" t="s">
        <v>1095</v>
      </c>
      <c r="B327" s="2" t="s">
        <v>1095</v>
      </c>
      <c r="C327" s="2" t="s">
        <v>17</v>
      </c>
      <c r="D327" s="2" t="s">
        <v>18</v>
      </c>
      <c r="E327" s="5" t="s">
        <v>329</v>
      </c>
      <c r="F327" s="3" t="s">
        <v>330</v>
      </c>
      <c r="G327" s="3" t="s">
        <v>67</v>
      </c>
      <c r="H327" s="2" t="s">
        <v>49</v>
      </c>
      <c r="I327" s="2" t="s">
        <v>1096</v>
      </c>
      <c r="J327" s="3" t="str">
        <f>HYPERLINK("https://www.boe.es/gazeta/dias/1828/12/02/pdfs/GMD-1828-145.pdf#page=2","Abrir facsímil")</f>
        <v>Abrir facsímil</v>
      </c>
      <c r="K327" s="3" t="s">
        <v>51</v>
      </c>
    </row>
    <row r="328" spans="1:11" ht="42" customHeight="1">
      <c r="A328" s="2" t="s">
        <v>1097</v>
      </c>
      <c r="B328" s="2" t="s">
        <v>1097</v>
      </c>
      <c r="C328" s="2" t="s">
        <v>17</v>
      </c>
      <c r="D328" s="2" t="s">
        <v>18</v>
      </c>
      <c r="E328" s="5" t="s">
        <v>973</v>
      </c>
      <c r="F328" s="3" t="s">
        <v>974</v>
      </c>
      <c r="G328" s="3" t="s">
        <v>36</v>
      </c>
      <c r="H328" s="2" t="s">
        <v>49</v>
      </c>
      <c r="I328" s="2" t="s">
        <v>1098</v>
      </c>
      <c r="J328" s="3" t="str">
        <f>HYPERLINK("https://www.boe.es/gazeta/dias/1828/02/09/pdfs/GMD-1828-18.pdf#page=3","Abrir facsímil")</f>
        <v>Abrir facsímil</v>
      </c>
      <c r="K328" s="3" t="s">
        <v>51</v>
      </c>
    </row>
    <row r="329" spans="1:11" ht="42" customHeight="1">
      <c r="A329" s="2" t="s">
        <v>1099</v>
      </c>
      <c r="B329" s="2" t="s">
        <v>1099</v>
      </c>
      <c r="C329" s="2" t="s">
        <v>17</v>
      </c>
      <c r="D329" s="2" t="s">
        <v>18</v>
      </c>
      <c r="E329" s="5" t="s">
        <v>883</v>
      </c>
      <c r="F329" s="3" t="s">
        <v>884</v>
      </c>
      <c r="G329" s="3" t="s">
        <v>67</v>
      </c>
      <c r="H329" s="2" t="s">
        <v>49</v>
      </c>
      <c r="I329" s="2" t="s">
        <v>1100</v>
      </c>
      <c r="J329" s="3" t="str">
        <f>HYPERLINK("https://www.boe.es/gazeta/dias/1828/11/04/pdfs/GMD-1828-133.pdf#page=2","Abrir facsímil")</f>
        <v>Abrir facsímil</v>
      </c>
      <c r="K329" s="3" t="s">
        <v>51</v>
      </c>
    </row>
    <row r="330" spans="1:11" ht="42" customHeight="1">
      <c r="A330" s="2" t="s">
        <v>1101</v>
      </c>
      <c r="B330" s="2" t="s">
        <v>1101</v>
      </c>
      <c r="C330" s="2" t="s">
        <v>17</v>
      </c>
      <c r="D330" s="2" t="s">
        <v>18</v>
      </c>
      <c r="E330" s="5" t="s">
        <v>256</v>
      </c>
      <c r="F330" s="3" t="s">
        <v>257</v>
      </c>
      <c r="G330" s="3" t="s">
        <v>67</v>
      </c>
      <c r="H330" s="2" t="s">
        <v>49</v>
      </c>
      <c r="I330" s="2" t="s">
        <v>1102</v>
      </c>
      <c r="J330" s="3" t="str">
        <f>HYPERLINK("https://www.boe.es/gazeta/dias/1828/11/11/pdfs/GMD-1828-136.pdf#page=2","Abrir facsímil")</f>
        <v>Abrir facsímil</v>
      </c>
      <c r="K330" s="3" t="s">
        <v>51</v>
      </c>
    </row>
    <row r="331" spans="1:11" ht="42" customHeight="1">
      <c r="A331" s="2" t="s">
        <v>1103</v>
      </c>
      <c r="B331" s="2" t="s">
        <v>1103</v>
      </c>
      <c r="C331" s="2" t="s">
        <v>17</v>
      </c>
      <c r="D331" s="2" t="s">
        <v>18</v>
      </c>
      <c r="E331" s="5" t="s">
        <v>256</v>
      </c>
      <c r="F331" s="3" t="s">
        <v>257</v>
      </c>
      <c r="G331" s="3" t="s">
        <v>67</v>
      </c>
      <c r="H331" s="2" t="s">
        <v>49</v>
      </c>
      <c r="I331" s="2" t="s">
        <v>1104</v>
      </c>
      <c r="J331" s="3" t="str">
        <f>HYPERLINK("https://www.boe.es/gazeta/dias/1828/11/11/pdfs/GMD-1828-136.pdf#page=2","Abrir facsímil")</f>
        <v>Abrir facsímil</v>
      </c>
      <c r="K331" s="3" t="s">
        <v>51</v>
      </c>
    </row>
    <row r="332" spans="1:11" ht="42" customHeight="1">
      <c r="A332" s="2" t="s">
        <v>1105</v>
      </c>
      <c r="B332" s="2" t="s">
        <v>1105</v>
      </c>
      <c r="C332" s="2" t="s">
        <v>54</v>
      </c>
      <c r="D332" s="2" t="s">
        <v>28</v>
      </c>
      <c r="E332" s="5" t="s">
        <v>1106</v>
      </c>
      <c r="F332" s="3" t="s">
        <v>1107</v>
      </c>
      <c r="G332" s="3" t="s">
        <v>43</v>
      </c>
      <c r="H332" s="2" t="s">
        <v>49</v>
      </c>
      <c r="I332" s="2" t="s">
        <v>1108</v>
      </c>
      <c r="J332" s="3" t="str">
        <f>HYPERLINK("https://www.boe.es/gazeta/dias/1828/04/17/pdfs/GMD-1828-47.pdf#page=1","Abrir facsímil")</f>
        <v>Abrir facsímil</v>
      </c>
      <c r="K332" s="3" t="s">
        <v>51</v>
      </c>
    </row>
    <row r="333" spans="1:11" ht="42" customHeight="1">
      <c r="A333" s="2" t="s">
        <v>1109</v>
      </c>
      <c r="B333" s="2" t="s">
        <v>1110</v>
      </c>
      <c r="C333" s="2" t="s">
        <v>17</v>
      </c>
      <c r="D333" s="2" t="s">
        <v>18</v>
      </c>
      <c r="E333" s="5" t="s">
        <v>108</v>
      </c>
      <c r="F333" s="3" t="s">
        <v>109</v>
      </c>
      <c r="G333" s="3" t="s">
        <v>918</v>
      </c>
      <c r="H333" s="2" t="s">
        <v>49</v>
      </c>
      <c r="I333" s="2" t="s">
        <v>1111</v>
      </c>
      <c r="J333" s="3" t="str">
        <f>HYPERLINK("https://www.boe.es/gazeta/dias/1828/11/29/pdfs/GMD-1828-144.pdf#page=1","Abrir facsímil")</f>
        <v>Abrir facsímil</v>
      </c>
      <c r="K333" s="3" t="s">
        <v>51</v>
      </c>
    </row>
    <row r="334" spans="1:11" ht="42" customHeight="1">
      <c r="A334" s="2" t="s">
        <v>1112</v>
      </c>
      <c r="B334" s="2" t="s">
        <v>1113</v>
      </c>
      <c r="C334" s="2" t="s">
        <v>17</v>
      </c>
      <c r="D334" s="2" t="s">
        <v>18</v>
      </c>
      <c r="E334" s="5" t="s">
        <v>434</v>
      </c>
      <c r="F334" s="3" t="s">
        <v>435</v>
      </c>
      <c r="G334" s="3" t="s">
        <v>67</v>
      </c>
      <c r="H334" s="2" t="s">
        <v>49</v>
      </c>
      <c r="I334" s="2" t="s">
        <v>1114</v>
      </c>
      <c r="J334" s="3" t="str">
        <f>HYPERLINK("https://www.boe.es/gazeta/dias/1828/08/26/pdfs/GMD-1828-103.pdf#page=2","Abrir facsímil")</f>
        <v>Abrir facsímil</v>
      </c>
      <c r="K334" s="3" t="s">
        <v>51</v>
      </c>
    </row>
    <row r="335" spans="1:11" ht="42" customHeight="1">
      <c r="A335" s="2" t="s">
        <v>1115</v>
      </c>
      <c r="B335" s="2" t="s">
        <v>1116</v>
      </c>
      <c r="C335" s="2" t="s">
        <v>150</v>
      </c>
      <c r="D335" s="2" t="s">
        <v>151</v>
      </c>
      <c r="E335" s="5" t="s">
        <v>607</v>
      </c>
      <c r="F335" s="3" t="s">
        <v>608</v>
      </c>
      <c r="G335" s="3" t="s">
        <v>609</v>
      </c>
      <c r="H335" s="2" t="s">
        <v>49</v>
      </c>
      <c r="I335" s="2" t="s">
        <v>1117</v>
      </c>
      <c r="J335" s="3" t="str">
        <f>HYPERLINK("https://www.boe.es/gazeta/dias/1828/10/30/pdfs/GMD-1828-131.pdf#page=3","Abrir facsímil")</f>
        <v>Abrir facsímil</v>
      </c>
      <c r="K335" s="3" t="s">
        <v>51</v>
      </c>
    </row>
    <row r="336" spans="1:11" ht="42" customHeight="1">
      <c r="A336" s="2" t="s">
        <v>1118</v>
      </c>
      <c r="B336" s="2" t="s">
        <v>1118</v>
      </c>
      <c r="C336" s="2" t="s">
        <v>17</v>
      </c>
      <c r="D336" s="2" t="s">
        <v>18</v>
      </c>
      <c r="E336" s="5" t="s">
        <v>141</v>
      </c>
      <c r="F336" s="3" t="s">
        <v>142</v>
      </c>
      <c r="G336" s="3" t="s">
        <v>36</v>
      </c>
      <c r="H336" s="2" t="s">
        <v>49</v>
      </c>
      <c r="I336" s="2" t="s">
        <v>1119</v>
      </c>
      <c r="J336" s="3" t="str">
        <f>HYPERLINK("https://www.boe.es/gazeta/dias/1828/08/19/pdfs/GMD-1828-100.pdf#page=3","Abrir facsímil")</f>
        <v>Abrir facsímil</v>
      </c>
      <c r="K336" s="3" t="s">
        <v>51</v>
      </c>
    </row>
    <row r="337" spans="1:11" ht="42" customHeight="1">
      <c r="A337" s="2" t="s">
        <v>1120</v>
      </c>
      <c r="B337" s="2" t="s">
        <v>1121</v>
      </c>
      <c r="C337" s="2" t="s">
        <v>54</v>
      </c>
      <c r="D337" s="2" t="s">
        <v>28</v>
      </c>
      <c r="E337" s="5" t="s">
        <v>499</v>
      </c>
      <c r="F337" s="3" t="s">
        <v>500</v>
      </c>
      <c r="G337" s="3" t="s">
        <v>43</v>
      </c>
      <c r="H337" s="2" t="s">
        <v>49</v>
      </c>
      <c r="I337" s="2" t="s">
        <v>1122</v>
      </c>
      <c r="J337" s="3" t="str">
        <f>HYPERLINK("https://www.boe.es/gazeta/dias/1828/09/16/pdfs/GMD-1828-112.pdf#page=1","Abrir facsímil")</f>
        <v>Abrir facsímil</v>
      </c>
      <c r="K337" s="3" t="s">
        <v>51</v>
      </c>
    </row>
    <row r="338" spans="1:11" ht="42" customHeight="1">
      <c r="A338" s="2" t="s">
        <v>1123</v>
      </c>
      <c r="B338" s="2" t="s">
        <v>1123</v>
      </c>
      <c r="C338" s="2" t="s">
        <v>27</v>
      </c>
      <c r="D338" s="2" t="s">
        <v>28</v>
      </c>
      <c r="E338" s="5" t="s">
        <v>1124</v>
      </c>
      <c r="F338" s="3" t="s">
        <v>1125</v>
      </c>
      <c r="G338" s="3" t="s">
        <v>67</v>
      </c>
      <c r="H338" s="2" t="s">
        <v>49</v>
      </c>
      <c r="I338" s="2" t="s">
        <v>1126</v>
      </c>
      <c r="J338" s="3" t="str">
        <f>HYPERLINK("https://www.boe.es/gazeta/dias/1828/11/01/pdfs/GMD-1828-132.pdf#page=2","Abrir facsímil")</f>
        <v>Abrir facsímil</v>
      </c>
      <c r="K338" s="3" t="s">
        <v>51</v>
      </c>
    </row>
    <row r="339" spans="1:11" ht="42" customHeight="1">
      <c r="A339" s="2" t="s">
        <v>1127</v>
      </c>
      <c r="B339" s="2" t="s">
        <v>1127</v>
      </c>
      <c r="C339" s="2" t="s">
        <v>17</v>
      </c>
      <c r="D339" s="2" t="s">
        <v>18</v>
      </c>
      <c r="E339" s="5" t="s">
        <v>883</v>
      </c>
      <c r="F339" s="3" t="s">
        <v>884</v>
      </c>
      <c r="G339" s="3" t="s">
        <v>67</v>
      </c>
      <c r="H339" s="2" t="s">
        <v>49</v>
      </c>
      <c r="I339" s="2" t="s">
        <v>1128</v>
      </c>
      <c r="J339" s="3" t="str">
        <f>HYPERLINK("https://www.boe.es/gazeta/dias/1828/11/04/pdfs/GMD-1828-133.pdf#page=2","Abrir facsímil")</f>
        <v>Abrir facsímil</v>
      </c>
      <c r="K339" s="3" t="s">
        <v>51</v>
      </c>
    </row>
    <row r="340" spans="1:11" ht="42" customHeight="1">
      <c r="A340" s="2" t="s">
        <v>1129</v>
      </c>
      <c r="B340" s="2" t="s">
        <v>1130</v>
      </c>
      <c r="C340" s="2" t="s">
        <v>150</v>
      </c>
      <c r="D340" s="2" t="s">
        <v>151</v>
      </c>
      <c r="E340" s="5" t="s">
        <v>309</v>
      </c>
      <c r="F340" s="3" t="s">
        <v>310</v>
      </c>
      <c r="G340" s="3" t="s">
        <v>43</v>
      </c>
      <c r="H340" s="2" t="s">
        <v>49</v>
      </c>
      <c r="I340" s="2" t="s">
        <v>1131</v>
      </c>
      <c r="J340" s="3" t="str">
        <f>HYPERLINK("https://www.boe.es/gazeta/dias/1828/03/27/pdfs/GMD-1828-38.pdf#page=1","Abrir facsímil")</f>
        <v>Abrir facsímil</v>
      </c>
      <c r="K340" s="3" t="s">
        <v>51</v>
      </c>
    </row>
    <row r="341" spans="1:11" ht="42" customHeight="1">
      <c r="A341" s="2" t="s">
        <v>1132</v>
      </c>
      <c r="B341" s="2" t="s">
        <v>1133</v>
      </c>
      <c r="C341" s="2" t="s">
        <v>17</v>
      </c>
      <c r="D341" s="2" t="s">
        <v>18</v>
      </c>
      <c r="E341" s="5" t="s">
        <v>916</v>
      </c>
      <c r="F341" s="3" t="s">
        <v>917</v>
      </c>
      <c r="G341" s="3" t="s">
        <v>36</v>
      </c>
      <c r="H341" s="2" t="s">
        <v>49</v>
      </c>
      <c r="I341" s="2" t="s">
        <v>1134</v>
      </c>
      <c r="J341" s="3" t="str">
        <f>HYPERLINK("https://www.boe.es/gazeta/dias/1828/01/01/pdfs/GMD-1828-1.pdf#page=3","Abrir facsímil")</f>
        <v>Abrir facsímil</v>
      </c>
      <c r="K341" s="3" t="s">
        <v>51</v>
      </c>
    </row>
    <row r="342" spans="1:11" ht="42" customHeight="1">
      <c r="A342" s="2" t="s">
        <v>1135</v>
      </c>
      <c r="B342" s="2" t="s">
        <v>1135</v>
      </c>
      <c r="C342" s="2" t="s">
        <v>17</v>
      </c>
      <c r="D342" s="2" t="s">
        <v>18</v>
      </c>
      <c r="E342" s="5" t="s">
        <v>108</v>
      </c>
      <c r="F342" s="3" t="s">
        <v>109</v>
      </c>
      <c r="G342" s="3" t="s">
        <v>36</v>
      </c>
      <c r="H342" s="2" t="s">
        <v>49</v>
      </c>
      <c r="I342" s="2" t="s">
        <v>1136</v>
      </c>
      <c r="J342" s="3" t="str">
        <f>HYPERLINK("https://www.boe.es/gazeta/dias/1828/11/29/pdfs/GMD-1828-144.pdf#page=3","Abrir facsímil")</f>
        <v>Abrir facsímil</v>
      </c>
      <c r="K342" s="3" t="s">
        <v>51</v>
      </c>
    </row>
    <row r="343" spans="1:11" ht="42" customHeight="1">
      <c r="A343" s="2" t="s">
        <v>1135</v>
      </c>
      <c r="B343" s="2" t="s">
        <v>1135</v>
      </c>
      <c r="C343" s="2" t="s">
        <v>17</v>
      </c>
      <c r="D343" s="2" t="s">
        <v>18</v>
      </c>
      <c r="E343" s="5" t="s">
        <v>494</v>
      </c>
      <c r="F343" s="3" t="s">
        <v>495</v>
      </c>
      <c r="G343" s="3" t="s">
        <v>21</v>
      </c>
      <c r="H343" s="2" t="s">
        <v>49</v>
      </c>
      <c r="I343" s="2" t="s">
        <v>1137</v>
      </c>
      <c r="J343" s="3" t="str">
        <f>HYPERLINK("https://www.boe.es/gazeta/dias/1828/12/18/pdfs/GMD-1828-152.pdf#page=4","Abrir facsímil")</f>
        <v>Abrir facsímil</v>
      </c>
      <c r="K343" s="3" t="s">
        <v>51</v>
      </c>
    </row>
    <row r="344" spans="1:11" ht="42" customHeight="1">
      <c r="A344" s="2" t="s">
        <v>1138</v>
      </c>
      <c r="B344" s="2" t="s">
        <v>1139</v>
      </c>
      <c r="C344" s="2" t="s">
        <v>86</v>
      </c>
      <c r="D344" s="2" t="s">
        <v>28</v>
      </c>
      <c r="E344" s="5" t="s">
        <v>1089</v>
      </c>
      <c r="F344" s="3" t="s">
        <v>1090</v>
      </c>
      <c r="G344" s="3" t="s">
        <v>36</v>
      </c>
      <c r="H344" s="2" t="s">
        <v>49</v>
      </c>
      <c r="I344" s="2" t="s">
        <v>1140</v>
      </c>
      <c r="J344" s="3" t="str">
        <f>HYPERLINK("https://www.boe.es/gazeta/dias/1828/09/18/pdfs/GMD-1828-113.pdf#page=3","Abrir facsímil")</f>
        <v>Abrir facsímil</v>
      </c>
      <c r="K344" s="3" t="s">
        <v>51</v>
      </c>
    </row>
    <row r="345" spans="1:11" ht="42" customHeight="1">
      <c r="A345" s="2" t="s">
        <v>1141</v>
      </c>
      <c r="B345" s="2" t="s">
        <v>1141</v>
      </c>
      <c r="C345" s="2" t="s">
        <v>46</v>
      </c>
      <c r="D345" s="2" t="s">
        <v>28</v>
      </c>
      <c r="E345" s="5" t="s">
        <v>763</v>
      </c>
      <c r="F345" s="3" t="s">
        <v>764</v>
      </c>
      <c r="G345" s="3" t="s">
        <v>67</v>
      </c>
      <c r="H345" s="2" t="s">
        <v>49</v>
      </c>
      <c r="I345" s="2" t="s">
        <v>1142</v>
      </c>
      <c r="J345" s="3" t="str">
        <f>HYPERLINK("https://www.boe.es/gazeta/dias/1828/03/22/pdfs/GMD-1828-36.pdf#page=2","Abrir facsímil")</f>
        <v>Abrir facsímil</v>
      </c>
      <c r="K345" s="3" t="s">
        <v>51</v>
      </c>
    </row>
    <row r="346" spans="1:11" ht="42" customHeight="1">
      <c r="A346" s="2" t="s">
        <v>1143</v>
      </c>
      <c r="B346" s="2" t="s">
        <v>1144</v>
      </c>
      <c r="C346" s="2" t="s">
        <v>17</v>
      </c>
      <c r="D346" s="2" t="s">
        <v>18</v>
      </c>
      <c r="E346" s="5" t="s">
        <v>499</v>
      </c>
      <c r="F346" s="3" t="s">
        <v>500</v>
      </c>
      <c r="G346" s="3" t="s">
        <v>67</v>
      </c>
      <c r="H346" s="2" t="s">
        <v>49</v>
      </c>
      <c r="I346" s="2" t="s">
        <v>1145</v>
      </c>
      <c r="J346" s="3" t="str">
        <f>HYPERLINK("https://www.boe.es/gazeta/dias/1828/09/16/pdfs/GMD-1828-112.pdf#page=2","Abrir facsímil")</f>
        <v>Abrir facsímil</v>
      </c>
      <c r="K346" s="3" t="s">
        <v>51</v>
      </c>
    </row>
    <row r="347" spans="1:11" ht="42" customHeight="1">
      <c r="A347" s="2" t="s">
        <v>1146</v>
      </c>
      <c r="B347" s="2" t="s">
        <v>1147</v>
      </c>
      <c r="C347" s="2" t="s">
        <v>86</v>
      </c>
      <c r="D347" s="2" t="s">
        <v>28</v>
      </c>
      <c r="E347" s="5" t="s">
        <v>241</v>
      </c>
      <c r="F347" s="3" t="s">
        <v>242</v>
      </c>
      <c r="G347" s="3" t="s">
        <v>243</v>
      </c>
      <c r="H347" s="2" t="s">
        <v>49</v>
      </c>
      <c r="I347" s="2" t="s">
        <v>1148</v>
      </c>
      <c r="J347" s="3" t="str">
        <f>HYPERLINK("https://www.boe.es/gazeta/dias/1828/02/12/pdfs/GMD-1828-19.pdf#page=4","Abrir facsímil")</f>
        <v>Abrir facsímil</v>
      </c>
      <c r="K347" s="3" t="s">
        <v>51</v>
      </c>
    </row>
    <row r="348" spans="1:11" ht="42" customHeight="1">
      <c r="A348" s="2" t="s">
        <v>1149</v>
      </c>
      <c r="B348" s="2" t="s">
        <v>1150</v>
      </c>
      <c r="C348" s="2" t="s">
        <v>40</v>
      </c>
      <c r="D348" s="2" t="s">
        <v>28</v>
      </c>
      <c r="E348" s="5" t="s">
        <v>1106</v>
      </c>
      <c r="F348" s="3" t="s">
        <v>1107</v>
      </c>
      <c r="G348" s="3" t="s">
        <v>67</v>
      </c>
      <c r="H348" s="2" t="s">
        <v>49</v>
      </c>
      <c r="I348" s="2" t="s">
        <v>1151</v>
      </c>
      <c r="J348" s="3" t="str">
        <f>HYPERLINK("https://www.boe.es/gazeta/dias/1828/04/17/pdfs/GMD-1828-47.pdf#page=2","Abrir facsímil")</f>
        <v>Abrir facsímil</v>
      </c>
      <c r="K348" s="3" t="s">
        <v>51</v>
      </c>
    </row>
    <row r="349" spans="1:11" ht="42" customHeight="1">
      <c r="A349" s="2" t="s">
        <v>1152</v>
      </c>
      <c r="B349" s="2" t="s">
        <v>1153</v>
      </c>
      <c r="C349" s="2" t="s">
        <v>96</v>
      </c>
      <c r="D349" s="2" t="s">
        <v>28</v>
      </c>
      <c r="E349" s="5" t="s">
        <v>1154</v>
      </c>
      <c r="F349" s="3" t="s">
        <v>1155</v>
      </c>
      <c r="G349" s="3" t="s">
        <v>21</v>
      </c>
      <c r="H349" s="2" t="s">
        <v>22</v>
      </c>
      <c r="I349" s="2" t="s">
        <v>1156</v>
      </c>
      <c r="J349" s="3" t="str">
        <f>HYPERLINK("https://www.boe.es/gazeta/dias/1828/06/10/pdfs/GMD-1828-70.pdf#page=4","Abrir facsímil")</f>
        <v>Abrir facsímil</v>
      </c>
      <c r="K349" s="3" t="s">
        <v>24</v>
      </c>
    </row>
    <row r="350" spans="1:11" ht="42" customHeight="1">
      <c r="A350" s="2" t="s">
        <v>1157</v>
      </c>
      <c r="B350" s="2" t="s">
        <v>1157</v>
      </c>
      <c r="C350" s="2" t="s">
        <v>40</v>
      </c>
      <c r="D350" s="2" t="s">
        <v>28</v>
      </c>
      <c r="E350" s="5" t="s">
        <v>377</v>
      </c>
      <c r="F350" s="3" t="s">
        <v>378</v>
      </c>
      <c r="G350" s="3" t="s">
        <v>36</v>
      </c>
      <c r="H350" s="2" t="s">
        <v>49</v>
      </c>
      <c r="I350" s="2" t="s">
        <v>1158</v>
      </c>
      <c r="J350" s="3" t="str">
        <f>HYPERLINK("https://www.boe.es/gazeta/dias/1828/08/23/pdfs/GMD-1828-102.pdf#page=3","Abrir facsímil")</f>
        <v>Abrir facsímil</v>
      </c>
      <c r="K350" s="3" t="s">
        <v>51</v>
      </c>
    </row>
    <row r="351" spans="1:11" ht="42" customHeight="1">
      <c r="A351" s="2" t="s">
        <v>1159</v>
      </c>
      <c r="B351" s="2" t="s">
        <v>1159</v>
      </c>
      <c r="C351" s="2" t="s">
        <v>96</v>
      </c>
      <c r="D351" s="2" t="s">
        <v>28</v>
      </c>
      <c r="E351" s="5" t="s">
        <v>1160</v>
      </c>
      <c r="F351" s="3" t="s">
        <v>1161</v>
      </c>
      <c r="G351" s="3" t="s">
        <v>21</v>
      </c>
      <c r="H351" s="2" t="s">
        <v>49</v>
      </c>
      <c r="I351" s="2" t="s">
        <v>1162</v>
      </c>
      <c r="J351" s="3" t="str">
        <f>HYPERLINK("https://www.boe.es/gazeta/dias/1828/04/12/pdfs/GMD-1828-45.pdf#page=4","Abrir facsímil")</f>
        <v>Abrir facsímil</v>
      </c>
      <c r="K351" s="3" t="s">
        <v>51</v>
      </c>
    </row>
    <row r="352" spans="1:11" ht="42" customHeight="1">
      <c r="A352" s="2" t="s">
        <v>1163</v>
      </c>
      <c r="B352" s="2" t="s">
        <v>1164</v>
      </c>
      <c r="C352" s="2" t="s">
        <v>96</v>
      </c>
      <c r="D352" s="2" t="s">
        <v>28</v>
      </c>
      <c r="E352" s="5" t="s">
        <v>236</v>
      </c>
      <c r="F352" s="3" t="s">
        <v>237</v>
      </c>
      <c r="G352" s="3" t="s">
        <v>21</v>
      </c>
      <c r="H352" s="2" t="s">
        <v>49</v>
      </c>
      <c r="I352" s="2" t="s">
        <v>1165</v>
      </c>
      <c r="J352" s="3" t="str">
        <f>HYPERLINK("https://www.boe.es/gazeta/dias/1828/03/18/pdfs/GMD-1828-34.pdf#page=4","Abrir facsímil")</f>
        <v>Abrir facsímil</v>
      </c>
      <c r="K352" s="3" t="s">
        <v>51</v>
      </c>
    </row>
    <row r="353" spans="1:11" ht="42" customHeight="1">
      <c r="A353" s="2" t="s">
        <v>1166</v>
      </c>
      <c r="B353" s="2" t="s">
        <v>1166</v>
      </c>
      <c r="C353" s="2" t="s">
        <v>17</v>
      </c>
      <c r="D353" s="2" t="s">
        <v>18</v>
      </c>
      <c r="E353" s="5" t="s">
        <v>100</v>
      </c>
      <c r="F353" s="3" t="s">
        <v>101</v>
      </c>
      <c r="G353" s="3" t="s">
        <v>67</v>
      </c>
      <c r="H353" s="2" t="s">
        <v>49</v>
      </c>
      <c r="I353" s="2" t="s">
        <v>1167</v>
      </c>
      <c r="J353" s="3" t="str">
        <f>HYPERLINK("https://www.boe.es/gazeta/dias/1828/10/02/pdfs/GMD-1828-119.pdf#page=2","Abrir facsímil")</f>
        <v>Abrir facsímil</v>
      </c>
      <c r="K353" s="3" t="s">
        <v>51</v>
      </c>
    </row>
    <row r="354" spans="1:11" ht="42" customHeight="1">
      <c r="A354" s="2" t="s">
        <v>1168</v>
      </c>
      <c r="B354" s="2" t="s">
        <v>1169</v>
      </c>
      <c r="C354" s="2" t="s">
        <v>54</v>
      </c>
      <c r="D354" s="2" t="s">
        <v>28</v>
      </c>
      <c r="E354" s="5" t="s">
        <v>212</v>
      </c>
      <c r="F354" s="3" t="s">
        <v>213</v>
      </c>
      <c r="G354" s="3" t="s">
        <v>36</v>
      </c>
      <c r="H354" s="2" t="s">
        <v>22</v>
      </c>
      <c r="I354" s="2" t="s">
        <v>1170</v>
      </c>
      <c r="J354" s="3" t="str">
        <f>HYPERLINK("https://www.boe.es/gazeta/dias/1828/03/25/pdfs/GMD-1828-37.pdf#page=3","Abrir facsímil")</f>
        <v>Abrir facsímil</v>
      </c>
      <c r="K354" s="3" t="s">
        <v>24</v>
      </c>
    </row>
    <row r="355" spans="1:11" ht="42" customHeight="1">
      <c r="A355" s="2" t="s">
        <v>1171</v>
      </c>
      <c r="B355" s="2" t="s">
        <v>1171</v>
      </c>
      <c r="C355" s="2" t="s">
        <v>150</v>
      </c>
      <c r="D355" s="2" t="s">
        <v>151</v>
      </c>
      <c r="E355" s="5" t="s">
        <v>607</v>
      </c>
      <c r="F355" s="3" t="s">
        <v>608</v>
      </c>
      <c r="G355" s="3" t="s">
        <v>609</v>
      </c>
      <c r="H355" s="2" t="s">
        <v>49</v>
      </c>
      <c r="I355" s="2" t="s">
        <v>1172</v>
      </c>
      <c r="J355" s="3" t="str">
        <f>HYPERLINK("https://www.boe.es/gazeta/dias/1828/10/30/pdfs/GMD-1828-131.pdf#page=3","Abrir facsímil")</f>
        <v>Abrir facsímil</v>
      </c>
      <c r="K355" s="3" t="s">
        <v>51</v>
      </c>
    </row>
    <row r="356" spans="1:11" ht="42" customHeight="1">
      <c r="A356" s="2" t="s">
        <v>1173</v>
      </c>
      <c r="B356" s="2" t="s">
        <v>1173</v>
      </c>
      <c r="C356" s="2" t="s">
        <v>17</v>
      </c>
      <c r="D356" s="2" t="s">
        <v>18</v>
      </c>
      <c r="E356" s="5" t="s">
        <v>1174</v>
      </c>
      <c r="F356" s="3" t="s">
        <v>1175</v>
      </c>
      <c r="G356" s="3" t="s">
        <v>43</v>
      </c>
      <c r="H356" s="2" t="s">
        <v>49</v>
      </c>
      <c r="I356" s="2" t="s">
        <v>1176</v>
      </c>
      <c r="J356" s="3" t="str">
        <f>HYPERLINK("https://www.boe.es/gazeta/dias/1828/07/29/pdfs/GMD-1828-91.pdf#page=1","Abrir facsímil")</f>
        <v>Abrir facsímil</v>
      </c>
      <c r="K356" s="3" t="s">
        <v>51</v>
      </c>
    </row>
    <row r="357" spans="1:11" ht="42" customHeight="1">
      <c r="A357" s="2" t="s">
        <v>1177</v>
      </c>
      <c r="B357" s="2" t="s">
        <v>1178</v>
      </c>
      <c r="C357" s="2" t="s">
        <v>27</v>
      </c>
      <c r="D357" s="2" t="s">
        <v>28</v>
      </c>
      <c r="E357" s="5" t="s">
        <v>78</v>
      </c>
      <c r="F357" s="3" t="s">
        <v>79</v>
      </c>
      <c r="G357" s="3" t="s">
        <v>36</v>
      </c>
      <c r="H357" s="2" t="s">
        <v>49</v>
      </c>
      <c r="I357" s="2" t="s">
        <v>1179</v>
      </c>
      <c r="J357" s="3" t="str">
        <f>HYPERLINK("https://www.boe.es/gazeta/dias/1828/04/03/pdfs/GMD-1828-41.pdf#page=3","Abrir facsímil")</f>
        <v>Abrir facsímil</v>
      </c>
      <c r="K357" s="3" t="s">
        <v>51</v>
      </c>
    </row>
    <row r="358" spans="1:11" ht="42" customHeight="1">
      <c r="A358" s="2" t="s">
        <v>1180</v>
      </c>
      <c r="B358" s="2" t="s">
        <v>1181</v>
      </c>
      <c r="C358" s="2" t="s">
        <v>27</v>
      </c>
      <c r="D358" s="2" t="s">
        <v>28</v>
      </c>
      <c r="E358" s="5" t="s">
        <v>230</v>
      </c>
      <c r="F358" s="3" t="s">
        <v>231</v>
      </c>
      <c r="G358" s="3" t="s">
        <v>1182</v>
      </c>
      <c r="H358" s="2" t="s">
        <v>49</v>
      </c>
      <c r="I358" s="2" t="s">
        <v>1183</v>
      </c>
      <c r="J358" s="3" t="str">
        <f>HYPERLINK("https://www.boe.es/gazeta/dias/1828/04/24/pdfs/GMD-1828-50.pdf#page=3","Abrir facsímil")</f>
        <v>Abrir facsímil</v>
      </c>
      <c r="K358" s="3" t="s">
        <v>51</v>
      </c>
    </row>
    <row r="359" spans="1:11" ht="42" customHeight="1">
      <c r="A359" s="2" t="s">
        <v>1184</v>
      </c>
      <c r="B359" s="2" t="s">
        <v>1185</v>
      </c>
      <c r="C359" s="2" t="s">
        <v>17</v>
      </c>
      <c r="D359" s="2" t="s">
        <v>18</v>
      </c>
      <c r="E359" s="5" t="s">
        <v>236</v>
      </c>
      <c r="F359" s="3" t="s">
        <v>237</v>
      </c>
      <c r="G359" s="3" t="s">
        <v>21</v>
      </c>
      <c r="H359" s="2" t="s">
        <v>49</v>
      </c>
      <c r="I359" s="2" t="s">
        <v>1186</v>
      </c>
      <c r="J359" s="3" t="str">
        <f>HYPERLINK("https://www.boe.es/gazeta/dias/1828/03/18/pdfs/GMD-1828-34.pdf#page=4","Abrir facsímil")</f>
        <v>Abrir facsímil</v>
      </c>
      <c r="K359" s="3" t="s">
        <v>51</v>
      </c>
    </row>
    <row r="360" spans="1:11" ht="42" customHeight="1">
      <c r="A360" s="2" t="s">
        <v>1187</v>
      </c>
      <c r="B360" s="2" t="s">
        <v>1188</v>
      </c>
      <c r="C360" s="2" t="s">
        <v>46</v>
      </c>
      <c r="D360" s="2" t="s">
        <v>28</v>
      </c>
      <c r="E360" s="5" t="s">
        <v>236</v>
      </c>
      <c r="F360" s="3" t="s">
        <v>237</v>
      </c>
      <c r="G360" s="3" t="s">
        <v>21</v>
      </c>
      <c r="H360" s="2" t="s">
        <v>49</v>
      </c>
      <c r="I360" s="2" t="s">
        <v>1189</v>
      </c>
      <c r="J360" s="3" t="str">
        <f>HYPERLINK("https://www.boe.es/gazeta/dias/1828/03/18/pdfs/GMD-1828-34.pdf#page=4","Abrir facsímil")</f>
        <v>Abrir facsímil</v>
      </c>
      <c r="K360" s="3" t="s">
        <v>51</v>
      </c>
    </row>
    <row r="361" spans="1:11" ht="42" customHeight="1">
      <c r="A361" s="2" t="s">
        <v>1190</v>
      </c>
      <c r="B361" s="2" t="s">
        <v>1191</v>
      </c>
      <c r="C361" s="2" t="s">
        <v>17</v>
      </c>
      <c r="D361" s="2" t="s">
        <v>18</v>
      </c>
      <c r="E361" s="5" t="s">
        <v>236</v>
      </c>
      <c r="F361" s="3" t="s">
        <v>237</v>
      </c>
      <c r="G361" s="3" t="s">
        <v>21</v>
      </c>
      <c r="H361" s="2" t="s">
        <v>49</v>
      </c>
      <c r="I361" s="2" t="s">
        <v>1192</v>
      </c>
      <c r="J361" s="3" t="str">
        <f>HYPERLINK("https://www.boe.es/gazeta/dias/1828/03/18/pdfs/GMD-1828-34.pdf#page=4","Abrir facsímil")</f>
        <v>Abrir facsímil</v>
      </c>
      <c r="K361" s="3" t="s">
        <v>51</v>
      </c>
    </row>
    <row r="362" spans="1:11" ht="42" customHeight="1">
      <c r="A362" s="2" t="s">
        <v>1193</v>
      </c>
      <c r="B362" s="2" t="s">
        <v>1194</v>
      </c>
      <c r="C362" s="2" t="s">
        <v>150</v>
      </c>
      <c r="D362" s="2" t="s">
        <v>151</v>
      </c>
      <c r="E362" s="5" t="s">
        <v>1195</v>
      </c>
      <c r="F362" s="3" t="s">
        <v>1196</v>
      </c>
      <c r="G362" s="3" t="s">
        <v>21</v>
      </c>
      <c r="H362" s="2" t="s">
        <v>49</v>
      </c>
      <c r="I362" s="2" t="s">
        <v>1197</v>
      </c>
      <c r="J362" s="3" t="str">
        <f>HYPERLINK("https://www.boe.es/gazeta/dias/1828/06/07/pdfs/GMD-1828-69.pdf#page=4","Abrir facsímil")</f>
        <v>Abrir facsímil</v>
      </c>
      <c r="K362" s="3" t="s">
        <v>51</v>
      </c>
    </row>
    <row r="363" spans="1:11" ht="42" customHeight="1">
      <c r="A363" s="2" t="s">
        <v>1198</v>
      </c>
      <c r="B363" s="2" t="s">
        <v>1198</v>
      </c>
      <c r="C363" s="2" t="s">
        <v>17</v>
      </c>
      <c r="D363" s="2" t="s">
        <v>18</v>
      </c>
      <c r="E363" s="5" t="s">
        <v>65</v>
      </c>
      <c r="F363" s="3" t="s">
        <v>66</v>
      </c>
      <c r="G363" s="3" t="s">
        <v>43</v>
      </c>
      <c r="H363" s="2" t="s">
        <v>49</v>
      </c>
      <c r="I363" s="2" t="s">
        <v>1199</v>
      </c>
      <c r="J363" s="3" t="str">
        <f>HYPERLINK("https://www.boe.es/gazeta/dias/1828/01/31/pdfs/GMD-1828-14.pdf#page=1","Abrir facsímil")</f>
        <v>Abrir facsímil</v>
      </c>
      <c r="K363" s="3" t="s">
        <v>51</v>
      </c>
    </row>
    <row r="364" spans="1:11" ht="42" customHeight="1">
      <c r="A364" s="2" t="s">
        <v>1200</v>
      </c>
      <c r="B364" s="2" t="s">
        <v>1201</v>
      </c>
      <c r="C364" s="2" t="s">
        <v>27</v>
      </c>
      <c r="D364" s="2" t="s">
        <v>28</v>
      </c>
      <c r="E364" s="5" t="s">
        <v>780</v>
      </c>
      <c r="F364" s="3" t="s">
        <v>781</v>
      </c>
      <c r="G364" s="3" t="s">
        <v>21</v>
      </c>
      <c r="H364" s="2" t="s">
        <v>49</v>
      </c>
      <c r="I364" s="2" t="s">
        <v>1202</v>
      </c>
      <c r="J364" s="3" t="str">
        <f>HYPERLINK("https://www.boe.es/gazeta/dias/1828/05/13/pdfs/GMD-1828-58.pdf#page=4","Abrir facsímil")</f>
        <v>Abrir facsímil</v>
      </c>
      <c r="K364" s="3" t="s">
        <v>51</v>
      </c>
    </row>
    <row r="365" spans="1:11" ht="42" customHeight="1">
      <c r="A365" s="2" t="s">
        <v>1203</v>
      </c>
      <c r="B365" s="2" t="s">
        <v>1203</v>
      </c>
      <c r="C365" s="2" t="s">
        <v>17</v>
      </c>
      <c r="D365" s="2" t="s">
        <v>18</v>
      </c>
      <c r="E365" s="5" t="s">
        <v>299</v>
      </c>
      <c r="F365" s="3" t="s">
        <v>300</v>
      </c>
      <c r="G365" s="3" t="s">
        <v>67</v>
      </c>
      <c r="H365" s="2" t="s">
        <v>49</v>
      </c>
      <c r="I365" s="2" t="s">
        <v>1204</v>
      </c>
      <c r="J365" s="3" t="str">
        <f>HYPERLINK("https://www.boe.es/gazeta/dias/1828/02/23/pdfs/GMD-1828-24.pdf#page=2","Abrir facsímil")</f>
        <v>Abrir facsímil</v>
      </c>
      <c r="K365" s="3" t="s">
        <v>51</v>
      </c>
    </row>
    <row r="366" spans="1:11" ht="42" customHeight="1">
      <c r="A366" s="2" t="s">
        <v>1205</v>
      </c>
      <c r="B366" s="2" t="s">
        <v>1205</v>
      </c>
      <c r="C366" s="2" t="s">
        <v>17</v>
      </c>
      <c r="D366" s="2" t="s">
        <v>18</v>
      </c>
      <c r="E366" s="5" t="s">
        <v>241</v>
      </c>
      <c r="F366" s="3" t="s">
        <v>242</v>
      </c>
      <c r="G366" s="3" t="s">
        <v>243</v>
      </c>
      <c r="H366" s="2" t="s">
        <v>49</v>
      </c>
      <c r="I366" s="2" t="s">
        <v>1206</v>
      </c>
      <c r="J366" s="3" t="str">
        <f>HYPERLINK("https://www.boe.es/gazeta/dias/1828/02/12/pdfs/GMD-1828-19.pdf#page=4","Abrir facsímil")</f>
        <v>Abrir facsímil</v>
      </c>
      <c r="K366" s="3" t="s">
        <v>51</v>
      </c>
    </row>
    <row r="367" spans="1:11" ht="42" customHeight="1">
      <c r="A367" s="2" t="s">
        <v>1207</v>
      </c>
      <c r="B367" s="2" t="s">
        <v>1207</v>
      </c>
      <c r="C367" s="2" t="s">
        <v>150</v>
      </c>
      <c r="D367" s="2" t="s">
        <v>151</v>
      </c>
      <c r="E367" s="5" t="s">
        <v>334</v>
      </c>
      <c r="F367" s="3" t="s">
        <v>335</v>
      </c>
      <c r="G367" s="3" t="s">
        <v>21</v>
      </c>
      <c r="H367" s="2" t="s">
        <v>49</v>
      </c>
      <c r="I367" s="2" t="s">
        <v>1208</v>
      </c>
      <c r="J367" s="3" t="str">
        <f>HYPERLINK("https://www.boe.es/gazeta/dias/1828/07/08/pdfs/GMD-1828-82.pdf#page=4","Abrir facsímil")</f>
        <v>Abrir facsímil</v>
      </c>
      <c r="K367" s="3" t="s">
        <v>51</v>
      </c>
    </row>
    <row r="368" spans="1:11" ht="42" customHeight="1">
      <c r="A368" s="2" t="s">
        <v>1207</v>
      </c>
      <c r="B368" s="2" t="s">
        <v>1207</v>
      </c>
      <c r="C368" s="2" t="s">
        <v>17</v>
      </c>
      <c r="D368" s="2" t="s">
        <v>18</v>
      </c>
      <c r="E368" s="5" t="s">
        <v>270</v>
      </c>
      <c r="F368" s="3" t="s">
        <v>271</v>
      </c>
      <c r="G368" s="3" t="s">
        <v>36</v>
      </c>
      <c r="H368" s="2" t="s">
        <v>49</v>
      </c>
      <c r="I368" s="2" t="s">
        <v>1209</v>
      </c>
      <c r="J368" s="3" t="str">
        <f>HYPERLINK("https://www.boe.es/gazeta/dias/1828/08/28/pdfs/GMD-1828-104.pdf#page=3","Abrir facsímil")</f>
        <v>Abrir facsímil</v>
      </c>
      <c r="K368" s="3" t="s">
        <v>51</v>
      </c>
    </row>
    <row r="369" spans="1:11" ht="42" customHeight="1">
      <c r="A369" s="2" t="s">
        <v>1210</v>
      </c>
      <c r="B369" s="2" t="s">
        <v>1211</v>
      </c>
      <c r="C369" s="2" t="s">
        <v>150</v>
      </c>
      <c r="D369" s="2" t="s">
        <v>151</v>
      </c>
      <c r="E369" s="5" t="s">
        <v>256</v>
      </c>
      <c r="F369" s="3" t="s">
        <v>257</v>
      </c>
      <c r="G369" s="3" t="s">
        <v>21</v>
      </c>
      <c r="H369" s="2" t="s">
        <v>22</v>
      </c>
      <c r="I369" s="2" t="s">
        <v>1212</v>
      </c>
      <c r="J369" s="3" t="str">
        <f>HYPERLINK("https://www.boe.es/gazeta/dias/1828/11/11/pdfs/GMD-1828-136.pdf#page=4","Abrir facsímil")</f>
        <v>Abrir facsímil</v>
      </c>
      <c r="K369" s="3" t="s">
        <v>24</v>
      </c>
    </row>
    <row r="370" spans="1:11" ht="42" customHeight="1">
      <c r="A370" s="2" t="s">
        <v>1213</v>
      </c>
      <c r="B370" s="2" t="s">
        <v>1214</v>
      </c>
      <c r="C370" s="2" t="s">
        <v>96</v>
      </c>
      <c r="D370" s="2" t="s">
        <v>28</v>
      </c>
      <c r="E370" s="5" t="s">
        <v>1077</v>
      </c>
      <c r="F370" s="3" t="s">
        <v>1078</v>
      </c>
      <c r="G370" s="3" t="s">
        <v>21</v>
      </c>
      <c r="H370" s="2" t="s">
        <v>49</v>
      </c>
      <c r="I370" s="2" t="s">
        <v>1215</v>
      </c>
      <c r="J370" s="3" t="str">
        <f>HYPERLINK("https://www.boe.es/gazeta/dias/1828/07/19/pdfs/GMD-1828-87.pdf#page=4","Abrir facsímil")</f>
        <v>Abrir facsímil</v>
      </c>
      <c r="K370" s="3" t="s">
        <v>51</v>
      </c>
    </row>
    <row r="371" spans="1:11" ht="42" customHeight="1">
      <c r="A371" s="2" t="s">
        <v>1216</v>
      </c>
      <c r="B371" s="2" t="s">
        <v>1217</v>
      </c>
      <c r="C371" s="2" t="s">
        <v>54</v>
      </c>
      <c r="D371" s="2" t="s">
        <v>28</v>
      </c>
      <c r="E371" s="5" t="s">
        <v>499</v>
      </c>
      <c r="F371" s="3" t="s">
        <v>500</v>
      </c>
      <c r="G371" s="3" t="s">
        <v>21</v>
      </c>
      <c r="H371" s="2" t="s">
        <v>49</v>
      </c>
      <c r="I371" s="2" t="s">
        <v>1218</v>
      </c>
      <c r="J371" s="3" t="str">
        <f>HYPERLINK("https://www.boe.es/gazeta/dias/1828/09/16/pdfs/GMD-1828-112.pdf#page=4","Abrir facsímil")</f>
        <v>Abrir facsímil</v>
      </c>
      <c r="K371" s="3" t="s">
        <v>51</v>
      </c>
    </row>
    <row r="372" spans="1:11" ht="42" customHeight="1">
      <c r="A372" s="2" t="s">
        <v>1219</v>
      </c>
      <c r="B372" s="2" t="s">
        <v>1220</v>
      </c>
      <c r="C372" s="2" t="s">
        <v>17</v>
      </c>
      <c r="D372" s="2" t="s">
        <v>18</v>
      </c>
      <c r="E372" s="5" t="s">
        <v>65</v>
      </c>
      <c r="F372" s="3" t="s">
        <v>66</v>
      </c>
      <c r="G372" s="3" t="s">
        <v>36</v>
      </c>
      <c r="H372" s="2" t="s">
        <v>49</v>
      </c>
      <c r="I372" s="2" t="s">
        <v>1221</v>
      </c>
      <c r="J372" s="3" t="str">
        <f>HYPERLINK("https://www.boe.es/gazeta/dias/1828/01/31/pdfs/GMD-1828-14.pdf#page=3","Abrir facsímil")</f>
        <v>Abrir facsímil</v>
      </c>
      <c r="K372" s="3" t="s">
        <v>51</v>
      </c>
    </row>
    <row r="373" spans="1:11" ht="42" customHeight="1">
      <c r="A373" s="2" t="s">
        <v>1222</v>
      </c>
      <c r="B373" s="2" t="s">
        <v>1223</v>
      </c>
      <c r="C373" s="2" t="s">
        <v>96</v>
      </c>
      <c r="D373" s="2" t="s">
        <v>28</v>
      </c>
      <c r="E373" s="5" t="s">
        <v>314</v>
      </c>
      <c r="F373" s="3" t="s">
        <v>315</v>
      </c>
      <c r="G373" s="3" t="s">
        <v>21</v>
      </c>
      <c r="H373" s="2" t="s">
        <v>22</v>
      </c>
      <c r="I373" s="2" t="s">
        <v>1224</v>
      </c>
      <c r="J373" s="3" t="str">
        <f>HYPERLINK("https://www.boe.es/gazeta/dias/1828/01/26/pdfs/GMD-1828-12.pdf#page=4","Abrir facsímil")</f>
        <v>Abrir facsímil</v>
      </c>
      <c r="K373" s="3" t="s">
        <v>24</v>
      </c>
    </row>
    <row r="374" spans="1:11" ht="42" customHeight="1">
      <c r="A374" s="2" t="s">
        <v>1225</v>
      </c>
      <c r="B374" s="2" t="s">
        <v>1226</v>
      </c>
      <c r="C374" s="2" t="s">
        <v>96</v>
      </c>
      <c r="D374" s="2" t="s">
        <v>28</v>
      </c>
      <c r="E374" s="5" t="s">
        <v>339</v>
      </c>
      <c r="F374" s="3" t="s">
        <v>340</v>
      </c>
      <c r="G374" s="3" t="s">
        <v>67</v>
      </c>
      <c r="H374" s="2" t="s">
        <v>22</v>
      </c>
      <c r="I374" s="2" t="s">
        <v>1227</v>
      </c>
      <c r="J374" s="3" t="str">
        <f>HYPERLINK("https://www.boe.es/gazeta/dias/1828/09/02/pdfs/GMD-1828-106.pdf#page=2","Abrir facsímil")</f>
        <v>Abrir facsímil</v>
      </c>
      <c r="K374" s="3" t="s">
        <v>24</v>
      </c>
    </row>
    <row r="375" spans="1:11" ht="42" customHeight="1">
      <c r="A375" s="2" t="s">
        <v>1228</v>
      </c>
      <c r="B375" s="2" t="s">
        <v>1229</v>
      </c>
      <c r="C375" s="2" t="s">
        <v>46</v>
      </c>
      <c r="D375" s="2" t="s">
        <v>28</v>
      </c>
      <c r="E375" s="5" t="s">
        <v>280</v>
      </c>
      <c r="F375" s="3" t="s">
        <v>281</v>
      </c>
      <c r="G375" s="3" t="s">
        <v>21</v>
      </c>
      <c r="H375" s="2" t="s">
        <v>49</v>
      </c>
      <c r="I375" s="2" t="s">
        <v>1230</v>
      </c>
      <c r="J375" s="3" t="str">
        <f>HYPERLINK("https://www.boe.es/gazeta/dias/1828/02/14/pdfs/GMD-1828-20.pdf#page=4","Abrir facsímil")</f>
        <v>Abrir facsímil</v>
      </c>
      <c r="K375" s="3" t="s">
        <v>51</v>
      </c>
    </row>
    <row r="376" spans="1:11" ht="42" customHeight="1">
      <c r="A376" s="2" t="s">
        <v>1231</v>
      </c>
      <c r="B376" s="2" t="s">
        <v>1232</v>
      </c>
      <c r="C376" s="2" t="s">
        <v>150</v>
      </c>
      <c r="D376" s="2" t="s">
        <v>151</v>
      </c>
      <c r="E376" s="5" t="s">
        <v>334</v>
      </c>
      <c r="F376" s="3" t="s">
        <v>335</v>
      </c>
      <c r="G376" s="3" t="s">
        <v>21</v>
      </c>
      <c r="H376" s="2" t="s">
        <v>49</v>
      </c>
      <c r="I376" s="2" t="s">
        <v>1233</v>
      </c>
      <c r="J376" s="3" t="str">
        <f>HYPERLINK("https://www.boe.es/gazeta/dias/1828/07/08/pdfs/GMD-1828-82.pdf#page=4","Abrir facsímil")</f>
        <v>Abrir facsímil</v>
      </c>
      <c r="K376" s="3" t="s">
        <v>51</v>
      </c>
    </row>
    <row r="377" spans="1:11" ht="42" customHeight="1">
      <c r="A377" s="2" t="s">
        <v>1234</v>
      </c>
      <c r="B377" s="2" t="s">
        <v>1234</v>
      </c>
      <c r="C377" s="2" t="s">
        <v>27</v>
      </c>
      <c r="D377" s="2" t="s">
        <v>28</v>
      </c>
      <c r="E377" s="5" t="s">
        <v>108</v>
      </c>
      <c r="F377" s="3" t="s">
        <v>109</v>
      </c>
      <c r="G377" s="3" t="s">
        <v>21</v>
      </c>
      <c r="H377" s="2" t="s">
        <v>49</v>
      </c>
      <c r="I377" s="2" t="s">
        <v>1235</v>
      </c>
      <c r="J377" s="3" t="str">
        <f>HYPERLINK("https://www.boe.es/gazeta/dias/1828/11/29/pdfs/GMD-1828-144.pdf#page=4","Abrir facsímil")</f>
        <v>Abrir facsímil</v>
      </c>
      <c r="K377" s="3" t="s">
        <v>51</v>
      </c>
    </row>
    <row r="378" spans="1:11" ht="42" customHeight="1">
      <c r="A378" s="2" t="s">
        <v>1236</v>
      </c>
      <c r="B378" s="2" t="s">
        <v>1236</v>
      </c>
      <c r="C378" s="2" t="s">
        <v>17</v>
      </c>
      <c r="D378" s="2" t="s">
        <v>18</v>
      </c>
      <c r="E378" s="5" t="s">
        <v>1237</v>
      </c>
      <c r="F378" s="3" t="s">
        <v>1238</v>
      </c>
      <c r="G378" s="3" t="s">
        <v>21</v>
      </c>
      <c r="H378" s="2" t="s">
        <v>49</v>
      </c>
      <c r="I378" s="2" t="s">
        <v>1239</v>
      </c>
      <c r="J378" s="3" t="str">
        <f>HYPERLINK("https://www.boe.es/gazeta/dias/1828/07/26/pdfs/GMD-1828-90.pdf#page=4","Abrir facsímil")</f>
        <v>Abrir facsímil</v>
      </c>
      <c r="K378" s="3" t="s">
        <v>51</v>
      </c>
    </row>
    <row r="379" spans="1:11" ht="42" customHeight="1">
      <c r="A379" s="2" t="s">
        <v>1240</v>
      </c>
      <c r="B379" s="2" t="s">
        <v>1241</v>
      </c>
      <c r="C379" s="2" t="s">
        <v>150</v>
      </c>
      <c r="D379" s="2" t="s">
        <v>151</v>
      </c>
      <c r="E379" s="5" t="s">
        <v>197</v>
      </c>
      <c r="F379" s="3" t="s">
        <v>198</v>
      </c>
      <c r="G379" s="3" t="s">
        <v>21</v>
      </c>
      <c r="H379" s="2" t="s">
        <v>49</v>
      </c>
      <c r="I379" s="2" t="s">
        <v>1242</v>
      </c>
      <c r="J379" s="3" t="str">
        <f>HYPERLINK("https://www.boe.es/gazeta/dias/1828/09/27/pdfs/GMD-1828-117.pdf#page=4","Abrir facsímil")</f>
        <v>Abrir facsímil</v>
      </c>
      <c r="K379" s="3" t="s">
        <v>51</v>
      </c>
    </row>
    <row r="380" spans="1:11" ht="42" customHeight="1">
      <c r="A380" s="2" t="s">
        <v>1243</v>
      </c>
      <c r="B380" s="2" t="s">
        <v>1244</v>
      </c>
      <c r="C380" s="2" t="s">
        <v>17</v>
      </c>
      <c r="D380" s="2" t="s">
        <v>18</v>
      </c>
      <c r="E380" s="5" t="s">
        <v>1245</v>
      </c>
      <c r="F380" s="3" t="s">
        <v>1246</v>
      </c>
      <c r="G380" s="3" t="s">
        <v>43</v>
      </c>
      <c r="H380" s="2" t="s">
        <v>49</v>
      </c>
      <c r="I380" s="2" t="s">
        <v>1247</v>
      </c>
      <c r="J380" s="3" t="str">
        <f>HYPERLINK("https://www.boe.es/gazeta/dias/1828/11/13/pdfs/GMD-1828-137.pdf#page=1","Abrir facsímil")</f>
        <v>Abrir facsímil</v>
      </c>
      <c r="K380" s="3" t="s">
        <v>51</v>
      </c>
    </row>
    <row r="381" spans="1:11" ht="42" customHeight="1">
      <c r="A381" s="2" t="s">
        <v>1248</v>
      </c>
      <c r="B381" s="2" t="s">
        <v>1249</v>
      </c>
      <c r="C381" s="2" t="s">
        <v>54</v>
      </c>
      <c r="D381" s="2" t="s">
        <v>28</v>
      </c>
      <c r="E381" s="5" t="s">
        <v>780</v>
      </c>
      <c r="F381" s="3" t="s">
        <v>781</v>
      </c>
      <c r="G381" s="3" t="s">
        <v>21</v>
      </c>
      <c r="H381" s="2" t="s">
        <v>49</v>
      </c>
      <c r="I381" s="2" t="s">
        <v>1250</v>
      </c>
      <c r="J381" s="3" t="str">
        <f>HYPERLINK("https://www.boe.es/gazeta/dias/1828/05/13/pdfs/GMD-1828-58.pdf#page=4","Abrir facsímil")</f>
        <v>Abrir facsímil</v>
      </c>
      <c r="K381" s="3" t="s">
        <v>51</v>
      </c>
    </row>
    <row r="382" spans="1:11" ht="42" customHeight="1">
      <c r="A382" s="2" t="s">
        <v>1251</v>
      </c>
      <c r="B382" s="2" t="s">
        <v>1251</v>
      </c>
      <c r="C382" s="2" t="s">
        <v>150</v>
      </c>
      <c r="D382" s="2" t="s">
        <v>151</v>
      </c>
      <c r="E382" s="5" t="s">
        <v>212</v>
      </c>
      <c r="F382" s="3" t="s">
        <v>213</v>
      </c>
      <c r="G382" s="3" t="s">
        <v>67</v>
      </c>
      <c r="H382" s="2" t="s">
        <v>49</v>
      </c>
      <c r="I382" s="2" t="s">
        <v>1252</v>
      </c>
      <c r="J382" s="3" t="str">
        <f>HYPERLINK("https://www.boe.es/gazeta/dias/1828/03/25/pdfs/GMD-1828-37.pdf#page=2","Abrir facsímil")</f>
        <v>Abrir facsímil</v>
      </c>
      <c r="K382" s="3" t="s">
        <v>51</v>
      </c>
    </row>
    <row r="383" spans="1:11" ht="42" customHeight="1">
      <c r="A383" s="2" t="s">
        <v>1253</v>
      </c>
      <c r="B383" s="2" t="s">
        <v>1254</v>
      </c>
      <c r="C383" s="2" t="s">
        <v>17</v>
      </c>
      <c r="D383" s="2" t="s">
        <v>18</v>
      </c>
      <c r="E383" s="5" t="s">
        <v>339</v>
      </c>
      <c r="F383" s="3" t="s">
        <v>340</v>
      </c>
      <c r="G383" s="3" t="s">
        <v>36</v>
      </c>
      <c r="H383" s="2" t="s">
        <v>22</v>
      </c>
      <c r="I383" s="2" t="s">
        <v>1255</v>
      </c>
      <c r="J383" s="3" t="str">
        <f>HYPERLINK("https://www.boe.es/gazeta/dias/1828/09/02/pdfs/GMD-1828-106.pdf#page=3","Abrir facsímil")</f>
        <v>Abrir facsímil</v>
      </c>
      <c r="K383" s="3" t="s">
        <v>24</v>
      </c>
    </row>
    <row r="384" spans="1:11" ht="42" customHeight="1">
      <c r="A384" s="2" t="s">
        <v>1256</v>
      </c>
      <c r="B384" s="2" t="s">
        <v>1256</v>
      </c>
      <c r="C384" s="2" t="s">
        <v>17</v>
      </c>
      <c r="D384" s="2" t="s">
        <v>18</v>
      </c>
      <c r="E384" s="5" t="s">
        <v>756</v>
      </c>
      <c r="F384" s="3" t="s">
        <v>757</v>
      </c>
      <c r="G384" s="3" t="s">
        <v>67</v>
      </c>
      <c r="H384" s="2" t="s">
        <v>49</v>
      </c>
      <c r="I384" s="2" t="s">
        <v>1257</v>
      </c>
      <c r="J384" s="3" t="str">
        <f>HYPERLINK("https://www.boe.es/gazeta/dias/1828/11/15/pdfs/GMD-1828-138.pdf#page=2","Abrir facsímil")</f>
        <v>Abrir facsímil</v>
      </c>
      <c r="K384" s="3" t="s">
        <v>51</v>
      </c>
    </row>
    <row r="385" spans="1:11" ht="42" customHeight="1">
      <c r="A385" s="2" t="s">
        <v>1258</v>
      </c>
      <c r="B385" s="2" t="s">
        <v>1259</v>
      </c>
      <c r="C385" s="2" t="s">
        <v>27</v>
      </c>
      <c r="D385" s="2" t="s">
        <v>28</v>
      </c>
      <c r="E385" s="5" t="s">
        <v>128</v>
      </c>
      <c r="F385" s="3" t="s">
        <v>129</v>
      </c>
      <c r="G385" s="3" t="s">
        <v>21</v>
      </c>
      <c r="H385" s="2" t="s">
        <v>49</v>
      </c>
      <c r="I385" s="2" t="s">
        <v>1260</v>
      </c>
      <c r="J385" s="3" t="str">
        <f>HYPERLINK("https://www.boe.es/gazeta/dias/1828/01/03/pdfs/GMD-1828-2.pdf#page=4","Abrir facsímil")</f>
        <v>Abrir facsímil</v>
      </c>
      <c r="K385" s="3" t="s">
        <v>51</v>
      </c>
    </row>
    <row r="386" spans="1:11" ht="42" customHeight="1">
      <c r="A386" s="2" t="s">
        <v>1261</v>
      </c>
      <c r="B386" s="2" t="s">
        <v>1261</v>
      </c>
      <c r="C386" s="2" t="s">
        <v>27</v>
      </c>
      <c r="D386" s="2" t="s">
        <v>28</v>
      </c>
      <c r="E386" s="5" t="s">
        <v>727</v>
      </c>
      <c r="F386" s="3" t="s">
        <v>728</v>
      </c>
      <c r="G386" s="3" t="s">
        <v>36</v>
      </c>
      <c r="H386" s="2" t="s">
        <v>49</v>
      </c>
      <c r="I386" s="2" t="s">
        <v>1262</v>
      </c>
      <c r="J386" s="3" t="str">
        <f>HYPERLINK("https://www.boe.es/gazeta/dias/1828/08/09/pdfs/GMD-1828-96.pdf#page=3","Abrir facsímil")</f>
        <v>Abrir facsímil</v>
      </c>
      <c r="K386" s="3" t="s">
        <v>51</v>
      </c>
    </row>
    <row r="387" spans="1:11" ht="42" customHeight="1">
      <c r="A387" s="2" t="s">
        <v>1263</v>
      </c>
      <c r="B387" s="2" t="s">
        <v>1264</v>
      </c>
      <c r="C387" s="2" t="s">
        <v>27</v>
      </c>
      <c r="D387" s="2" t="s">
        <v>28</v>
      </c>
      <c r="E387" s="5" t="s">
        <v>128</v>
      </c>
      <c r="F387" s="3" t="s">
        <v>129</v>
      </c>
      <c r="G387" s="3" t="s">
        <v>21</v>
      </c>
      <c r="H387" s="2" t="s">
        <v>49</v>
      </c>
      <c r="I387" s="2" t="s">
        <v>1265</v>
      </c>
      <c r="J387" s="3" t="str">
        <f>HYPERLINK("https://www.boe.es/gazeta/dias/1828/01/03/pdfs/GMD-1828-2.pdf#page=4","Abrir facsímil")</f>
        <v>Abrir facsímil</v>
      </c>
      <c r="K387" s="3" t="s">
        <v>51</v>
      </c>
    </row>
    <row r="388" spans="1:11" ht="42" customHeight="1">
      <c r="A388" s="2" t="s">
        <v>1266</v>
      </c>
      <c r="B388" s="2" t="s">
        <v>1267</v>
      </c>
      <c r="C388" s="2" t="s">
        <v>17</v>
      </c>
      <c r="D388" s="2" t="s">
        <v>18</v>
      </c>
      <c r="E388" s="5" t="s">
        <v>1268</v>
      </c>
      <c r="F388" s="3" t="s">
        <v>1269</v>
      </c>
      <c r="G388" s="3" t="s">
        <v>21</v>
      </c>
      <c r="H388" s="2" t="s">
        <v>49</v>
      </c>
      <c r="I388" s="2" t="s">
        <v>1270</v>
      </c>
      <c r="J388" s="3" t="str">
        <f>HYPERLINK("https://www.boe.es/gazeta/dias/1828/12/23/pdfs/GMD-1828-154.pdf#page=4","Abrir facsímil")</f>
        <v>Abrir facsímil</v>
      </c>
      <c r="K388" s="3" t="s">
        <v>51</v>
      </c>
    </row>
    <row r="389" spans="1:11" ht="42" customHeight="1">
      <c r="A389" s="2" t="s">
        <v>1271</v>
      </c>
      <c r="B389" s="2" t="s">
        <v>1271</v>
      </c>
      <c r="C389" s="2" t="s">
        <v>17</v>
      </c>
      <c r="D389" s="2" t="s">
        <v>18</v>
      </c>
      <c r="E389" s="5" t="s">
        <v>883</v>
      </c>
      <c r="F389" s="3" t="s">
        <v>884</v>
      </c>
      <c r="G389" s="3" t="s">
        <v>67</v>
      </c>
      <c r="H389" s="2" t="s">
        <v>49</v>
      </c>
      <c r="I389" s="2" t="s">
        <v>1272</v>
      </c>
      <c r="J389" s="3" t="str">
        <f>HYPERLINK("https://www.boe.es/gazeta/dias/1828/11/04/pdfs/GMD-1828-133.pdf#page=2","Abrir facsímil")</f>
        <v>Abrir facsímil</v>
      </c>
      <c r="K389" s="3" t="s">
        <v>51</v>
      </c>
    </row>
    <row r="390" spans="1:11" ht="42" customHeight="1">
      <c r="A390" s="2" t="s">
        <v>1273</v>
      </c>
      <c r="B390" s="2" t="s">
        <v>1274</v>
      </c>
      <c r="C390" s="2" t="s">
        <v>17</v>
      </c>
      <c r="D390" s="2" t="s">
        <v>18</v>
      </c>
      <c r="E390" s="5" t="s">
        <v>73</v>
      </c>
      <c r="F390" s="3" t="s">
        <v>74</v>
      </c>
      <c r="G390" s="3" t="s">
        <v>21</v>
      </c>
      <c r="H390" s="2" t="s">
        <v>49</v>
      </c>
      <c r="I390" s="2" t="s">
        <v>1275</v>
      </c>
      <c r="J390" s="3" t="str">
        <f>HYPERLINK("https://www.boe.es/gazeta/dias/1828/07/31/pdfs/GMD-1828-92.pdf#page=4","Abrir facsímil")</f>
        <v>Abrir facsímil</v>
      </c>
      <c r="K390" s="3" t="s">
        <v>51</v>
      </c>
    </row>
    <row r="391" spans="1:11" ht="42" customHeight="1">
      <c r="A391" s="2" t="s">
        <v>1276</v>
      </c>
      <c r="B391" s="2" t="s">
        <v>1277</v>
      </c>
      <c r="C391" s="2" t="s">
        <v>17</v>
      </c>
      <c r="D391" s="2" t="s">
        <v>18</v>
      </c>
      <c r="E391" s="5" t="s">
        <v>1245</v>
      </c>
      <c r="F391" s="3" t="s">
        <v>1246</v>
      </c>
      <c r="G391" s="3" t="s">
        <v>36</v>
      </c>
      <c r="H391" s="2" t="s">
        <v>49</v>
      </c>
      <c r="I391" s="2" t="s">
        <v>1278</v>
      </c>
      <c r="J391" s="3" t="str">
        <f>HYPERLINK("https://www.boe.es/gazeta/dias/1828/11/13/pdfs/GMD-1828-137.pdf#page=3","Abrir facsímil")</f>
        <v>Abrir facsímil</v>
      </c>
      <c r="K391" s="3" t="s">
        <v>51</v>
      </c>
    </row>
    <row r="392" spans="1:11" ht="42" customHeight="1">
      <c r="A392" s="2" t="s">
        <v>1279</v>
      </c>
      <c r="B392" s="2" t="s">
        <v>1280</v>
      </c>
      <c r="C392" s="2" t="s">
        <v>54</v>
      </c>
      <c r="D392" s="2" t="s">
        <v>28</v>
      </c>
      <c r="E392" s="5" t="s">
        <v>780</v>
      </c>
      <c r="F392" s="3" t="s">
        <v>781</v>
      </c>
      <c r="G392" s="3" t="s">
        <v>21</v>
      </c>
      <c r="H392" s="2" t="s">
        <v>49</v>
      </c>
      <c r="I392" s="2" t="s">
        <v>1281</v>
      </c>
      <c r="J392" s="3" t="str">
        <f>HYPERLINK("https://www.boe.es/gazeta/dias/1828/05/13/pdfs/GMD-1828-58.pdf#page=4","Abrir facsímil")</f>
        <v>Abrir facsímil</v>
      </c>
      <c r="K392" s="3" t="s">
        <v>51</v>
      </c>
    </row>
    <row r="393" spans="1:11" ht="42" customHeight="1">
      <c r="A393" s="2" t="s">
        <v>1282</v>
      </c>
      <c r="B393" s="2" t="s">
        <v>1282</v>
      </c>
      <c r="C393" s="2" t="s">
        <v>17</v>
      </c>
      <c r="D393" s="2" t="s">
        <v>18</v>
      </c>
      <c r="E393" s="5" t="s">
        <v>1283</v>
      </c>
      <c r="F393" s="3" t="s">
        <v>1284</v>
      </c>
      <c r="G393" s="3" t="s">
        <v>67</v>
      </c>
      <c r="H393" s="2" t="s">
        <v>49</v>
      </c>
      <c r="I393" s="2" t="s">
        <v>1285</v>
      </c>
      <c r="J393" s="3" t="str">
        <f>HYPERLINK("https://www.boe.es/gazeta/dias/1828/11/20/pdfs/GMD-1828-140.pdf#page=2","Abrir facsímil")</f>
        <v>Abrir facsímil</v>
      </c>
      <c r="K393" s="3" t="s">
        <v>51</v>
      </c>
    </row>
    <row r="394" spans="1:11" ht="42" customHeight="1">
      <c r="A394" s="2" t="s">
        <v>1286</v>
      </c>
      <c r="B394" s="2" t="s">
        <v>1286</v>
      </c>
      <c r="C394" s="2" t="s">
        <v>27</v>
      </c>
      <c r="D394" s="2" t="s">
        <v>28</v>
      </c>
      <c r="E394" s="5" t="s">
        <v>1287</v>
      </c>
      <c r="F394" s="3" t="s">
        <v>1288</v>
      </c>
      <c r="G394" s="3" t="s">
        <v>67</v>
      </c>
      <c r="H394" s="2" t="s">
        <v>49</v>
      </c>
      <c r="I394" s="2" t="s">
        <v>1289</v>
      </c>
      <c r="J394" s="3" t="str">
        <f>HYPERLINK("https://www.boe.es/gazeta/dias/1828/02/21/pdfs/GMD-1828-23.pdf#page=2","Abrir facsímil")</f>
        <v>Abrir facsímil</v>
      </c>
      <c r="K394" s="3" t="s">
        <v>51</v>
      </c>
    </row>
    <row r="395" spans="1:11" ht="42" customHeight="1">
      <c r="A395" s="2" t="s">
        <v>1290</v>
      </c>
      <c r="B395" s="2" t="s">
        <v>1291</v>
      </c>
      <c r="C395" s="2" t="s">
        <v>17</v>
      </c>
      <c r="D395" s="2" t="s">
        <v>18</v>
      </c>
      <c r="E395" s="5" t="s">
        <v>916</v>
      </c>
      <c r="F395" s="3" t="s">
        <v>917</v>
      </c>
      <c r="G395" s="3" t="s">
        <v>21</v>
      </c>
      <c r="H395" s="2" t="s">
        <v>22</v>
      </c>
      <c r="I395" s="2" t="s">
        <v>1292</v>
      </c>
      <c r="J395" s="3" t="str">
        <f>HYPERLINK("https://www.boe.es/gazeta/dias/1828/01/01/pdfs/GMD-1828-1.pdf#page=4","Abrir facsímil")</f>
        <v>Abrir facsímil</v>
      </c>
      <c r="K395" s="3" t="s">
        <v>24</v>
      </c>
    </row>
    <row r="396" spans="1:11" ht="42" customHeight="1">
      <c r="A396" s="2" t="s">
        <v>1290</v>
      </c>
      <c r="B396" s="2" t="s">
        <v>1291</v>
      </c>
      <c r="C396" s="2" t="s">
        <v>17</v>
      </c>
      <c r="D396" s="2" t="s">
        <v>18</v>
      </c>
      <c r="E396" s="5" t="s">
        <v>763</v>
      </c>
      <c r="F396" s="3" t="s">
        <v>764</v>
      </c>
      <c r="G396" s="3" t="s">
        <v>21</v>
      </c>
      <c r="H396" s="2" t="s">
        <v>22</v>
      </c>
      <c r="I396" s="2" t="s">
        <v>1293</v>
      </c>
      <c r="J396" s="3" t="str">
        <f>HYPERLINK("https://www.boe.es/gazeta/dias/1828/03/22/pdfs/GMD-1828-36.pdf#page=4","Abrir facsímil")</f>
        <v>Abrir facsímil</v>
      </c>
      <c r="K396" s="3" t="s">
        <v>24</v>
      </c>
    </row>
    <row r="397" spans="1:11" ht="42" customHeight="1">
      <c r="A397" s="2" t="s">
        <v>1290</v>
      </c>
      <c r="B397" s="2" t="s">
        <v>1291</v>
      </c>
      <c r="C397" s="2" t="s">
        <v>86</v>
      </c>
      <c r="D397" s="2" t="s">
        <v>28</v>
      </c>
      <c r="E397" s="5" t="s">
        <v>1154</v>
      </c>
      <c r="F397" s="3" t="s">
        <v>1155</v>
      </c>
      <c r="G397" s="3" t="s">
        <v>36</v>
      </c>
      <c r="H397" s="2" t="s">
        <v>22</v>
      </c>
      <c r="I397" s="2" t="s">
        <v>1294</v>
      </c>
      <c r="J397" s="3" t="str">
        <f>HYPERLINK("https://www.boe.es/gazeta/dias/1828/06/10/pdfs/GMD-1828-70.pdf#page=3","Abrir facsímil")</f>
        <v>Abrir facsímil</v>
      </c>
      <c r="K397" s="3" t="s">
        <v>24</v>
      </c>
    </row>
    <row r="398" spans="1:11" ht="42" customHeight="1">
      <c r="A398" s="2" t="s">
        <v>1290</v>
      </c>
      <c r="B398" s="2" t="s">
        <v>1291</v>
      </c>
      <c r="C398" s="2" t="s">
        <v>27</v>
      </c>
      <c r="D398" s="2" t="s">
        <v>28</v>
      </c>
      <c r="E398" s="5" t="s">
        <v>585</v>
      </c>
      <c r="F398" s="3" t="s">
        <v>586</v>
      </c>
      <c r="G398" s="3" t="s">
        <v>587</v>
      </c>
      <c r="H398" s="2" t="s">
        <v>22</v>
      </c>
      <c r="I398" s="2" t="s">
        <v>1295</v>
      </c>
      <c r="J398" s="3" t="str">
        <f>HYPERLINK("https://www.boe.es/gazeta/dias/1828/10/11/pdfs/GMD-1828-123.pdf#page=4","Abrir facsímil")</f>
        <v>Abrir facsímil</v>
      </c>
      <c r="K398" s="3" t="s">
        <v>24</v>
      </c>
    </row>
    <row r="399" spans="1:11" ht="42" customHeight="1">
      <c r="A399" s="2" t="s">
        <v>1296</v>
      </c>
      <c r="B399" s="2" t="s">
        <v>1296</v>
      </c>
      <c r="C399" s="2" t="s">
        <v>27</v>
      </c>
      <c r="D399" s="2" t="s">
        <v>28</v>
      </c>
      <c r="E399" s="5" t="s">
        <v>154</v>
      </c>
      <c r="F399" s="3" t="s">
        <v>155</v>
      </c>
      <c r="G399" s="3" t="s">
        <v>43</v>
      </c>
      <c r="H399" s="2" t="s">
        <v>49</v>
      </c>
      <c r="I399" s="2" t="s">
        <v>1297</v>
      </c>
      <c r="J399" s="3" t="str">
        <f>HYPERLINK("https://www.boe.es/gazeta/dias/1828/04/10/pdfs/GMD-1828-44.pdf#page=1","Abrir facsímil")</f>
        <v>Abrir facsímil</v>
      </c>
      <c r="K399" s="3" t="s">
        <v>51</v>
      </c>
    </row>
    <row r="400" spans="1:11" ht="42" customHeight="1">
      <c r="A400" s="2" t="s">
        <v>1296</v>
      </c>
      <c r="B400" s="2" t="s">
        <v>1296</v>
      </c>
      <c r="C400" s="2" t="s">
        <v>96</v>
      </c>
      <c r="D400" s="2" t="s">
        <v>28</v>
      </c>
      <c r="E400" s="5" t="s">
        <v>386</v>
      </c>
      <c r="F400" s="3" t="s">
        <v>387</v>
      </c>
      <c r="G400" s="3" t="s">
        <v>36</v>
      </c>
      <c r="H400" s="2" t="s">
        <v>49</v>
      </c>
      <c r="I400" s="2" t="s">
        <v>1298</v>
      </c>
      <c r="J400" s="3" t="str">
        <f>HYPERLINK("https://www.boe.es/gazeta/dias/1828/04/29/pdfs/GMD-1828-52.pdf#page=3","Abrir facsímil")</f>
        <v>Abrir facsímil</v>
      </c>
      <c r="K400" s="3" t="s">
        <v>51</v>
      </c>
    </row>
    <row r="401" spans="1:11" ht="42" customHeight="1">
      <c r="A401" s="2" t="s">
        <v>1299</v>
      </c>
      <c r="B401" s="2" t="s">
        <v>1300</v>
      </c>
      <c r="C401" s="2" t="s">
        <v>150</v>
      </c>
      <c r="D401" s="2" t="s">
        <v>151</v>
      </c>
      <c r="E401" s="5" t="s">
        <v>607</v>
      </c>
      <c r="F401" s="3" t="s">
        <v>608</v>
      </c>
      <c r="G401" s="3" t="s">
        <v>609</v>
      </c>
      <c r="H401" s="2" t="s">
        <v>49</v>
      </c>
      <c r="I401" s="2" t="s">
        <v>1301</v>
      </c>
      <c r="J401" s="3" t="str">
        <f>HYPERLINK("https://www.boe.es/gazeta/dias/1828/10/30/pdfs/GMD-1828-131.pdf#page=3","Abrir facsímil")</f>
        <v>Abrir facsímil</v>
      </c>
      <c r="K401" s="3" t="s">
        <v>51</v>
      </c>
    </row>
    <row r="402" spans="1:11" ht="42" customHeight="1">
      <c r="A402" s="2" t="s">
        <v>1302</v>
      </c>
      <c r="B402" s="2" t="s">
        <v>1303</v>
      </c>
      <c r="C402" s="2" t="s">
        <v>17</v>
      </c>
      <c r="D402" s="2" t="s">
        <v>18</v>
      </c>
      <c r="E402" s="5" t="s">
        <v>212</v>
      </c>
      <c r="F402" s="3" t="s">
        <v>213</v>
      </c>
      <c r="G402" s="3" t="s">
        <v>36</v>
      </c>
      <c r="H402" s="2" t="s">
        <v>49</v>
      </c>
      <c r="I402" s="2" t="s">
        <v>1304</v>
      </c>
      <c r="J402" s="3" t="str">
        <f>HYPERLINK("https://www.boe.es/gazeta/dias/1828/03/25/pdfs/GMD-1828-37.pdf#page=3","Abrir facsímil")</f>
        <v>Abrir facsímil</v>
      </c>
      <c r="K402" s="3" t="s">
        <v>51</v>
      </c>
    </row>
    <row r="403" spans="1:11" ht="42" customHeight="1">
      <c r="A403" s="2" t="s">
        <v>1305</v>
      </c>
      <c r="B403" s="2" t="s">
        <v>1306</v>
      </c>
      <c r="C403" s="2" t="s">
        <v>293</v>
      </c>
      <c r="D403" s="2" t="s">
        <v>151</v>
      </c>
      <c r="E403" s="5" t="s">
        <v>61</v>
      </c>
      <c r="F403" s="3" t="s">
        <v>62</v>
      </c>
      <c r="G403" s="3" t="s">
        <v>21</v>
      </c>
      <c r="H403" s="2" t="s">
        <v>49</v>
      </c>
      <c r="I403" s="2" t="s">
        <v>1307</v>
      </c>
      <c r="J403" s="3" t="str">
        <f>HYPERLINK("https://www.boe.es/gazeta/dias/1828/02/07/pdfs/GMD-1828-17.pdf#page=4","Abrir facsímil")</f>
        <v>Abrir facsímil</v>
      </c>
      <c r="K403" s="3" t="s">
        <v>51</v>
      </c>
    </row>
    <row r="404" spans="1:11" ht="42" customHeight="1">
      <c r="A404" s="2" t="s">
        <v>1308</v>
      </c>
      <c r="B404" s="2" t="s">
        <v>1309</v>
      </c>
      <c r="C404" s="2" t="s">
        <v>54</v>
      </c>
      <c r="D404" s="2" t="s">
        <v>28</v>
      </c>
      <c r="E404" s="5" t="s">
        <v>649</v>
      </c>
      <c r="F404" s="3" t="s">
        <v>650</v>
      </c>
      <c r="G404" s="3" t="s">
        <v>651</v>
      </c>
      <c r="H404" s="2" t="s">
        <v>49</v>
      </c>
      <c r="I404" s="2" t="s">
        <v>1310</v>
      </c>
      <c r="J404" s="3" t="str">
        <f>HYPERLINK("https://www.boe.es/gazeta/dias/1828/03/13/pdfs/GMD-1828-32.pdf#page=4","Abrir facsímil")</f>
        <v>Abrir facsímil</v>
      </c>
      <c r="K404" s="3" t="s">
        <v>51</v>
      </c>
    </row>
    <row r="405" spans="1:11" ht="42" customHeight="1">
      <c r="A405" s="2" t="s">
        <v>1311</v>
      </c>
      <c r="B405" s="2" t="s">
        <v>1312</v>
      </c>
      <c r="C405" s="2" t="s">
        <v>150</v>
      </c>
      <c r="D405" s="2" t="s">
        <v>151</v>
      </c>
      <c r="E405" s="5" t="s">
        <v>439</v>
      </c>
      <c r="F405" s="3" t="s">
        <v>440</v>
      </c>
      <c r="G405" s="3" t="s">
        <v>21</v>
      </c>
      <c r="H405" s="2" t="s">
        <v>49</v>
      </c>
      <c r="I405" s="2" t="s">
        <v>1313</v>
      </c>
      <c r="J405" s="3" t="str">
        <f>HYPERLINK("https://www.boe.es/gazeta/dias/1828/12/09/pdfs/GMD-1828-148.pdf#page=4","Abrir facsímil")</f>
        <v>Abrir facsímil</v>
      </c>
      <c r="K405" s="3" t="s">
        <v>51</v>
      </c>
    </row>
    <row r="406" spans="1:11" ht="42" customHeight="1">
      <c r="A406" s="2" t="s">
        <v>1314</v>
      </c>
      <c r="B406" s="2" t="s">
        <v>1315</v>
      </c>
      <c r="C406" s="2" t="s">
        <v>17</v>
      </c>
      <c r="D406" s="2" t="s">
        <v>18</v>
      </c>
      <c r="E406" s="5" t="s">
        <v>439</v>
      </c>
      <c r="F406" s="3" t="s">
        <v>440</v>
      </c>
      <c r="G406" s="3" t="s">
        <v>36</v>
      </c>
      <c r="H406" s="2" t="s">
        <v>49</v>
      </c>
      <c r="I406" s="2" t="s">
        <v>1316</v>
      </c>
      <c r="J406" s="3" t="str">
        <f>HYPERLINK("https://www.boe.es/gazeta/dias/1828/12/09/pdfs/GMD-1828-148.pdf#page=3","Abrir facsímil")</f>
        <v>Abrir facsímil</v>
      </c>
      <c r="K406" s="3" t="s">
        <v>51</v>
      </c>
    </row>
    <row r="407" spans="1:11" ht="42" customHeight="1">
      <c r="A407" s="2" t="s">
        <v>1317</v>
      </c>
      <c r="B407" s="2" t="s">
        <v>1318</v>
      </c>
      <c r="C407" s="2" t="s">
        <v>150</v>
      </c>
      <c r="D407" s="2" t="s">
        <v>151</v>
      </c>
      <c r="E407" s="5" t="s">
        <v>47</v>
      </c>
      <c r="F407" s="3" t="s">
        <v>48</v>
      </c>
      <c r="G407" s="3" t="s">
        <v>21</v>
      </c>
      <c r="H407" s="2" t="s">
        <v>22</v>
      </c>
      <c r="I407" s="2" t="s">
        <v>1319</v>
      </c>
      <c r="J407" s="3" t="str">
        <f>HYPERLINK("https://www.boe.es/gazeta/dias/1828/07/03/pdfs/GMD-1828-80.pdf#page=4","Abrir facsímil")</f>
        <v>Abrir facsímil</v>
      </c>
      <c r="K407" s="3" t="s">
        <v>24</v>
      </c>
    </row>
    <row r="408" spans="1:11" ht="42" customHeight="1">
      <c r="A408" s="2" t="s">
        <v>1320</v>
      </c>
      <c r="B408" s="2" t="s">
        <v>1321</v>
      </c>
      <c r="C408" s="2" t="s">
        <v>27</v>
      </c>
      <c r="D408" s="2" t="s">
        <v>28</v>
      </c>
      <c r="E408" s="5" t="s">
        <v>531</v>
      </c>
      <c r="F408" s="3" t="s">
        <v>532</v>
      </c>
      <c r="G408" s="3" t="s">
        <v>21</v>
      </c>
      <c r="H408" s="2" t="s">
        <v>49</v>
      </c>
      <c r="I408" s="2" t="s">
        <v>1322</v>
      </c>
      <c r="J408" s="3" t="str">
        <f>HYPERLINK("https://www.boe.es/gazeta/dias/1828/06/24/pdfs/GMD-1828-76.pdf#page=4","Abrir facsímil")</f>
        <v>Abrir facsímil</v>
      </c>
      <c r="K408" s="3" t="s">
        <v>51</v>
      </c>
    </row>
    <row r="409" spans="1:11" ht="42" customHeight="1">
      <c r="A409" s="2" t="s">
        <v>1323</v>
      </c>
      <c r="B409" s="2" t="s">
        <v>1324</v>
      </c>
      <c r="C409" s="2" t="s">
        <v>40</v>
      </c>
      <c r="D409" s="2" t="s">
        <v>28</v>
      </c>
      <c r="E409" s="5" t="s">
        <v>1325</v>
      </c>
      <c r="F409" s="3" t="s">
        <v>1326</v>
      </c>
      <c r="G409" s="3" t="s">
        <v>36</v>
      </c>
      <c r="H409" s="2" t="s">
        <v>22</v>
      </c>
      <c r="I409" s="2" t="s">
        <v>1327</v>
      </c>
      <c r="J409" s="3" t="str">
        <f>HYPERLINK("https://www.boe.es/gazeta/dias/1828/05/17/pdfs/GMD-1828-60.pdf#page=3","Abrir facsímil")</f>
        <v>Abrir facsímil</v>
      </c>
      <c r="K409" s="3" t="s">
        <v>24</v>
      </c>
    </row>
    <row r="410" spans="1:11" ht="42" customHeight="1">
      <c r="A410" s="2" t="s">
        <v>1328</v>
      </c>
      <c r="B410" s="2" t="s">
        <v>1329</v>
      </c>
      <c r="C410" s="2" t="s">
        <v>46</v>
      </c>
      <c r="D410" s="2" t="s">
        <v>28</v>
      </c>
      <c r="E410" s="5" t="s">
        <v>1330</v>
      </c>
      <c r="F410" s="3" t="s">
        <v>1331</v>
      </c>
      <c r="G410" s="3" t="s">
        <v>36</v>
      </c>
      <c r="H410" s="2" t="s">
        <v>49</v>
      </c>
      <c r="I410" s="2" t="s">
        <v>1332</v>
      </c>
      <c r="J410" s="3" t="str">
        <f>HYPERLINK("https://www.boe.es/gazeta/dias/1828/05/01/pdfs/GMD-1828-53.pdf#page=3","Abrir facsímil")</f>
        <v>Abrir facsímil</v>
      </c>
      <c r="K410" s="3" t="s">
        <v>51</v>
      </c>
    </row>
    <row r="411" spans="1:11" ht="42" customHeight="1">
      <c r="A411" s="2" t="s">
        <v>1333</v>
      </c>
      <c r="B411" s="2" t="s">
        <v>1334</v>
      </c>
      <c r="C411" s="2" t="s">
        <v>54</v>
      </c>
      <c r="D411" s="2" t="s">
        <v>28</v>
      </c>
      <c r="E411" s="5" t="s">
        <v>128</v>
      </c>
      <c r="F411" s="3" t="s">
        <v>129</v>
      </c>
      <c r="G411" s="3" t="s">
        <v>21</v>
      </c>
      <c r="H411" s="2" t="s">
        <v>49</v>
      </c>
      <c r="I411" s="2" t="s">
        <v>1335</v>
      </c>
      <c r="J411" s="3" t="str">
        <f>HYPERLINK("https://www.boe.es/gazeta/dias/1828/01/03/pdfs/GMD-1828-2.pdf#page=4","Abrir facsímil")</f>
        <v>Abrir facsímil</v>
      </c>
      <c r="K411" s="3" t="s">
        <v>51</v>
      </c>
    </row>
    <row r="412" spans="1:11" ht="42" customHeight="1">
      <c r="A412" s="2" t="s">
        <v>1336</v>
      </c>
      <c r="B412" s="2" t="s">
        <v>1337</v>
      </c>
      <c r="C412" s="2" t="s">
        <v>150</v>
      </c>
      <c r="D412" s="2" t="s">
        <v>151</v>
      </c>
      <c r="E412" s="5" t="s">
        <v>299</v>
      </c>
      <c r="F412" s="3" t="s">
        <v>300</v>
      </c>
      <c r="G412" s="3" t="s">
        <v>36</v>
      </c>
      <c r="H412" s="2" t="s">
        <v>22</v>
      </c>
      <c r="I412" s="2" t="s">
        <v>1338</v>
      </c>
      <c r="J412" s="3" t="str">
        <f>HYPERLINK("https://www.boe.es/gazeta/dias/1828/02/23/pdfs/GMD-1828-24.pdf#page=3","Abrir facsímil")</f>
        <v>Abrir facsímil</v>
      </c>
      <c r="K412" s="3" t="s">
        <v>24</v>
      </c>
    </row>
    <row r="413" spans="1:11" ht="42" customHeight="1">
      <c r="A413" s="2" t="s">
        <v>1339</v>
      </c>
      <c r="B413" s="2" t="s">
        <v>1340</v>
      </c>
      <c r="C413" s="2" t="s">
        <v>54</v>
      </c>
      <c r="D413" s="2" t="s">
        <v>28</v>
      </c>
      <c r="E413" s="5" t="s">
        <v>55</v>
      </c>
      <c r="F413" s="3" t="s">
        <v>56</v>
      </c>
      <c r="G413" s="3" t="s">
        <v>36</v>
      </c>
      <c r="H413" s="2" t="s">
        <v>49</v>
      </c>
      <c r="I413" s="2" t="s">
        <v>1341</v>
      </c>
      <c r="J413" s="3" t="str">
        <f>HYPERLINK("https://www.boe.es/gazeta/dias/1828/05/10/pdfs/GMD-1828-57.pdf#page=3","Abrir facsímil")</f>
        <v>Abrir facsímil</v>
      </c>
      <c r="K413" s="3" t="s">
        <v>51</v>
      </c>
    </row>
    <row r="414" spans="1:11" ht="42" customHeight="1">
      <c r="A414" s="2" t="s">
        <v>1342</v>
      </c>
      <c r="B414" s="2" t="s">
        <v>1343</v>
      </c>
      <c r="C414" s="2" t="s">
        <v>27</v>
      </c>
      <c r="D414" s="2" t="s">
        <v>28</v>
      </c>
      <c r="E414" s="5" t="s">
        <v>159</v>
      </c>
      <c r="F414" s="3" t="s">
        <v>160</v>
      </c>
      <c r="G414" s="3" t="s">
        <v>36</v>
      </c>
      <c r="H414" s="2" t="s">
        <v>49</v>
      </c>
      <c r="I414" s="2" t="s">
        <v>1344</v>
      </c>
      <c r="J414" s="3" t="str">
        <f>HYPERLINK("https://www.boe.es/gazeta/dias/1828/03/11/pdfs/GMD-1828-31.pdf#page=3","Abrir facsímil")</f>
        <v>Abrir facsímil</v>
      </c>
      <c r="K414" s="3" t="s">
        <v>51</v>
      </c>
    </row>
    <row r="415" spans="1:11" ht="42" customHeight="1">
      <c r="A415" s="2" t="s">
        <v>1345</v>
      </c>
      <c r="B415" s="2" t="s">
        <v>1346</v>
      </c>
      <c r="C415" s="2" t="s">
        <v>27</v>
      </c>
      <c r="D415" s="2" t="s">
        <v>28</v>
      </c>
      <c r="E415" s="5" t="s">
        <v>236</v>
      </c>
      <c r="F415" s="3" t="s">
        <v>237</v>
      </c>
      <c r="G415" s="3" t="s">
        <v>21</v>
      </c>
      <c r="H415" s="2" t="s">
        <v>49</v>
      </c>
      <c r="I415" s="2" t="s">
        <v>1347</v>
      </c>
      <c r="J415" s="3" t="str">
        <f>HYPERLINK("https://www.boe.es/gazeta/dias/1828/03/18/pdfs/GMD-1828-34.pdf#page=4","Abrir facsímil")</f>
        <v>Abrir facsímil</v>
      </c>
      <c r="K415" s="3" t="s">
        <v>51</v>
      </c>
    </row>
    <row r="416" spans="1:11" ht="42" customHeight="1">
      <c r="A416" s="2" t="s">
        <v>1348</v>
      </c>
      <c r="B416" s="2" t="s">
        <v>1349</v>
      </c>
      <c r="C416" s="2" t="s">
        <v>17</v>
      </c>
      <c r="D416" s="2" t="s">
        <v>18</v>
      </c>
      <c r="E416" s="5" t="s">
        <v>212</v>
      </c>
      <c r="F416" s="3" t="s">
        <v>213</v>
      </c>
      <c r="G416" s="3" t="s">
        <v>36</v>
      </c>
      <c r="H416" s="2" t="s">
        <v>49</v>
      </c>
      <c r="I416" s="2" t="s">
        <v>1350</v>
      </c>
      <c r="J416" s="3" t="str">
        <f>HYPERLINK("https://www.boe.es/gazeta/dias/1828/03/25/pdfs/GMD-1828-37.pdf#page=3","Abrir facsímil")</f>
        <v>Abrir facsímil</v>
      </c>
      <c r="K416" s="3" t="s">
        <v>51</v>
      </c>
    </row>
    <row r="417" spans="1:11" ht="42" customHeight="1">
      <c r="A417" s="2" t="s">
        <v>1351</v>
      </c>
      <c r="B417" s="2" t="s">
        <v>1352</v>
      </c>
      <c r="C417" s="2" t="s">
        <v>27</v>
      </c>
      <c r="D417" s="2" t="s">
        <v>28</v>
      </c>
      <c r="E417" s="5" t="s">
        <v>128</v>
      </c>
      <c r="F417" s="3" t="s">
        <v>129</v>
      </c>
      <c r="G417" s="3" t="s">
        <v>21</v>
      </c>
      <c r="H417" s="2" t="s">
        <v>49</v>
      </c>
      <c r="I417" s="2" t="s">
        <v>1353</v>
      </c>
      <c r="J417" s="3" t="str">
        <f>HYPERLINK("https://www.boe.es/gazeta/dias/1828/01/03/pdfs/GMD-1828-2.pdf#page=4","Abrir facsímil")</f>
        <v>Abrir facsímil</v>
      </c>
      <c r="K417" s="3" t="s">
        <v>51</v>
      </c>
    </row>
    <row r="418" spans="1:11" ht="42" customHeight="1">
      <c r="A418" s="2" t="s">
        <v>1354</v>
      </c>
      <c r="B418" s="2" t="s">
        <v>1355</v>
      </c>
      <c r="C418" s="2" t="s">
        <v>54</v>
      </c>
      <c r="D418" s="2" t="s">
        <v>28</v>
      </c>
      <c r="E418" s="5" t="s">
        <v>788</v>
      </c>
      <c r="F418" s="3" t="s">
        <v>789</v>
      </c>
      <c r="G418" s="3" t="s">
        <v>1356</v>
      </c>
      <c r="H418" s="2" t="s">
        <v>49</v>
      </c>
      <c r="I418" s="2" t="s">
        <v>1357</v>
      </c>
      <c r="J418" s="3" t="str">
        <f>HYPERLINK("https://www.boe.es/gazeta/dias/1828/05/24/pdfs/GMD-1828-63.pdf#page=3","Abrir facsímil")</f>
        <v>Abrir facsímil</v>
      </c>
      <c r="K418" s="3" t="s">
        <v>51</v>
      </c>
    </row>
    <row r="419" spans="1:11" ht="42" customHeight="1">
      <c r="A419" s="2" t="s">
        <v>1358</v>
      </c>
      <c r="B419" s="2" t="s">
        <v>1359</v>
      </c>
      <c r="C419" s="2" t="s">
        <v>54</v>
      </c>
      <c r="D419" s="2" t="s">
        <v>28</v>
      </c>
      <c r="E419" s="5" t="s">
        <v>169</v>
      </c>
      <c r="F419" s="3" t="s">
        <v>170</v>
      </c>
      <c r="G419" s="3" t="s">
        <v>36</v>
      </c>
      <c r="H419" s="2" t="s">
        <v>49</v>
      </c>
      <c r="I419" s="2" t="s">
        <v>1360</v>
      </c>
      <c r="J419" s="3" t="str">
        <f>HYPERLINK("https://www.boe.es/gazeta/dias/1828/04/01/pdfs/GMD-1828-40.pdf#page=3","Abrir facsímil")</f>
        <v>Abrir facsímil</v>
      </c>
      <c r="K419" s="3" t="s">
        <v>51</v>
      </c>
    </row>
    <row r="420" spans="1:11" ht="42" customHeight="1">
      <c r="A420" s="2" t="s">
        <v>1361</v>
      </c>
      <c r="B420" s="2" t="s">
        <v>1362</v>
      </c>
      <c r="C420" s="2" t="s">
        <v>150</v>
      </c>
      <c r="D420" s="2" t="s">
        <v>151</v>
      </c>
      <c r="E420" s="5" t="s">
        <v>221</v>
      </c>
      <c r="F420" s="3" t="s">
        <v>222</v>
      </c>
      <c r="G420" s="3" t="s">
        <v>36</v>
      </c>
      <c r="H420" s="2" t="s">
        <v>22</v>
      </c>
      <c r="I420" s="2" t="s">
        <v>1363</v>
      </c>
      <c r="J420" s="3" t="str">
        <f>HYPERLINK("https://www.boe.es/gazeta/dias/1828/05/22/pdfs/GMD-1828-62.pdf#page=3","Abrir facsímil")</f>
        <v>Abrir facsímil</v>
      </c>
      <c r="K420" s="3" t="s">
        <v>24</v>
      </c>
    </row>
    <row r="421" spans="1:11" ht="42" customHeight="1">
      <c r="A421" s="2" t="s">
        <v>1364</v>
      </c>
      <c r="B421" s="2" t="s">
        <v>1365</v>
      </c>
      <c r="C421" s="2" t="s">
        <v>17</v>
      </c>
      <c r="D421" s="2" t="s">
        <v>18</v>
      </c>
      <c r="E421" s="5" t="s">
        <v>470</v>
      </c>
      <c r="F421" s="3" t="s">
        <v>471</v>
      </c>
      <c r="G421" s="3" t="s">
        <v>36</v>
      </c>
      <c r="H421" s="2" t="s">
        <v>49</v>
      </c>
      <c r="I421" s="2" t="s">
        <v>1366</v>
      </c>
      <c r="J421" s="3" t="str">
        <f>HYPERLINK("https://www.boe.es/gazeta/dias/1828/01/12/pdfs/GMD-1828-6.pdf#page=3","Abrir facsímil")</f>
        <v>Abrir facsímil</v>
      </c>
      <c r="K421" s="3" t="s">
        <v>51</v>
      </c>
    </row>
    <row r="422" spans="1:11" ht="42" customHeight="1">
      <c r="A422" s="2" t="s">
        <v>1367</v>
      </c>
      <c r="B422" s="2" t="s">
        <v>1368</v>
      </c>
      <c r="C422" s="2" t="s">
        <v>17</v>
      </c>
      <c r="D422" s="2" t="s">
        <v>18</v>
      </c>
      <c r="E422" s="5" t="s">
        <v>382</v>
      </c>
      <c r="F422" s="3" t="s">
        <v>383</v>
      </c>
      <c r="G422" s="3" t="s">
        <v>21</v>
      </c>
      <c r="H422" s="2" t="s">
        <v>49</v>
      </c>
      <c r="I422" s="2" t="s">
        <v>1369</v>
      </c>
      <c r="J422" s="3" t="str">
        <f>HYPERLINK("https://www.boe.es/gazeta/dias/1828/03/04/pdfs/GMD-1828-28.pdf#page=4","Abrir facsímil")</f>
        <v>Abrir facsímil</v>
      </c>
      <c r="K422" s="3" t="s">
        <v>51</v>
      </c>
    </row>
    <row r="423" spans="1:11" ht="42" customHeight="1">
      <c r="A423" s="2" t="s">
        <v>1370</v>
      </c>
      <c r="B423" s="2" t="s">
        <v>1370</v>
      </c>
      <c r="C423" s="2" t="s">
        <v>54</v>
      </c>
      <c r="D423" s="2" t="s">
        <v>28</v>
      </c>
      <c r="E423" s="5" t="s">
        <v>564</v>
      </c>
      <c r="F423" s="3" t="s">
        <v>565</v>
      </c>
      <c r="G423" s="3" t="s">
        <v>21</v>
      </c>
      <c r="H423" s="2" t="s">
        <v>49</v>
      </c>
      <c r="I423" s="2" t="s">
        <v>1371</v>
      </c>
      <c r="J423" s="3" t="str">
        <f>HYPERLINK("https://www.boe.es/gazeta/dias/1828/02/02/pdfs/GMD-1828-15.pdf#page=4","Abrir facsímil")</f>
        <v>Abrir facsímil</v>
      </c>
      <c r="K423" s="3" t="s">
        <v>51</v>
      </c>
    </row>
    <row r="424" spans="1:11" ht="42" customHeight="1">
      <c r="A424" s="2" t="s">
        <v>1372</v>
      </c>
      <c r="B424" s="2" t="s">
        <v>1373</v>
      </c>
      <c r="C424" s="2" t="s">
        <v>27</v>
      </c>
      <c r="D424" s="2" t="s">
        <v>28</v>
      </c>
      <c r="E424" s="5" t="s">
        <v>128</v>
      </c>
      <c r="F424" s="3" t="s">
        <v>129</v>
      </c>
      <c r="G424" s="3" t="s">
        <v>21</v>
      </c>
      <c r="H424" s="2" t="s">
        <v>49</v>
      </c>
      <c r="I424" s="2" t="s">
        <v>1374</v>
      </c>
      <c r="J424" s="3" t="str">
        <f>HYPERLINK("https://www.boe.es/gazeta/dias/1828/01/03/pdfs/GMD-1828-2.pdf#page=4","Abrir facsímil")</f>
        <v>Abrir facsímil</v>
      </c>
      <c r="K424" s="3" t="s">
        <v>51</v>
      </c>
    </row>
    <row r="425" spans="1:11" ht="42" customHeight="1">
      <c r="A425" s="2" t="s">
        <v>1375</v>
      </c>
      <c r="B425" s="2" t="s">
        <v>1376</v>
      </c>
      <c r="C425" s="2" t="s">
        <v>86</v>
      </c>
      <c r="D425" s="2" t="s">
        <v>28</v>
      </c>
      <c r="E425" s="5" t="s">
        <v>564</v>
      </c>
      <c r="F425" s="3" t="s">
        <v>565</v>
      </c>
      <c r="G425" s="3" t="s">
        <v>36</v>
      </c>
      <c r="H425" s="2" t="s">
        <v>49</v>
      </c>
      <c r="I425" s="2" t="s">
        <v>1377</v>
      </c>
      <c r="J425" s="3" t="str">
        <f>HYPERLINK("https://www.boe.es/gazeta/dias/1828/02/02/pdfs/GMD-1828-15.pdf#page=3","Abrir facsímil")</f>
        <v>Abrir facsímil</v>
      </c>
      <c r="K425" s="3" t="s">
        <v>51</v>
      </c>
    </row>
    <row r="426" spans="1:11" ht="42" customHeight="1">
      <c r="A426" s="2" t="s">
        <v>1378</v>
      </c>
      <c r="B426" s="2" t="s">
        <v>1379</v>
      </c>
      <c r="C426" s="2" t="s">
        <v>27</v>
      </c>
      <c r="D426" s="2" t="s">
        <v>28</v>
      </c>
      <c r="E426" s="5" t="s">
        <v>866</v>
      </c>
      <c r="F426" s="3" t="s">
        <v>867</v>
      </c>
      <c r="G426" s="3" t="s">
        <v>36</v>
      </c>
      <c r="H426" s="2" t="s">
        <v>49</v>
      </c>
      <c r="I426" s="2" t="s">
        <v>1380</v>
      </c>
      <c r="J426" s="3" t="str">
        <f>HYPERLINK("https://www.boe.es/gazeta/dias/1828/08/02/pdfs/GMD-1828-93.pdf#page=3","Abrir facsímil")</f>
        <v>Abrir facsímil</v>
      </c>
      <c r="K426" s="3" t="s">
        <v>51</v>
      </c>
    </row>
    <row r="427" spans="1:11" ht="42" customHeight="1">
      <c r="A427" s="2" t="s">
        <v>1381</v>
      </c>
      <c r="B427" s="2" t="s">
        <v>1382</v>
      </c>
      <c r="C427" s="2" t="s">
        <v>27</v>
      </c>
      <c r="D427" s="2" t="s">
        <v>28</v>
      </c>
      <c r="E427" s="5" t="s">
        <v>288</v>
      </c>
      <c r="F427" s="3" t="s">
        <v>289</v>
      </c>
      <c r="G427" s="3" t="s">
        <v>36</v>
      </c>
      <c r="H427" s="2" t="s">
        <v>49</v>
      </c>
      <c r="I427" s="2" t="s">
        <v>1383</v>
      </c>
      <c r="J427" s="3" t="str">
        <f>HYPERLINK("https://www.boe.es/gazeta/dias/1828/04/19/pdfs/GMD-1828-48.pdf#page=3","Abrir facsímil")</f>
        <v>Abrir facsímil</v>
      </c>
      <c r="K427" s="3" t="s">
        <v>51</v>
      </c>
    </row>
    <row r="428" spans="1:11" ht="42" customHeight="1">
      <c r="A428" s="2" t="s">
        <v>1384</v>
      </c>
      <c r="B428" s="2" t="s">
        <v>1385</v>
      </c>
      <c r="C428" s="2" t="s">
        <v>150</v>
      </c>
      <c r="D428" s="2" t="s">
        <v>151</v>
      </c>
      <c r="E428" s="5" t="s">
        <v>788</v>
      </c>
      <c r="F428" s="3" t="s">
        <v>789</v>
      </c>
      <c r="G428" s="3" t="s">
        <v>43</v>
      </c>
      <c r="H428" s="2" t="s">
        <v>49</v>
      </c>
      <c r="I428" s="2" t="s">
        <v>1386</v>
      </c>
      <c r="J428" s="3" t="str">
        <f>HYPERLINK("https://www.boe.es/gazeta/dias/1828/05/24/pdfs/GMD-1828-63.pdf#page=1","Abrir facsímil")</f>
        <v>Abrir facsímil</v>
      </c>
      <c r="K428" s="3" t="s">
        <v>51</v>
      </c>
    </row>
    <row r="429" spans="1:11" ht="42" customHeight="1">
      <c r="A429" s="2" t="s">
        <v>1387</v>
      </c>
      <c r="B429" s="2" t="s">
        <v>1388</v>
      </c>
      <c r="C429" s="2" t="s">
        <v>150</v>
      </c>
      <c r="D429" s="2" t="s">
        <v>151</v>
      </c>
      <c r="E429" s="5" t="s">
        <v>916</v>
      </c>
      <c r="F429" s="3" t="s">
        <v>917</v>
      </c>
      <c r="G429" s="3" t="s">
        <v>43</v>
      </c>
      <c r="H429" s="2" t="s">
        <v>49</v>
      </c>
      <c r="I429" s="2" t="s">
        <v>1389</v>
      </c>
      <c r="J429" s="3" t="str">
        <f>HYPERLINK("https://www.boe.es/gazeta/dias/1828/01/01/pdfs/GMD-1828-1.pdf#page=1","Abrir facsímil")</f>
        <v>Abrir facsímil</v>
      </c>
      <c r="K429" s="3" t="s">
        <v>51</v>
      </c>
    </row>
    <row r="430" spans="1:11" ht="42" customHeight="1">
      <c r="A430" s="2" t="s">
        <v>1390</v>
      </c>
      <c r="B430" s="2" t="s">
        <v>1391</v>
      </c>
      <c r="C430" s="2" t="s">
        <v>150</v>
      </c>
      <c r="D430" s="2" t="s">
        <v>151</v>
      </c>
      <c r="E430" s="5" t="s">
        <v>916</v>
      </c>
      <c r="F430" s="3" t="s">
        <v>917</v>
      </c>
      <c r="G430" s="3" t="s">
        <v>43</v>
      </c>
      <c r="H430" s="2" t="s">
        <v>49</v>
      </c>
      <c r="I430" s="2" t="s">
        <v>1392</v>
      </c>
      <c r="J430" s="3" t="str">
        <f>HYPERLINK("https://www.boe.es/gazeta/dias/1828/01/01/pdfs/GMD-1828-1.pdf#page=1","Abrir facsímil")</f>
        <v>Abrir facsímil</v>
      </c>
      <c r="K430" s="3" t="s">
        <v>51</v>
      </c>
    </row>
    <row r="431" spans="1:11" ht="42" customHeight="1">
      <c r="A431" s="2" t="s">
        <v>1393</v>
      </c>
      <c r="B431" s="2" t="s">
        <v>1394</v>
      </c>
      <c r="C431" s="2" t="s">
        <v>46</v>
      </c>
      <c r="D431" s="2" t="s">
        <v>28</v>
      </c>
      <c r="E431" s="5" t="s">
        <v>1082</v>
      </c>
      <c r="F431" s="3" t="s">
        <v>1083</v>
      </c>
      <c r="G431" s="3" t="s">
        <v>43</v>
      </c>
      <c r="H431" s="2" t="s">
        <v>49</v>
      </c>
      <c r="I431" s="2" t="s">
        <v>1395</v>
      </c>
      <c r="J431" s="3" t="str">
        <f>HYPERLINK("https://www.boe.es/gazeta/dias/1828/05/31/pdfs/GMD-1828-66.pdf#page=1","Abrir facsímil")</f>
        <v>Abrir facsímil</v>
      </c>
      <c r="K431" s="3" t="s">
        <v>51</v>
      </c>
    </row>
    <row r="432" spans="1:11" ht="42" customHeight="1">
      <c r="A432" s="2" t="s">
        <v>1396</v>
      </c>
      <c r="B432" s="2" t="s">
        <v>1397</v>
      </c>
      <c r="C432" s="2" t="s">
        <v>17</v>
      </c>
      <c r="D432" s="2" t="s">
        <v>18</v>
      </c>
      <c r="E432" s="5" t="s">
        <v>133</v>
      </c>
      <c r="F432" s="3" t="s">
        <v>134</v>
      </c>
      <c r="G432" s="3" t="s">
        <v>67</v>
      </c>
      <c r="H432" s="2" t="s">
        <v>49</v>
      </c>
      <c r="I432" s="2" t="s">
        <v>1398</v>
      </c>
      <c r="J432" s="3" t="str">
        <f>HYPERLINK("https://www.boe.es/gazeta/dias/1828/05/15/pdfs/GMD-1828-59.pdf#page=2","Abrir facsímil")</f>
        <v>Abrir facsímil</v>
      </c>
      <c r="K432" s="3" t="s">
        <v>51</v>
      </c>
    </row>
    <row r="433" spans="1:11" ht="42" customHeight="1">
      <c r="A433" s="2" t="s">
        <v>1399</v>
      </c>
      <c r="B433" s="2" t="s">
        <v>1400</v>
      </c>
      <c r="C433" s="2" t="s">
        <v>17</v>
      </c>
      <c r="D433" s="2" t="s">
        <v>18</v>
      </c>
      <c r="E433" s="5" t="s">
        <v>788</v>
      </c>
      <c r="F433" s="3" t="s">
        <v>789</v>
      </c>
      <c r="G433" s="3" t="s">
        <v>1356</v>
      </c>
      <c r="H433" s="2" t="s">
        <v>49</v>
      </c>
      <c r="I433" s="2" t="s">
        <v>1401</v>
      </c>
      <c r="J433" s="3" t="str">
        <f>HYPERLINK("https://www.boe.es/gazeta/dias/1828/05/24/pdfs/GMD-1828-63.pdf#page=3","Abrir facsímil")</f>
        <v>Abrir facsímil</v>
      </c>
      <c r="K433" s="3" t="s">
        <v>51</v>
      </c>
    </row>
    <row r="434" spans="1:11" ht="42" customHeight="1">
      <c r="A434" s="2" t="s">
        <v>1402</v>
      </c>
      <c r="B434" s="2" t="s">
        <v>1403</v>
      </c>
      <c r="C434" s="2" t="s">
        <v>17</v>
      </c>
      <c r="D434" s="2" t="s">
        <v>18</v>
      </c>
      <c r="E434" s="5" t="s">
        <v>547</v>
      </c>
      <c r="F434" s="3" t="s">
        <v>548</v>
      </c>
      <c r="G434" s="3" t="s">
        <v>36</v>
      </c>
      <c r="H434" s="2" t="s">
        <v>49</v>
      </c>
      <c r="I434" s="2" t="s">
        <v>1404</v>
      </c>
      <c r="J434" s="3" t="str">
        <f>HYPERLINK("https://www.boe.es/gazeta/dias/1828/06/14/pdfs/GMD-1828-72.pdf#page=3","Abrir facsímil")</f>
        <v>Abrir facsímil</v>
      </c>
      <c r="K434" s="3" t="s">
        <v>51</v>
      </c>
    </row>
    <row r="435" spans="1:11" ht="42" customHeight="1">
      <c r="A435" s="2" t="s">
        <v>1405</v>
      </c>
      <c r="B435" s="2" t="s">
        <v>1406</v>
      </c>
      <c r="C435" s="2" t="s">
        <v>46</v>
      </c>
      <c r="D435" s="2" t="s">
        <v>28</v>
      </c>
      <c r="E435" s="5" t="s">
        <v>314</v>
      </c>
      <c r="F435" s="3" t="s">
        <v>315</v>
      </c>
      <c r="G435" s="3" t="s">
        <v>21</v>
      </c>
      <c r="H435" s="2" t="s">
        <v>49</v>
      </c>
      <c r="I435" s="2" t="s">
        <v>1407</v>
      </c>
      <c r="J435" s="3" t="str">
        <f>HYPERLINK("https://www.boe.es/gazeta/dias/1828/01/26/pdfs/GMD-1828-12.pdf#page=4","Abrir facsímil")</f>
        <v>Abrir facsímil</v>
      </c>
      <c r="K435" s="3" t="s">
        <v>51</v>
      </c>
    </row>
    <row r="436" spans="1:11" ht="42" customHeight="1">
      <c r="A436" s="2" t="s">
        <v>1408</v>
      </c>
      <c r="B436" s="2" t="s">
        <v>1409</v>
      </c>
      <c r="C436" s="2" t="s">
        <v>150</v>
      </c>
      <c r="D436" s="2" t="s">
        <v>151</v>
      </c>
      <c r="E436" s="5" t="s">
        <v>280</v>
      </c>
      <c r="F436" s="3" t="s">
        <v>281</v>
      </c>
      <c r="G436" s="3" t="s">
        <v>36</v>
      </c>
      <c r="H436" s="2" t="s">
        <v>49</v>
      </c>
      <c r="I436" s="2" t="s">
        <v>1410</v>
      </c>
      <c r="J436" s="3" t="str">
        <f>HYPERLINK("https://www.boe.es/gazeta/dias/1828/02/14/pdfs/GMD-1828-20.pdf#page=3","Abrir facsímil")</f>
        <v>Abrir facsímil</v>
      </c>
      <c r="K436" s="3" t="s">
        <v>51</v>
      </c>
    </row>
    <row r="437" spans="1:11" ht="42" customHeight="1">
      <c r="A437" s="2" t="s">
        <v>1411</v>
      </c>
      <c r="B437" s="2" t="s">
        <v>1412</v>
      </c>
      <c r="C437" s="2" t="s">
        <v>27</v>
      </c>
      <c r="D437" s="2" t="s">
        <v>28</v>
      </c>
      <c r="E437" s="5" t="s">
        <v>55</v>
      </c>
      <c r="F437" s="3" t="s">
        <v>56</v>
      </c>
      <c r="G437" s="3" t="s">
        <v>36</v>
      </c>
      <c r="H437" s="2" t="s">
        <v>49</v>
      </c>
      <c r="I437" s="2" t="s">
        <v>1413</v>
      </c>
      <c r="J437" s="3" t="str">
        <f>HYPERLINK("https://www.boe.es/gazeta/dias/1828/05/10/pdfs/GMD-1828-57.pdf#page=3","Abrir facsímil")</f>
        <v>Abrir facsímil</v>
      </c>
      <c r="K437" s="3" t="s">
        <v>51</v>
      </c>
    </row>
    <row r="438" spans="1:11" ht="42" customHeight="1">
      <c r="A438" s="2" t="s">
        <v>1414</v>
      </c>
      <c r="B438" s="2" t="s">
        <v>1415</v>
      </c>
      <c r="C438" s="2" t="s">
        <v>17</v>
      </c>
      <c r="D438" s="2" t="s">
        <v>18</v>
      </c>
      <c r="E438" s="5" t="s">
        <v>270</v>
      </c>
      <c r="F438" s="3" t="s">
        <v>271</v>
      </c>
      <c r="G438" s="3" t="s">
        <v>36</v>
      </c>
      <c r="H438" s="2" t="s">
        <v>49</v>
      </c>
      <c r="I438" s="2" t="s">
        <v>1416</v>
      </c>
      <c r="J438" s="3" t="str">
        <f>HYPERLINK("https://www.boe.es/gazeta/dias/1828/08/28/pdfs/GMD-1828-104.pdf#page=3","Abrir facsímil")</f>
        <v>Abrir facsímil</v>
      </c>
      <c r="K438" s="3" t="s">
        <v>51</v>
      </c>
    </row>
    <row r="439" spans="1:11" ht="42" customHeight="1">
      <c r="A439" s="2" t="s">
        <v>1417</v>
      </c>
      <c r="B439" s="2" t="s">
        <v>1418</v>
      </c>
      <c r="C439" s="2" t="s">
        <v>27</v>
      </c>
      <c r="D439" s="2" t="s">
        <v>28</v>
      </c>
      <c r="E439" s="5" t="s">
        <v>215</v>
      </c>
      <c r="F439" s="3" t="s">
        <v>216</v>
      </c>
      <c r="G439" s="3" t="s">
        <v>36</v>
      </c>
      <c r="H439" s="2" t="s">
        <v>49</v>
      </c>
      <c r="I439" s="2" t="s">
        <v>1419</v>
      </c>
      <c r="J439" s="3" t="str">
        <f>HYPERLINK("https://www.boe.es/gazeta/dias/1828/06/21/pdfs/GMD-1828-75.pdf#page=3","Abrir facsímil")</f>
        <v>Abrir facsímil</v>
      </c>
      <c r="K439" s="3" t="s">
        <v>51</v>
      </c>
    </row>
    <row r="440" spans="1:11" ht="42" customHeight="1">
      <c r="A440" s="2" t="s">
        <v>1420</v>
      </c>
      <c r="B440" s="2" t="s">
        <v>1421</v>
      </c>
      <c r="C440" s="2" t="s">
        <v>27</v>
      </c>
      <c r="D440" s="2" t="s">
        <v>28</v>
      </c>
      <c r="E440" s="5" t="s">
        <v>133</v>
      </c>
      <c r="F440" s="3" t="s">
        <v>134</v>
      </c>
      <c r="G440" s="3" t="s">
        <v>36</v>
      </c>
      <c r="H440" s="2" t="s">
        <v>49</v>
      </c>
      <c r="I440" s="2" t="s">
        <v>1422</v>
      </c>
      <c r="J440" s="3" t="str">
        <f>HYPERLINK("https://www.boe.es/gazeta/dias/1828/05/15/pdfs/GMD-1828-59.pdf#page=3","Abrir facsímil")</f>
        <v>Abrir facsímil</v>
      </c>
      <c r="K440" s="3" t="s">
        <v>51</v>
      </c>
    </row>
    <row r="441" spans="1:11" ht="42" customHeight="1">
      <c r="A441" s="2" t="s">
        <v>1423</v>
      </c>
      <c r="B441" s="2" t="s">
        <v>1424</v>
      </c>
      <c r="C441" s="2" t="s">
        <v>96</v>
      </c>
      <c r="D441" s="2" t="s">
        <v>28</v>
      </c>
      <c r="E441" s="5" t="s">
        <v>1425</v>
      </c>
      <c r="F441" s="3" t="s">
        <v>1426</v>
      </c>
      <c r="G441" s="3" t="s">
        <v>21</v>
      </c>
      <c r="H441" s="2" t="s">
        <v>22</v>
      </c>
      <c r="I441" s="2" t="s">
        <v>1427</v>
      </c>
      <c r="J441" s="3" t="str">
        <f>HYPERLINK("https://www.boe.es/gazeta/dias/1828/07/17/pdfs/GMD-1828-86.pdf#page=4","Abrir facsímil")</f>
        <v>Abrir facsímil</v>
      </c>
      <c r="K441" s="3" t="s">
        <v>24</v>
      </c>
    </row>
    <row r="442" spans="1:11" ht="42" customHeight="1">
      <c r="A442" s="2" t="s">
        <v>1428</v>
      </c>
      <c r="B442" s="2" t="s">
        <v>1429</v>
      </c>
      <c r="C442" s="2" t="s">
        <v>54</v>
      </c>
      <c r="D442" s="2" t="s">
        <v>28</v>
      </c>
      <c r="E442" s="5" t="s">
        <v>324</v>
      </c>
      <c r="F442" s="3" t="s">
        <v>325</v>
      </c>
      <c r="G442" s="3" t="s">
        <v>21</v>
      </c>
      <c r="H442" s="2" t="s">
        <v>49</v>
      </c>
      <c r="I442" s="2" t="s">
        <v>1430</v>
      </c>
      <c r="J442" s="3" t="str">
        <f>HYPERLINK("https://www.boe.es/gazeta/dias/1828/05/08/pdfs/GMD-1828-56.pdf#page=4","Abrir facsímil")</f>
        <v>Abrir facsímil</v>
      </c>
      <c r="K442" s="3" t="s">
        <v>51</v>
      </c>
    </row>
    <row r="443" spans="1:11" ht="42" customHeight="1">
      <c r="A443" s="2" t="s">
        <v>1431</v>
      </c>
      <c r="B443" s="2" t="s">
        <v>1432</v>
      </c>
      <c r="C443" s="2" t="s">
        <v>27</v>
      </c>
      <c r="D443" s="2" t="s">
        <v>28</v>
      </c>
      <c r="E443" s="5" t="s">
        <v>377</v>
      </c>
      <c r="F443" s="3" t="s">
        <v>378</v>
      </c>
      <c r="G443" s="3" t="s">
        <v>36</v>
      </c>
      <c r="H443" s="2" t="s">
        <v>49</v>
      </c>
      <c r="I443" s="2" t="s">
        <v>1433</v>
      </c>
      <c r="J443" s="3" t="str">
        <f>HYPERLINK("https://www.boe.es/gazeta/dias/1828/08/23/pdfs/GMD-1828-102.pdf#page=3","Abrir facsímil")</f>
        <v>Abrir facsímil</v>
      </c>
      <c r="K443" s="3" t="s">
        <v>51</v>
      </c>
    </row>
    <row r="444" spans="1:11" ht="42" customHeight="1">
      <c r="A444" s="2" t="s">
        <v>1434</v>
      </c>
      <c r="B444" s="2" t="s">
        <v>1435</v>
      </c>
      <c r="C444" s="2" t="s">
        <v>46</v>
      </c>
      <c r="D444" s="2" t="s">
        <v>28</v>
      </c>
      <c r="E444" s="5" t="s">
        <v>1089</v>
      </c>
      <c r="F444" s="3" t="s">
        <v>1090</v>
      </c>
      <c r="G444" s="3" t="s">
        <v>21</v>
      </c>
      <c r="H444" s="2" t="s">
        <v>49</v>
      </c>
      <c r="I444" s="2" t="s">
        <v>1436</v>
      </c>
      <c r="J444" s="3" t="str">
        <f>HYPERLINK("https://www.boe.es/gazeta/dias/1828/09/18/pdfs/GMD-1828-113.pdf#page=4","Abrir facsímil")</f>
        <v>Abrir facsímil</v>
      </c>
      <c r="K444" s="3" t="s">
        <v>51</v>
      </c>
    </row>
    <row r="445" spans="1:11" ht="42" customHeight="1">
      <c r="A445" s="2" t="s">
        <v>1437</v>
      </c>
      <c r="B445" s="2" t="s">
        <v>1438</v>
      </c>
      <c r="C445" s="2" t="s">
        <v>54</v>
      </c>
      <c r="D445" s="2" t="s">
        <v>28</v>
      </c>
      <c r="E445" s="5" t="s">
        <v>128</v>
      </c>
      <c r="F445" s="3" t="s">
        <v>129</v>
      </c>
      <c r="G445" s="3" t="s">
        <v>21</v>
      </c>
      <c r="H445" s="2" t="s">
        <v>49</v>
      </c>
      <c r="I445" s="2" t="s">
        <v>1439</v>
      </c>
      <c r="J445" s="3" t="str">
        <f>HYPERLINK("https://www.boe.es/gazeta/dias/1828/01/03/pdfs/GMD-1828-2.pdf#page=4","Abrir facsímil")</f>
        <v>Abrir facsímil</v>
      </c>
      <c r="K445" s="3" t="s">
        <v>51</v>
      </c>
    </row>
    <row r="446" spans="1:11" ht="42" customHeight="1">
      <c r="A446" s="2" t="s">
        <v>1440</v>
      </c>
      <c r="B446" s="2" t="s">
        <v>1441</v>
      </c>
      <c r="C446" s="2" t="s">
        <v>27</v>
      </c>
      <c r="D446" s="2" t="s">
        <v>28</v>
      </c>
      <c r="E446" s="5" t="s">
        <v>128</v>
      </c>
      <c r="F446" s="3" t="s">
        <v>129</v>
      </c>
      <c r="G446" s="3" t="s">
        <v>21</v>
      </c>
      <c r="H446" s="2" t="s">
        <v>49</v>
      </c>
      <c r="I446" s="2" t="s">
        <v>1442</v>
      </c>
      <c r="J446" s="3" t="str">
        <f>HYPERLINK("https://www.boe.es/gazeta/dias/1828/01/03/pdfs/GMD-1828-2.pdf#page=4","Abrir facsímil")</f>
        <v>Abrir facsímil</v>
      </c>
      <c r="K446" s="3" t="s">
        <v>51</v>
      </c>
    </row>
    <row r="447" spans="1:11" ht="42" customHeight="1">
      <c r="A447" s="2" t="s">
        <v>1443</v>
      </c>
      <c r="B447" s="2" t="s">
        <v>1444</v>
      </c>
      <c r="C447" s="2" t="s">
        <v>17</v>
      </c>
      <c r="D447" s="2" t="s">
        <v>18</v>
      </c>
      <c r="E447" s="5" t="s">
        <v>299</v>
      </c>
      <c r="F447" s="3" t="s">
        <v>300</v>
      </c>
      <c r="G447" s="3" t="s">
        <v>36</v>
      </c>
      <c r="H447" s="2" t="s">
        <v>49</v>
      </c>
      <c r="I447" s="2" t="s">
        <v>1445</v>
      </c>
      <c r="J447" s="3" t="str">
        <f>HYPERLINK("https://www.boe.es/gazeta/dias/1828/02/23/pdfs/GMD-1828-24.pdf#page=3","Abrir facsímil")</f>
        <v>Abrir facsímil</v>
      </c>
      <c r="K447" s="3" t="s">
        <v>51</v>
      </c>
    </row>
    <row r="448" spans="1:11" ht="42" customHeight="1">
      <c r="A448" s="2" t="s">
        <v>1446</v>
      </c>
      <c r="B448" s="2" t="s">
        <v>1446</v>
      </c>
      <c r="C448" s="2" t="s">
        <v>150</v>
      </c>
      <c r="D448" s="2" t="s">
        <v>151</v>
      </c>
      <c r="E448" s="5" t="s">
        <v>407</v>
      </c>
      <c r="F448" s="3" t="s">
        <v>408</v>
      </c>
      <c r="G448" s="3" t="s">
        <v>67</v>
      </c>
      <c r="H448" s="2" t="s">
        <v>49</v>
      </c>
      <c r="I448" s="2" t="s">
        <v>1447</v>
      </c>
      <c r="J448" s="3" t="str">
        <f>HYPERLINK("https://www.boe.es/gazeta/dias/1828/06/12/pdfs/GMD-1828-71.pdf#page=2","Abrir facsímil")</f>
        <v>Abrir facsímil</v>
      </c>
      <c r="K448" s="3" t="s">
        <v>51</v>
      </c>
    </row>
    <row r="449" spans="1:11" ht="42" customHeight="1">
      <c r="A449" s="2" t="s">
        <v>1446</v>
      </c>
      <c r="B449" s="2" t="s">
        <v>1446</v>
      </c>
      <c r="C449" s="2" t="s">
        <v>27</v>
      </c>
      <c r="D449" s="2" t="s">
        <v>28</v>
      </c>
      <c r="E449" s="5" t="s">
        <v>667</v>
      </c>
      <c r="F449" s="3" t="s">
        <v>668</v>
      </c>
      <c r="G449" s="3" t="s">
        <v>36</v>
      </c>
      <c r="H449" s="2" t="s">
        <v>49</v>
      </c>
      <c r="I449" s="2" t="s">
        <v>1448</v>
      </c>
      <c r="J449" s="3" t="str">
        <f>HYPERLINK("https://www.boe.es/gazeta/dias/1828/08/14/pdfs/GMD-1828-98.pdf#page=3","Abrir facsímil")</f>
        <v>Abrir facsímil</v>
      </c>
      <c r="K449" s="3" t="s">
        <v>51</v>
      </c>
    </row>
    <row r="450" spans="1:11" ht="42" customHeight="1">
      <c r="A450" s="2" t="s">
        <v>1446</v>
      </c>
      <c r="B450" s="2" t="s">
        <v>1446</v>
      </c>
      <c r="C450" s="2" t="s">
        <v>17</v>
      </c>
      <c r="D450" s="2" t="s">
        <v>18</v>
      </c>
      <c r="E450" s="5" t="s">
        <v>446</v>
      </c>
      <c r="F450" s="3" t="s">
        <v>447</v>
      </c>
      <c r="G450" s="3" t="s">
        <v>67</v>
      </c>
      <c r="H450" s="2" t="s">
        <v>49</v>
      </c>
      <c r="I450" s="2" t="s">
        <v>1449</v>
      </c>
      <c r="J450" s="3" t="str">
        <f>HYPERLINK("https://www.boe.es/gazeta/dias/1828/08/16/pdfs/GMD-1828-99.pdf#page=2","Abrir facsímil")</f>
        <v>Abrir facsímil</v>
      </c>
      <c r="K450" s="3" t="s">
        <v>51</v>
      </c>
    </row>
    <row r="451" spans="1:11" ht="42" customHeight="1">
      <c r="A451" s="2" t="s">
        <v>1450</v>
      </c>
      <c r="B451" s="2" t="s">
        <v>1450</v>
      </c>
      <c r="C451" s="2" t="s">
        <v>17</v>
      </c>
      <c r="D451" s="2" t="s">
        <v>18</v>
      </c>
      <c r="E451" s="5" t="s">
        <v>494</v>
      </c>
      <c r="F451" s="3" t="s">
        <v>495</v>
      </c>
      <c r="G451" s="3" t="s">
        <v>21</v>
      </c>
      <c r="H451" s="2" t="s">
        <v>49</v>
      </c>
      <c r="I451" s="2" t="s">
        <v>1451</v>
      </c>
      <c r="J451" s="3" t="str">
        <f>HYPERLINK("https://www.boe.es/gazeta/dias/1828/12/18/pdfs/GMD-1828-152.pdf#page=4","Abrir facsímil")</f>
        <v>Abrir facsímil</v>
      </c>
      <c r="K451" s="3" t="s">
        <v>51</v>
      </c>
    </row>
    <row r="452" spans="1:11" ht="42" customHeight="1">
      <c r="A452" s="2" t="s">
        <v>1452</v>
      </c>
      <c r="B452" s="2" t="s">
        <v>1453</v>
      </c>
      <c r="C452" s="2" t="s">
        <v>27</v>
      </c>
      <c r="D452" s="2" t="s">
        <v>28</v>
      </c>
      <c r="E452" s="5" t="s">
        <v>795</v>
      </c>
      <c r="F452" s="3" t="s">
        <v>796</v>
      </c>
      <c r="G452" s="3" t="s">
        <v>43</v>
      </c>
      <c r="H452" s="2" t="s">
        <v>49</v>
      </c>
      <c r="I452" s="2" t="s">
        <v>1454</v>
      </c>
      <c r="J452" s="3" t="str">
        <f>HYPERLINK("https://www.boe.es/gazeta/dias/1828/04/26/pdfs/GMD-1828-51.pdf#page=1","Abrir facsímil")</f>
        <v>Abrir facsímil</v>
      </c>
      <c r="K452" s="3" t="s">
        <v>51</v>
      </c>
    </row>
    <row r="453" spans="1:11" ht="42" customHeight="1">
      <c r="A453" s="2" t="s">
        <v>1455</v>
      </c>
      <c r="B453" s="2" t="s">
        <v>1456</v>
      </c>
      <c r="C453" s="2" t="s">
        <v>96</v>
      </c>
      <c r="D453" s="2" t="s">
        <v>28</v>
      </c>
      <c r="E453" s="5" t="s">
        <v>959</v>
      </c>
      <c r="F453" s="3" t="s">
        <v>960</v>
      </c>
      <c r="G453" s="3" t="s">
        <v>36</v>
      </c>
      <c r="H453" s="2" t="s">
        <v>22</v>
      </c>
      <c r="I453" s="2" t="s">
        <v>1457</v>
      </c>
      <c r="J453" s="3" t="str">
        <f>HYPERLINK("https://www.boe.es/gazeta/dias/1828/04/15/pdfs/GMD-1828-46.pdf#page=3","Abrir facsímil")</f>
        <v>Abrir facsímil</v>
      </c>
      <c r="K453" s="3" t="s">
        <v>24</v>
      </c>
    </row>
    <row r="454" spans="1:11" ht="42" customHeight="1">
      <c r="A454" s="2" t="s">
        <v>1458</v>
      </c>
      <c r="B454" s="2" t="s">
        <v>1459</v>
      </c>
      <c r="C454" s="2" t="s">
        <v>27</v>
      </c>
      <c r="D454" s="2" t="s">
        <v>28</v>
      </c>
      <c r="E454" s="5" t="s">
        <v>55</v>
      </c>
      <c r="F454" s="3" t="s">
        <v>56</v>
      </c>
      <c r="G454" s="3" t="s">
        <v>36</v>
      </c>
      <c r="H454" s="2" t="s">
        <v>49</v>
      </c>
      <c r="I454" s="2" t="s">
        <v>1460</v>
      </c>
      <c r="J454" s="3" t="str">
        <f>HYPERLINK("https://www.boe.es/gazeta/dias/1828/05/10/pdfs/GMD-1828-57.pdf#page=3","Abrir facsímil")</f>
        <v>Abrir facsímil</v>
      </c>
      <c r="K454" s="3" t="s">
        <v>51</v>
      </c>
    </row>
    <row r="455" spans="1:11" ht="42" customHeight="1">
      <c r="A455" s="2" t="s">
        <v>1461</v>
      </c>
      <c r="B455" s="2" t="s">
        <v>1461</v>
      </c>
      <c r="C455" s="2" t="s">
        <v>17</v>
      </c>
      <c r="D455" s="2" t="s">
        <v>18</v>
      </c>
      <c r="E455" s="5" t="s">
        <v>788</v>
      </c>
      <c r="F455" s="3" t="s">
        <v>789</v>
      </c>
      <c r="G455" s="3" t="s">
        <v>1356</v>
      </c>
      <c r="H455" s="2" t="s">
        <v>49</v>
      </c>
      <c r="I455" s="2" t="s">
        <v>1462</v>
      </c>
      <c r="J455" s="3" t="str">
        <f>HYPERLINK("https://www.boe.es/gazeta/dias/1828/05/24/pdfs/GMD-1828-63.pdf#page=3","Abrir facsímil")</f>
        <v>Abrir facsímil</v>
      </c>
      <c r="K455" s="3" t="s">
        <v>51</v>
      </c>
    </row>
    <row r="456" spans="1:11" ht="42" customHeight="1">
      <c r="A456" s="2" t="s">
        <v>1461</v>
      </c>
      <c r="B456" s="2" t="s">
        <v>1461</v>
      </c>
      <c r="C456" s="2" t="s">
        <v>17</v>
      </c>
      <c r="D456" s="2" t="s">
        <v>18</v>
      </c>
      <c r="E456" s="5" t="s">
        <v>1195</v>
      </c>
      <c r="F456" s="3" t="s">
        <v>1196</v>
      </c>
      <c r="G456" s="3" t="s">
        <v>21</v>
      </c>
      <c r="H456" s="2" t="s">
        <v>49</v>
      </c>
      <c r="I456" s="2" t="s">
        <v>1463</v>
      </c>
      <c r="J456" s="3" t="str">
        <f>HYPERLINK("https://www.boe.es/gazeta/dias/1828/06/07/pdfs/GMD-1828-69.pdf#page=4","Abrir facsímil")</f>
        <v>Abrir facsímil</v>
      </c>
      <c r="K456" s="3" t="s">
        <v>51</v>
      </c>
    </row>
    <row r="457" spans="1:11" ht="42" customHeight="1">
      <c r="A457" s="2" t="s">
        <v>1461</v>
      </c>
      <c r="B457" s="2" t="s">
        <v>1461</v>
      </c>
      <c r="C457" s="2" t="s">
        <v>17</v>
      </c>
      <c r="D457" s="2" t="s">
        <v>18</v>
      </c>
      <c r="E457" s="5" t="s">
        <v>727</v>
      </c>
      <c r="F457" s="3" t="s">
        <v>728</v>
      </c>
      <c r="G457" s="3" t="s">
        <v>21</v>
      </c>
      <c r="H457" s="2" t="s">
        <v>49</v>
      </c>
      <c r="I457" s="2" t="s">
        <v>1464</v>
      </c>
      <c r="J457" s="3" t="str">
        <f>HYPERLINK("https://www.boe.es/gazeta/dias/1828/08/09/pdfs/GMD-1828-96.pdf#page=4","Abrir facsímil")</f>
        <v>Abrir facsímil</v>
      </c>
      <c r="K457" s="3" t="s">
        <v>51</v>
      </c>
    </row>
    <row r="458" spans="1:11" ht="42" customHeight="1">
      <c r="A458" s="2" t="s">
        <v>1461</v>
      </c>
      <c r="B458" s="2" t="s">
        <v>1461</v>
      </c>
      <c r="C458" s="2" t="s">
        <v>17</v>
      </c>
      <c r="D458" s="2" t="s">
        <v>18</v>
      </c>
      <c r="E458" s="5" t="s">
        <v>141</v>
      </c>
      <c r="F458" s="3" t="s">
        <v>142</v>
      </c>
      <c r="G458" s="3" t="s">
        <v>36</v>
      </c>
      <c r="H458" s="2" t="s">
        <v>49</v>
      </c>
      <c r="I458" s="2" t="s">
        <v>1465</v>
      </c>
      <c r="J458" s="3" t="str">
        <f>HYPERLINK("https://www.boe.es/gazeta/dias/1828/08/19/pdfs/GMD-1828-100.pdf#page=3","Abrir facsímil")</f>
        <v>Abrir facsímil</v>
      </c>
      <c r="K458" s="3" t="s">
        <v>51</v>
      </c>
    </row>
    <row r="459" spans="1:11" ht="42" customHeight="1">
      <c r="A459" s="2" t="s">
        <v>1461</v>
      </c>
      <c r="B459" s="2" t="s">
        <v>1461</v>
      </c>
      <c r="C459" s="2" t="s">
        <v>17</v>
      </c>
      <c r="D459" s="2" t="s">
        <v>18</v>
      </c>
      <c r="E459" s="5" t="s">
        <v>1466</v>
      </c>
      <c r="F459" s="3" t="s">
        <v>1467</v>
      </c>
      <c r="G459" s="3" t="s">
        <v>21</v>
      </c>
      <c r="H459" s="2" t="s">
        <v>49</v>
      </c>
      <c r="I459" s="2" t="s">
        <v>1468</v>
      </c>
      <c r="J459" s="3" t="str">
        <f>HYPERLINK("https://www.boe.es/gazeta/dias/1828/11/22/pdfs/GMD-1828-141.pdf#page=4","Abrir facsímil")</f>
        <v>Abrir facsímil</v>
      </c>
      <c r="K459" s="3" t="s">
        <v>51</v>
      </c>
    </row>
    <row r="460" spans="1:11" ht="42" customHeight="1">
      <c r="A460" s="2" t="s">
        <v>1469</v>
      </c>
      <c r="B460" s="2" t="s">
        <v>1469</v>
      </c>
      <c r="C460" s="2" t="s">
        <v>17</v>
      </c>
      <c r="D460" s="2" t="s">
        <v>18</v>
      </c>
      <c r="E460" s="5" t="s">
        <v>691</v>
      </c>
      <c r="F460" s="3" t="s">
        <v>692</v>
      </c>
      <c r="G460" s="3" t="s">
        <v>36</v>
      </c>
      <c r="H460" s="2" t="s">
        <v>49</v>
      </c>
      <c r="I460" s="2" t="s">
        <v>1470</v>
      </c>
      <c r="J460" s="3" t="str">
        <f>HYPERLINK("https://www.boe.es/gazeta/dias/1828/03/01/pdfs/GMD-1828-27.pdf#page=3","Abrir facsímil")</f>
        <v>Abrir facsímil</v>
      </c>
      <c r="K460" s="3" t="s">
        <v>51</v>
      </c>
    </row>
    <row r="461" spans="1:11" ht="42" customHeight="1">
      <c r="A461" s="2" t="s">
        <v>1471</v>
      </c>
      <c r="B461" s="2" t="s">
        <v>1472</v>
      </c>
      <c r="C461" s="2" t="s">
        <v>150</v>
      </c>
      <c r="D461" s="2" t="s">
        <v>151</v>
      </c>
      <c r="E461" s="5" t="s">
        <v>100</v>
      </c>
      <c r="F461" s="3" t="s">
        <v>101</v>
      </c>
      <c r="G461" s="3" t="s">
        <v>21</v>
      </c>
      <c r="H461" s="2" t="s">
        <v>49</v>
      </c>
      <c r="I461" s="2" t="s">
        <v>1473</v>
      </c>
      <c r="J461" s="3" t="str">
        <f>HYPERLINK("https://www.boe.es/gazeta/dias/1828/10/02/pdfs/GMD-1828-119.pdf#page=4","Abrir facsímil")</f>
        <v>Abrir facsímil</v>
      </c>
      <c r="K461" s="3" t="s">
        <v>51</v>
      </c>
    </row>
    <row r="462" spans="1:11" ht="42" customHeight="1">
      <c r="A462" s="2" t="s">
        <v>1474</v>
      </c>
      <c r="B462" s="2" t="s">
        <v>1474</v>
      </c>
      <c r="C462" s="2" t="s">
        <v>46</v>
      </c>
      <c r="D462" s="2" t="s">
        <v>28</v>
      </c>
      <c r="E462" s="5" t="s">
        <v>723</v>
      </c>
      <c r="F462" s="3" t="s">
        <v>724</v>
      </c>
      <c r="G462" s="3" t="s">
        <v>43</v>
      </c>
      <c r="H462" s="2" t="s">
        <v>49</v>
      </c>
      <c r="I462" s="2" t="s">
        <v>1475</v>
      </c>
      <c r="J462" s="3" t="str">
        <f>HYPERLINK("https://www.boe.es/gazeta/dias/1828/02/16/pdfs/GMD-1828-21.pdf#page=1","Abrir facsímil")</f>
        <v>Abrir facsímil</v>
      </c>
      <c r="K462" s="3" t="s">
        <v>51</v>
      </c>
    </row>
    <row r="463" spans="1:11" ht="42" customHeight="1">
      <c r="A463" s="2" t="s">
        <v>1474</v>
      </c>
      <c r="B463" s="2" t="s">
        <v>1474</v>
      </c>
      <c r="C463" s="2" t="s">
        <v>27</v>
      </c>
      <c r="D463" s="2" t="s">
        <v>28</v>
      </c>
      <c r="E463" s="5" t="s">
        <v>577</v>
      </c>
      <c r="F463" s="3" t="s">
        <v>578</v>
      </c>
      <c r="G463" s="3" t="s">
        <v>595</v>
      </c>
      <c r="H463" s="2" t="s">
        <v>49</v>
      </c>
      <c r="I463" s="2" t="s">
        <v>1476</v>
      </c>
      <c r="J463" s="3" t="str">
        <f>HYPERLINK("https://www.boe.es/gazeta/dias/1828/02/19/pdfs/GMD-1828-22.pdf#page=2","Abrir facsímil")</f>
        <v>Abrir facsímil</v>
      </c>
      <c r="K463" s="3" t="s">
        <v>51</v>
      </c>
    </row>
    <row r="464" spans="1:11" ht="42" customHeight="1">
      <c r="A464" s="2" t="s">
        <v>1474</v>
      </c>
      <c r="B464" s="2" t="s">
        <v>1474</v>
      </c>
      <c r="C464" s="2" t="s">
        <v>17</v>
      </c>
      <c r="D464" s="2" t="s">
        <v>18</v>
      </c>
      <c r="E464" s="5" t="s">
        <v>208</v>
      </c>
      <c r="F464" s="3" t="s">
        <v>209</v>
      </c>
      <c r="G464" s="3" t="s">
        <v>43</v>
      </c>
      <c r="H464" s="2" t="s">
        <v>49</v>
      </c>
      <c r="I464" s="2" t="s">
        <v>1477</v>
      </c>
      <c r="J464" s="3" t="str">
        <f>HYPERLINK("https://www.boe.es/gazeta/dias/1828/03/08/pdfs/GMD-1828-30.pdf#page=1","Abrir facsímil")</f>
        <v>Abrir facsímil</v>
      </c>
      <c r="K464" s="3" t="s">
        <v>51</v>
      </c>
    </row>
    <row r="465" spans="1:11" ht="42" customHeight="1">
      <c r="A465" s="2" t="s">
        <v>1474</v>
      </c>
      <c r="B465" s="2" t="s">
        <v>1474</v>
      </c>
      <c r="C465" s="2" t="s">
        <v>27</v>
      </c>
      <c r="D465" s="2" t="s">
        <v>28</v>
      </c>
      <c r="E465" s="5" t="s">
        <v>763</v>
      </c>
      <c r="F465" s="3" t="s">
        <v>764</v>
      </c>
      <c r="G465" s="3" t="s">
        <v>36</v>
      </c>
      <c r="H465" s="2" t="s">
        <v>49</v>
      </c>
      <c r="I465" s="2" t="s">
        <v>1478</v>
      </c>
      <c r="J465" s="3" t="str">
        <f>HYPERLINK("https://www.boe.es/gazeta/dias/1828/03/22/pdfs/GMD-1828-36.pdf#page=3","Abrir facsímil")</f>
        <v>Abrir facsímil</v>
      </c>
      <c r="K465" s="3" t="s">
        <v>51</v>
      </c>
    </row>
    <row r="466" spans="1:11" ht="42" customHeight="1">
      <c r="A466" s="2" t="s">
        <v>1474</v>
      </c>
      <c r="B466" s="2" t="s">
        <v>1474</v>
      </c>
      <c r="C466" s="2" t="s">
        <v>150</v>
      </c>
      <c r="D466" s="2" t="s">
        <v>151</v>
      </c>
      <c r="E466" s="5" t="s">
        <v>1237</v>
      </c>
      <c r="F466" s="3" t="s">
        <v>1238</v>
      </c>
      <c r="G466" s="3" t="s">
        <v>67</v>
      </c>
      <c r="H466" s="2" t="s">
        <v>49</v>
      </c>
      <c r="I466" s="2" t="s">
        <v>1479</v>
      </c>
      <c r="J466" s="3" t="str">
        <f>HYPERLINK("https://www.boe.es/gazeta/dias/1828/07/26/pdfs/GMD-1828-90.pdf#page=2","Abrir facsímil")</f>
        <v>Abrir facsímil</v>
      </c>
      <c r="K466" s="3" t="s">
        <v>51</v>
      </c>
    </row>
    <row r="467" spans="1:11" ht="42" customHeight="1">
      <c r="A467" s="2" t="s">
        <v>1474</v>
      </c>
      <c r="B467" s="2" t="s">
        <v>1474</v>
      </c>
      <c r="C467" s="2" t="s">
        <v>17</v>
      </c>
      <c r="D467" s="2" t="s">
        <v>18</v>
      </c>
      <c r="E467" s="5" t="s">
        <v>91</v>
      </c>
      <c r="F467" s="3" t="s">
        <v>92</v>
      </c>
      <c r="G467" s="3" t="s">
        <v>67</v>
      </c>
      <c r="H467" s="2" t="s">
        <v>49</v>
      </c>
      <c r="I467" s="2" t="s">
        <v>1480</v>
      </c>
      <c r="J467" s="3" t="str">
        <f>HYPERLINK("https://www.boe.es/gazeta/dias/1828/12/13/pdfs/GMD-1828-150.pdf#page=2","Abrir facsímil")</f>
        <v>Abrir facsímil</v>
      </c>
      <c r="K467" s="3" t="s">
        <v>51</v>
      </c>
    </row>
    <row r="468" spans="1:11" ht="42" customHeight="1">
      <c r="A468" s="2" t="s">
        <v>1474</v>
      </c>
      <c r="B468" s="2" t="s">
        <v>1474</v>
      </c>
      <c r="C468" s="2" t="s">
        <v>27</v>
      </c>
      <c r="D468" s="2" t="s">
        <v>28</v>
      </c>
      <c r="E468" s="5" t="s">
        <v>1268</v>
      </c>
      <c r="F468" s="3" t="s">
        <v>1269</v>
      </c>
      <c r="G468" s="3" t="s">
        <v>1481</v>
      </c>
      <c r="H468" s="2" t="s">
        <v>49</v>
      </c>
      <c r="I468" s="2" t="s">
        <v>1482</v>
      </c>
      <c r="J468" s="3" t="str">
        <f>HYPERLINK("https://www.boe.es/gazeta/dias/1828/12/23/pdfs/GMD-1828-154.pdf#page=2","Abrir facsímil")</f>
        <v>Abrir facsímil</v>
      </c>
      <c r="K468" s="3" t="s">
        <v>51</v>
      </c>
    </row>
    <row r="469" spans="1:11" ht="42" customHeight="1">
      <c r="A469" s="2" t="s">
        <v>1474</v>
      </c>
      <c r="B469" s="2" t="s">
        <v>1474</v>
      </c>
      <c r="C469" s="2" t="s">
        <v>27</v>
      </c>
      <c r="D469" s="2" t="s">
        <v>28</v>
      </c>
      <c r="E469" s="5" t="s">
        <v>901</v>
      </c>
      <c r="F469" s="3" t="s">
        <v>902</v>
      </c>
      <c r="G469" s="3" t="s">
        <v>43</v>
      </c>
      <c r="H469" s="2" t="s">
        <v>49</v>
      </c>
      <c r="I469" s="2" t="s">
        <v>1483</v>
      </c>
      <c r="J469" s="3" t="str">
        <f>HYPERLINK("https://www.boe.es/gazeta/dias/1828/12/27/pdfs/GMD-1828-156.pdf#page=1","Abrir facsímil")</f>
        <v>Abrir facsímil</v>
      </c>
      <c r="K469" s="3" t="s">
        <v>51</v>
      </c>
    </row>
    <row r="470" spans="1:11" ht="42" customHeight="1">
      <c r="A470" s="2" t="s">
        <v>1484</v>
      </c>
      <c r="B470" s="2" t="s">
        <v>1485</v>
      </c>
      <c r="C470" s="2" t="s">
        <v>27</v>
      </c>
      <c r="D470" s="2" t="s">
        <v>28</v>
      </c>
      <c r="E470" s="5" t="s">
        <v>577</v>
      </c>
      <c r="F470" s="3" t="s">
        <v>578</v>
      </c>
      <c r="G470" s="3" t="s">
        <v>43</v>
      </c>
      <c r="H470" s="2" t="s">
        <v>22</v>
      </c>
      <c r="I470" s="2" t="s">
        <v>1486</v>
      </c>
      <c r="J470" s="3" t="str">
        <f>HYPERLINK("https://www.boe.es/gazeta/dias/1828/02/19/pdfs/GMD-1828-22.pdf#page=1","Abrir facsímil")</f>
        <v>Abrir facsímil</v>
      </c>
      <c r="K470" s="3" t="s">
        <v>24</v>
      </c>
    </row>
    <row r="471" spans="1:11" ht="42" customHeight="1">
      <c r="A471" s="2" t="s">
        <v>1487</v>
      </c>
      <c r="B471" s="2" t="s">
        <v>1487</v>
      </c>
      <c r="C471" s="2" t="s">
        <v>27</v>
      </c>
      <c r="D471" s="2" t="s">
        <v>28</v>
      </c>
      <c r="E471" s="5" t="s">
        <v>973</v>
      </c>
      <c r="F471" s="3" t="s">
        <v>974</v>
      </c>
      <c r="G471" s="3" t="s">
        <v>43</v>
      </c>
      <c r="H471" s="2" t="s">
        <v>49</v>
      </c>
      <c r="I471" s="2" t="s">
        <v>1488</v>
      </c>
      <c r="J471" s="3" t="str">
        <f>HYPERLINK("https://www.boe.es/gazeta/dias/1828/02/09/pdfs/GMD-1828-18.pdf#page=1","Abrir facsímil")</f>
        <v>Abrir facsímil</v>
      </c>
      <c r="K471" s="3" t="s">
        <v>51</v>
      </c>
    </row>
    <row r="472" spans="1:11" ht="42" customHeight="1">
      <c r="A472" s="2" t="s">
        <v>1489</v>
      </c>
      <c r="B472" s="2" t="s">
        <v>1489</v>
      </c>
      <c r="C472" s="2" t="s">
        <v>17</v>
      </c>
      <c r="D472" s="2" t="s">
        <v>18</v>
      </c>
      <c r="E472" s="5" t="s">
        <v>65</v>
      </c>
      <c r="F472" s="3" t="s">
        <v>66</v>
      </c>
      <c r="G472" s="3" t="s">
        <v>67</v>
      </c>
      <c r="H472" s="2" t="s">
        <v>49</v>
      </c>
      <c r="I472" s="2" t="s">
        <v>1490</v>
      </c>
      <c r="J472" s="3" t="str">
        <f>HYPERLINK("https://www.boe.es/gazeta/dias/1828/01/31/pdfs/GMD-1828-14.pdf#page=2","Abrir facsímil")</f>
        <v>Abrir facsímil</v>
      </c>
      <c r="K472" s="3" t="s">
        <v>51</v>
      </c>
    </row>
    <row r="473" spans="1:11" ht="42" customHeight="1">
      <c r="A473" s="2" t="s">
        <v>1491</v>
      </c>
      <c r="B473" s="2" t="s">
        <v>1491</v>
      </c>
      <c r="C473" s="2" t="s">
        <v>46</v>
      </c>
      <c r="D473" s="2" t="s">
        <v>28</v>
      </c>
      <c r="E473" s="5" t="s">
        <v>1089</v>
      </c>
      <c r="F473" s="3" t="s">
        <v>1090</v>
      </c>
      <c r="G473" s="3" t="s">
        <v>21</v>
      </c>
      <c r="H473" s="2" t="s">
        <v>49</v>
      </c>
      <c r="I473" s="2" t="s">
        <v>1492</v>
      </c>
      <c r="J473" s="3" t="str">
        <f>HYPERLINK("https://www.boe.es/gazeta/dias/1828/09/18/pdfs/GMD-1828-113.pdf#page=4","Abrir facsímil")</f>
        <v>Abrir facsímil</v>
      </c>
      <c r="K473" s="3" t="s">
        <v>51</v>
      </c>
    </row>
    <row r="474" spans="1:11" ht="42" customHeight="1">
      <c r="A474" s="2" t="s">
        <v>1493</v>
      </c>
      <c r="B474" s="2" t="s">
        <v>1493</v>
      </c>
      <c r="C474" s="2" t="s">
        <v>54</v>
      </c>
      <c r="D474" s="2" t="s">
        <v>28</v>
      </c>
      <c r="E474" s="5" t="s">
        <v>879</v>
      </c>
      <c r="F474" s="3" t="s">
        <v>880</v>
      </c>
      <c r="G474" s="3" t="s">
        <v>36</v>
      </c>
      <c r="H474" s="2" t="s">
        <v>49</v>
      </c>
      <c r="I474" s="2" t="s">
        <v>1494</v>
      </c>
      <c r="J474" s="3" t="str">
        <f>HYPERLINK("https://www.boe.es/gazeta/dias/1828/01/22/pdfs/GMD-1828-10.pdf#page=3","Abrir facsímil")</f>
        <v>Abrir facsímil</v>
      </c>
      <c r="K474" s="3" t="s">
        <v>51</v>
      </c>
    </row>
    <row r="475" spans="1:11" ht="42" customHeight="1">
      <c r="A475" s="2" t="s">
        <v>1493</v>
      </c>
      <c r="B475" s="2" t="s">
        <v>1493</v>
      </c>
      <c r="C475" s="2" t="s">
        <v>86</v>
      </c>
      <c r="D475" s="2" t="s">
        <v>28</v>
      </c>
      <c r="E475" s="5" t="s">
        <v>1495</v>
      </c>
      <c r="F475" s="3" t="s">
        <v>1496</v>
      </c>
      <c r="G475" s="3" t="s">
        <v>67</v>
      </c>
      <c r="H475" s="2" t="s">
        <v>49</v>
      </c>
      <c r="I475" s="2" t="s">
        <v>1497</v>
      </c>
      <c r="J475" s="3" t="str">
        <f>HYPERLINK("https://www.boe.es/gazeta/dias/1828/02/28/pdfs/GMD-1828-26.pdf#page=2","Abrir facsímil")</f>
        <v>Abrir facsímil</v>
      </c>
      <c r="K475" s="3" t="s">
        <v>51</v>
      </c>
    </row>
    <row r="476" spans="1:11" ht="42" customHeight="1">
      <c r="A476" s="2" t="s">
        <v>1493</v>
      </c>
      <c r="B476" s="2" t="s">
        <v>1493</v>
      </c>
      <c r="C476" s="2" t="s">
        <v>17</v>
      </c>
      <c r="D476" s="2" t="s">
        <v>18</v>
      </c>
      <c r="E476" s="5" t="s">
        <v>221</v>
      </c>
      <c r="F476" s="3" t="s">
        <v>222</v>
      </c>
      <c r="G476" s="3" t="s">
        <v>36</v>
      </c>
      <c r="H476" s="2" t="s">
        <v>49</v>
      </c>
      <c r="I476" s="2" t="s">
        <v>1498</v>
      </c>
      <c r="J476" s="3" t="str">
        <f>HYPERLINK("https://www.boe.es/gazeta/dias/1828/05/22/pdfs/GMD-1828-62.pdf#page=3","Abrir facsímil")</f>
        <v>Abrir facsímil</v>
      </c>
      <c r="K476" s="3" t="s">
        <v>51</v>
      </c>
    </row>
    <row r="477" spans="1:11" ht="42" customHeight="1">
      <c r="A477" s="2" t="s">
        <v>1499</v>
      </c>
      <c r="B477" s="2" t="s">
        <v>1500</v>
      </c>
      <c r="C477" s="2" t="s">
        <v>17</v>
      </c>
      <c r="D477" s="2" t="s">
        <v>18</v>
      </c>
      <c r="E477" s="5" t="s">
        <v>434</v>
      </c>
      <c r="F477" s="3" t="s">
        <v>435</v>
      </c>
      <c r="G477" s="3" t="s">
        <v>67</v>
      </c>
      <c r="H477" s="2" t="s">
        <v>49</v>
      </c>
      <c r="I477" s="2" t="s">
        <v>1501</v>
      </c>
      <c r="J477" s="3" t="str">
        <f>HYPERLINK("https://www.boe.es/gazeta/dias/1828/08/26/pdfs/GMD-1828-103.pdf#page=2","Abrir facsímil")</f>
        <v>Abrir facsímil</v>
      </c>
      <c r="K477" s="3" t="s">
        <v>51</v>
      </c>
    </row>
    <row r="478" spans="1:11" ht="42" customHeight="1">
      <c r="A478" s="2" t="s">
        <v>1502</v>
      </c>
      <c r="B478" s="2" t="s">
        <v>1502</v>
      </c>
      <c r="C478" s="2" t="s">
        <v>150</v>
      </c>
      <c r="D478" s="2" t="s">
        <v>151</v>
      </c>
      <c r="E478" s="5" t="s">
        <v>164</v>
      </c>
      <c r="F478" s="3" t="s">
        <v>165</v>
      </c>
      <c r="G478" s="3" t="s">
        <v>43</v>
      </c>
      <c r="H478" s="2" t="s">
        <v>49</v>
      </c>
      <c r="I478" s="2" t="s">
        <v>1503</v>
      </c>
      <c r="J478" s="3" t="str">
        <f>HYPERLINK("https://www.boe.es/gazeta/dias/1828/09/04/pdfs/GMD-1828-107.pdf#page=1","Abrir facsímil")</f>
        <v>Abrir facsímil</v>
      </c>
      <c r="K478" s="3" t="s">
        <v>51</v>
      </c>
    </row>
    <row r="479" spans="1:11" ht="42" customHeight="1">
      <c r="A479" s="2" t="s">
        <v>1504</v>
      </c>
      <c r="B479" s="2" t="s">
        <v>1505</v>
      </c>
      <c r="C479" s="2" t="s">
        <v>293</v>
      </c>
      <c r="D479" s="2" t="s">
        <v>151</v>
      </c>
      <c r="E479" s="5" t="s">
        <v>174</v>
      </c>
      <c r="F479" s="3" t="s">
        <v>175</v>
      </c>
      <c r="G479" s="3" t="s">
        <v>43</v>
      </c>
      <c r="H479" s="2" t="s">
        <v>49</v>
      </c>
      <c r="I479" s="2" t="s">
        <v>1506</v>
      </c>
      <c r="J479" s="3" t="str">
        <f>HYPERLINK("https://www.boe.es/gazeta/dias/1828/05/06/pdfs/GMD-1828-55.pdf#page=1","Abrir facsímil")</f>
        <v>Abrir facsímil</v>
      </c>
      <c r="K479" s="3" t="s">
        <v>51</v>
      </c>
    </row>
    <row r="480" spans="1:11" ht="42" customHeight="1">
      <c r="A480" s="2" t="s">
        <v>1507</v>
      </c>
      <c r="B480" s="2" t="s">
        <v>1507</v>
      </c>
      <c r="C480" s="2" t="s">
        <v>17</v>
      </c>
      <c r="D480" s="2" t="s">
        <v>18</v>
      </c>
      <c r="E480" s="5" t="s">
        <v>29</v>
      </c>
      <c r="F480" s="3" t="s">
        <v>30</v>
      </c>
      <c r="G480" s="3" t="s">
        <v>21</v>
      </c>
      <c r="H480" s="2" t="s">
        <v>49</v>
      </c>
      <c r="I480" s="2" t="s">
        <v>1508</v>
      </c>
      <c r="J480" s="3" t="str">
        <f>HYPERLINK("https://www.boe.es/gazeta/dias/1828/10/28/pdfs/GMD-1828-130.pdf#page=4","Abrir facsímil")</f>
        <v>Abrir facsímil</v>
      </c>
      <c r="K480" s="3" t="s">
        <v>51</v>
      </c>
    </row>
    <row r="481" spans="1:11" ht="42" customHeight="1">
      <c r="A481" s="2" t="s">
        <v>1509</v>
      </c>
      <c r="B481" s="2" t="s">
        <v>1509</v>
      </c>
      <c r="C481" s="2" t="s">
        <v>27</v>
      </c>
      <c r="D481" s="2" t="s">
        <v>28</v>
      </c>
      <c r="E481" s="5" t="s">
        <v>70</v>
      </c>
      <c r="F481" s="3" t="s">
        <v>71</v>
      </c>
      <c r="G481" s="3" t="s">
        <v>36</v>
      </c>
      <c r="H481" s="2" t="s">
        <v>49</v>
      </c>
      <c r="I481" s="2" t="s">
        <v>1510</v>
      </c>
      <c r="J481" s="3" t="str">
        <f>HYPERLINK("https://www.boe.es/gazeta/dias/1828/02/05/pdfs/GMD-1828-16.pdf#page=3","Abrir facsímil")</f>
        <v>Abrir facsímil</v>
      </c>
      <c r="K481" s="3" t="s">
        <v>51</v>
      </c>
    </row>
    <row r="482" spans="1:11" ht="42" customHeight="1">
      <c r="A482" s="2" t="s">
        <v>1511</v>
      </c>
      <c r="B482" s="2" t="s">
        <v>1511</v>
      </c>
      <c r="C482" s="2" t="s">
        <v>17</v>
      </c>
      <c r="D482" s="2" t="s">
        <v>18</v>
      </c>
      <c r="E482" s="5" t="s">
        <v>212</v>
      </c>
      <c r="F482" s="3" t="s">
        <v>213</v>
      </c>
      <c r="G482" s="3" t="s">
        <v>67</v>
      </c>
      <c r="H482" s="2" t="s">
        <v>49</v>
      </c>
      <c r="I482" s="2" t="s">
        <v>1512</v>
      </c>
      <c r="J482" s="3" t="str">
        <f>HYPERLINK("https://www.boe.es/gazeta/dias/1828/03/25/pdfs/GMD-1828-37.pdf#page=2","Abrir facsímil")</f>
        <v>Abrir facsímil</v>
      </c>
      <c r="K482" s="3" t="s">
        <v>51</v>
      </c>
    </row>
    <row r="483" spans="1:11" ht="42" customHeight="1">
      <c r="A483" s="2" t="s">
        <v>1511</v>
      </c>
      <c r="B483" s="2" t="s">
        <v>1511</v>
      </c>
      <c r="C483" s="2" t="s">
        <v>150</v>
      </c>
      <c r="D483" s="2" t="s">
        <v>151</v>
      </c>
      <c r="E483" s="5" t="s">
        <v>275</v>
      </c>
      <c r="F483" s="3" t="s">
        <v>276</v>
      </c>
      <c r="G483" s="3" t="s">
        <v>36</v>
      </c>
      <c r="H483" s="2" t="s">
        <v>49</v>
      </c>
      <c r="I483" s="2" t="s">
        <v>1513</v>
      </c>
      <c r="J483" s="3" t="str">
        <f>HYPERLINK("https://www.boe.es/gazeta/dias/1828/03/29/pdfs/GMD-1828-39.pdf#page=3","Abrir facsímil")</f>
        <v>Abrir facsímil</v>
      </c>
      <c r="K483" s="3" t="s">
        <v>51</v>
      </c>
    </row>
    <row r="484" spans="1:11" ht="42" customHeight="1">
      <c r="A484" s="2" t="s">
        <v>1509</v>
      </c>
      <c r="B484" s="2" t="s">
        <v>1509</v>
      </c>
      <c r="C484" s="2" t="s">
        <v>27</v>
      </c>
      <c r="D484" s="2" t="s">
        <v>28</v>
      </c>
      <c r="E484" s="5" t="s">
        <v>386</v>
      </c>
      <c r="F484" s="3" t="s">
        <v>387</v>
      </c>
      <c r="G484" s="3" t="s">
        <v>21</v>
      </c>
      <c r="H484" s="2" t="s">
        <v>49</v>
      </c>
      <c r="I484" s="2" t="s">
        <v>1514</v>
      </c>
      <c r="J484" s="3" t="str">
        <f>HYPERLINK("https://www.boe.es/gazeta/dias/1828/04/29/pdfs/GMD-1828-52.pdf#page=4","Abrir facsímil")</f>
        <v>Abrir facsímil</v>
      </c>
      <c r="K484" s="3" t="s">
        <v>51</v>
      </c>
    </row>
    <row r="485" spans="1:11" ht="42" customHeight="1">
      <c r="A485" s="2" t="s">
        <v>1511</v>
      </c>
      <c r="B485" s="2" t="s">
        <v>1511</v>
      </c>
      <c r="C485" s="2" t="s">
        <v>96</v>
      </c>
      <c r="D485" s="2" t="s">
        <v>28</v>
      </c>
      <c r="E485" s="5" t="s">
        <v>927</v>
      </c>
      <c r="F485" s="3" t="s">
        <v>928</v>
      </c>
      <c r="G485" s="3" t="s">
        <v>21</v>
      </c>
      <c r="H485" s="2" t="s">
        <v>49</v>
      </c>
      <c r="I485" s="2" t="s">
        <v>1515</v>
      </c>
      <c r="J485" s="3" t="str">
        <f>HYPERLINK("https://www.boe.es/gazeta/dias/1828/10/09/pdfs/GMD-1828-122.pdf#page=4","Abrir facsímil")</f>
        <v>Abrir facsímil</v>
      </c>
      <c r="K485" s="3" t="s">
        <v>51</v>
      </c>
    </row>
    <row r="486" spans="1:11" ht="42" customHeight="1">
      <c r="A486" s="2" t="s">
        <v>1516</v>
      </c>
      <c r="B486" s="2" t="s">
        <v>1517</v>
      </c>
      <c r="C486" s="2" t="s">
        <v>17</v>
      </c>
      <c r="D486" s="2" t="s">
        <v>18</v>
      </c>
      <c r="E486" s="5" t="s">
        <v>434</v>
      </c>
      <c r="F486" s="3" t="s">
        <v>435</v>
      </c>
      <c r="G486" s="3" t="s">
        <v>36</v>
      </c>
      <c r="H486" s="2" t="s">
        <v>49</v>
      </c>
      <c r="I486" s="2" t="s">
        <v>1518</v>
      </c>
      <c r="J486" s="3" t="str">
        <f>HYPERLINK("https://www.boe.es/gazeta/dias/1828/08/26/pdfs/GMD-1828-103.pdf#page=3","Abrir facsímil")</f>
        <v>Abrir facsímil</v>
      </c>
      <c r="K486" s="3" t="s">
        <v>51</v>
      </c>
    </row>
    <row r="487" spans="1:11" ht="42" customHeight="1">
      <c r="A487" s="2" t="s">
        <v>1519</v>
      </c>
      <c r="B487" s="2" t="s">
        <v>1520</v>
      </c>
      <c r="C487" s="2" t="s">
        <v>27</v>
      </c>
      <c r="D487" s="2" t="s">
        <v>28</v>
      </c>
      <c r="E487" s="5" t="s">
        <v>124</v>
      </c>
      <c r="F487" s="3" t="s">
        <v>125</v>
      </c>
      <c r="G487" s="3" t="s">
        <v>36</v>
      </c>
      <c r="H487" s="2" t="s">
        <v>22</v>
      </c>
      <c r="I487" s="2" t="s">
        <v>1521</v>
      </c>
      <c r="J487" s="3" t="str">
        <f>HYPERLINK("https://www.boe.es/gazeta/dias/1828/11/18/pdfs/GMD-1828-139.pdf#page=3","Abrir facsímil")</f>
        <v>Abrir facsímil</v>
      </c>
      <c r="K487" s="3" t="s">
        <v>24</v>
      </c>
    </row>
    <row r="488" spans="1:11" ht="42" customHeight="1">
      <c r="A488" s="2" t="s">
        <v>1522</v>
      </c>
      <c r="B488" s="2" t="s">
        <v>1523</v>
      </c>
      <c r="C488" s="2" t="s">
        <v>96</v>
      </c>
      <c r="D488" s="2" t="s">
        <v>28</v>
      </c>
      <c r="E488" s="5" t="s">
        <v>124</v>
      </c>
      <c r="F488" s="3" t="s">
        <v>125</v>
      </c>
      <c r="G488" s="3" t="s">
        <v>21</v>
      </c>
      <c r="H488" s="2" t="s">
        <v>22</v>
      </c>
      <c r="I488" s="2" t="s">
        <v>1524</v>
      </c>
      <c r="J488" s="3" t="str">
        <f>HYPERLINK("https://www.boe.es/gazeta/dias/1828/11/18/pdfs/GMD-1828-139.pdf#page=4","Abrir facsímil")</f>
        <v>Abrir facsímil</v>
      </c>
      <c r="K488" s="3" t="s">
        <v>24</v>
      </c>
    </row>
    <row r="489" spans="1:11" ht="42" customHeight="1">
      <c r="A489" s="2" t="s">
        <v>1525</v>
      </c>
      <c r="B489" s="2" t="s">
        <v>1525</v>
      </c>
      <c r="C489" s="2" t="s">
        <v>17</v>
      </c>
      <c r="D489" s="2" t="s">
        <v>18</v>
      </c>
      <c r="E489" s="5" t="s">
        <v>314</v>
      </c>
      <c r="F489" s="3" t="s">
        <v>315</v>
      </c>
      <c r="G489" s="3" t="s">
        <v>67</v>
      </c>
      <c r="H489" s="2" t="s">
        <v>49</v>
      </c>
      <c r="I489" s="2" t="s">
        <v>1526</v>
      </c>
      <c r="J489" s="3" t="str">
        <f>HYPERLINK("https://www.boe.es/gazeta/dias/1828/01/26/pdfs/GMD-1828-12.pdf#page=2","Abrir facsímil")</f>
        <v>Abrir facsímil</v>
      </c>
      <c r="K489" s="3" t="s">
        <v>51</v>
      </c>
    </row>
    <row r="490" spans="1:11" ht="42" customHeight="1">
      <c r="A490" s="2" t="s">
        <v>1527</v>
      </c>
      <c r="B490" s="2" t="s">
        <v>1528</v>
      </c>
      <c r="C490" s="2" t="s">
        <v>27</v>
      </c>
      <c r="D490" s="2" t="s">
        <v>28</v>
      </c>
      <c r="E490" s="5" t="s">
        <v>169</v>
      </c>
      <c r="F490" s="3" t="s">
        <v>170</v>
      </c>
      <c r="G490" s="3" t="s">
        <v>36</v>
      </c>
      <c r="H490" s="2" t="s">
        <v>49</v>
      </c>
      <c r="I490" s="2" t="s">
        <v>1529</v>
      </c>
      <c r="J490" s="3" t="str">
        <f>HYPERLINK("https://www.boe.es/gazeta/dias/1828/04/01/pdfs/GMD-1828-40.pdf#page=3","Abrir facsímil")</f>
        <v>Abrir facsímil</v>
      </c>
      <c r="K490" s="3" t="s">
        <v>51</v>
      </c>
    </row>
    <row r="491" spans="1:11" ht="42" customHeight="1">
      <c r="A491" s="2" t="s">
        <v>1530</v>
      </c>
      <c r="B491" s="2" t="s">
        <v>1531</v>
      </c>
      <c r="C491" s="2" t="s">
        <v>27</v>
      </c>
      <c r="D491" s="2" t="s">
        <v>28</v>
      </c>
      <c r="E491" s="5" t="s">
        <v>169</v>
      </c>
      <c r="F491" s="3" t="s">
        <v>170</v>
      </c>
      <c r="G491" s="3" t="s">
        <v>36</v>
      </c>
      <c r="H491" s="2" t="s">
        <v>49</v>
      </c>
      <c r="I491" s="2" t="s">
        <v>1532</v>
      </c>
      <c r="J491" s="3" t="str">
        <f>HYPERLINK("https://www.boe.es/gazeta/dias/1828/04/01/pdfs/GMD-1828-40.pdf#page=3","Abrir facsímil")</f>
        <v>Abrir facsímil</v>
      </c>
      <c r="K491" s="3" t="s">
        <v>51</v>
      </c>
    </row>
    <row r="492" spans="1:11" ht="42" customHeight="1">
      <c r="A492" s="2" t="s">
        <v>1533</v>
      </c>
      <c r="B492" s="2" t="s">
        <v>1534</v>
      </c>
      <c r="C492" s="2" t="s">
        <v>96</v>
      </c>
      <c r="D492" s="2" t="s">
        <v>28</v>
      </c>
      <c r="E492" s="5" t="s">
        <v>108</v>
      </c>
      <c r="F492" s="3" t="s">
        <v>109</v>
      </c>
      <c r="G492" s="3" t="s">
        <v>21</v>
      </c>
      <c r="H492" s="2" t="s">
        <v>49</v>
      </c>
      <c r="I492" s="2" t="s">
        <v>1535</v>
      </c>
      <c r="J492" s="3" t="str">
        <f>HYPERLINK("https://www.boe.es/gazeta/dias/1828/11/29/pdfs/GMD-1828-144.pdf#page=4","Abrir facsímil")</f>
        <v>Abrir facsímil</v>
      </c>
      <c r="K492" s="3" t="s">
        <v>51</v>
      </c>
    </row>
    <row r="493" spans="1:11" ht="42" customHeight="1">
      <c r="A493" s="2" t="s">
        <v>1536</v>
      </c>
      <c r="B493" s="2" t="s">
        <v>1537</v>
      </c>
      <c r="C493" s="2" t="s">
        <v>40</v>
      </c>
      <c r="D493" s="2" t="s">
        <v>28</v>
      </c>
      <c r="E493" s="5" t="s">
        <v>1025</v>
      </c>
      <c r="F493" s="3" t="s">
        <v>1026</v>
      </c>
      <c r="G493" s="3" t="s">
        <v>36</v>
      </c>
      <c r="H493" s="2" t="s">
        <v>49</v>
      </c>
      <c r="I493" s="2" t="s">
        <v>1538</v>
      </c>
      <c r="J493" s="3" t="str">
        <f>HYPERLINK("https://www.boe.es/gazeta/dias/1828/10/21/pdfs/GMD-1828-127.pdf#page=3","Abrir facsímil")</f>
        <v>Abrir facsímil</v>
      </c>
      <c r="K493" s="3" t="s">
        <v>51</v>
      </c>
    </row>
    <row r="494" spans="1:11" ht="42" customHeight="1">
      <c r="A494" s="2" t="s">
        <v>1539</v>
      </c>
      <c r="B494" s="2" t="s">
        <v>1540</v>
      </c>
      <c r="C494" s="2" t="s">
        <v>27</v>
      </c>
      <c r="D494" s="2" t="s">
        <v>28</v>
      </c>
      <c r="E494" s="5" t="s">
        <v>236</v>
      </c>
      <c r="F494" s="3" t="s">
        <v>237</v>
      </c>
      <c r="G494" s="3" t="s">
        <v>21</v>
      </c>
      <c r="H494" s="2" t="s">
        <v>49</v>
      </c>
      <c r="I494" s="2" t="s">
        <v>1541</v>
      </c>
      <c r="J494" s="3" t="str">
        <f>HYPERLINK("https://www.boe.es/gazeta/dias/1828/03/18/pdfs/GMD-1828-34.pdf#page=4","Abrir facsímil")</f>
        <v>Abrir facsímil</v>
      </c>
      <c r="K494" s="3" t="s">
        <v>51</v>
      </c>
    </row>
    <row r="495" spans="1:11" ht="42" customHeight="1">
      <c r="A495" s="2" t="s">
        <v>1539</v>
      </c>
      <c r="B495" s="2" t="s">
        <v>1540</v>
      </c>
      <c r="C495" s="2" t="s">
        <v>27</v>
      </c>
      <c r="D495" s="2" t="s">
        <v>28</v>
      </c>
      <c r="E495" s="5" t="s">
        <v>212</v>
      </c>
      <c r="F495" s="3" t="s">
        <v>213</v>
      </c>
      <c r="G495" s="3" t="s">
        <v>36</v>
      </c>
      <c r="H495" s="2" t="s">
        <v>49</v>
      </c>
      <c r="I495" s="2" t="s">
        <v>1542</v>
      </c>
      <c r="J495" s="3" t="str">
        <f>HYPERLINK("https://www.boe.es/gazeta/dias/1828/03/25/pdfs/GMD-1828-37.pdf#page=3","Abrir facsímil")</f>
        <v>Abrir facsímil</v>
      </c>
      <c r="K495" s="3" t="s">
        <v>51</v>
      </c>
    </row>
    <row r="496" spans="1:11" ht="42" customHeight="1">
      <c r="A496" s="2" t="s">
        <v>1543</v>
      </c>
      <c r="B496" s="2" t="s">
        <v>1544</v>
      </c>
      <c r="C496" s="2" t="s">
        <v>27</v>
      </c>
      <c r="D496" s="2" t="s">
        <v>28</v>
      </c>
      <c r="E496" s="5" t="s">
        <v>504</v>
      </c>
      <c r="F496" s="3" t="s">
        <v>505</v>
      </c>
      <c r="G496" s="3" t="s">
        <v>506</v>
      </c>
      <c r="H496" s="2" t="s">
        <v>49</v>
      </c>
      <c r="I496" s="2" t="s">
        <v>1545</v>
      </c>
      <c r="J496" s="3" t="str">
        <f>HYPERLINK("https://www.boe.es/gazeta/dias/1828/09/13/pdfs/GMD-1828-111.pdf#page=4","Abrir facsímil")</f>
        <v>Abrir facsímil</v>
      </c>
      <c r="K496" s="3" t="s">
        <v>51</v>
      </c>
    </row>
    <row r="497" spans="1:11" ht="42" customHeight="1">
      <c r="A497" s="2" t="s">
        <v>1546</v>
      </c>
      <c r="B497" s="2" t="s">
        <v>1547</v>
      </c>
      <c r="C497" s="2" t="s">
        <v>54</v>
      </c>
      <c r="D497" s="2" t="s">
        <v>28</v>
      </c>
      <c r="E497" s="5" t="s">
        <v>212</v>
      </c>
      <c r="F497" s="3" t="s">
        <v>213</v>
      </c>
      <c r="G497" s="3" t="s">
        <v>36</v>
      </c>
      <c r="H497" s="2" t="s">
        <v>49</v>
      </c>
      <c r="I497" s="2" t="s">
        <v>1548</v>
      </c>
      <c r="J497" s="3" t="str">
        <f>HYPERLINK("https://www.boe.es/gazeta/dias/1828/03/25/pdfs/GMD-1828-37.pdf#page=3","Abrir facsímil")</f>
        <v>Abrir facsímil</v>
      </c>
      <c r="K497" s="3" t="s">
        <v>51</v>
      </c>
    </row>
    <row r="498" spans="1:11" ht="42" customHeight="1">
      <c r="A498" s="2" t="s">
        <v>1549</v>
      </c>
      <c r="B498" s="2" t="s">
        <v>1550</v>
      </c>
      <c r="C498" s="2" t="s">
        <v>150</v>
      </c>
      <c r="D498" s="2" t="s">
        <v>151</v>
      </c>
      <c r="E498" s="5" t="s">
        <v>465</v>
      </c>
      <c r="F498" s="3" t="s">
        <v>466</v>
      </c>
      <c r="G498" s="3" t="s">
        <v>67</v>
      </c>
      <c r="H498" s="2" t="s">
        <v>49</v>
      </c>
      <c r="I498" s="2" t="s">
        <v>1551</v>
      </c>
      <c r="J498" s="3" t="str">
        <f>HYPERLINK("https://www.boe.es/gazeta/dias/1828/07/22/pdfs/GMD-1828-88.pdf#page=2","Abrir facsímil")</f>
        <v>Abrir facsímil</v>
      </c>
      <c r="K498" s="3" t="s">
        <v>51</v>
      </c>
    </row>
    <row r="499" spans="1:11" ht="42" customHeight="1">
      <c r="A499" s="2" t="s">
        <v>1552</v>
      </c>
      <c r="B499" s="2" t="s">
        <v>1553</v>
      </c>
      <c r="C499" s="2" t="s">
        <v>54</v>
      </c>
      <c r="D499" s="2" t="s">
        <v>28</v>
      </c>
      <c r="E499" s="5" t="s">
        <v>208</v>
      </c>
      <c r="F499" s="3" t="s">
        <v>209</v>
      </c>
      <c r="G499" s="3" t="s">
        <v>21</v>
      </c>
      <c r="H499" s="2" t="s">
        <v>49</v>
      </c>
      <c r="I499" s="2" t="s">
        <v>1554</v>
      </c>
      <c r="J499" s="3" t="str">
        <f>HYPERLINK("https://www.boe.es/gazeta/dias/1828/03/08/pdfs/GMD-1828-30.pdf#page=4","Abrir facsímil")</f>
        <v>Abrir facsímil</v>
      </c>
      <c r="K499" s="3" t="s">
        <v>51</v>
      </c>
    </row>
    <row r="500" spans="1:11" ht="42" customHeight="1">
      <c r="A500" s="2" t="s">
        <v>1555</v>
      </c>
      <c r="B500" s="2" t="s">
        <v>1556</v>
      </c>
      <c r="C500" s="2" t="s">
        <v>17</v>
      </c>
      <c r="D500" s="2" t="s">
        <v>18</v>
      </c>
      <c r="E500" s="5" t="s">
        <v>607</v>
      </c>
      <c r="F500" s="3" t="s">
        <v>608</v>
      </c>
      <c r="G500" s="3" t="s">
        <v>21</v>
      </c>
      <c r="H500" s="2" t="s">
        <v>49</v>
      </c>
      <c r="I500" s="2" t="s">
        <v>1557</v>
      </c>
      <c r="J500" s="3" t="str">
        <f>HYPERLINK("https://www.boe.es/gazeta/dias/1828/10/30/pdfs/GMD-1828-131.pdf#page=4","Abrir facsímil")</f>
        <v>Abrir facsímil</v>
      </c>
      <c r="K500" s="3" t="s">
        <v>51</v>
      </c>
    </row>
    <row r="501" spans="1:11" ht="42" customHeight="1">
      <c r="A501" s="2" t="s">
        <v>1558</v>
      </c>
      <c r="B501" s="2" t="s">
        <v>1559</v>
      </c>
      <c r="C501" s="2" t="s">
        <v>27</v>
      </c>
      <c r="D501" s="2" t="s">
        <v>28</v>
      </c>
      <c r="E501" s="5" t="s">
        <v>169</v>
      </c>
      <c r="F501" s="3" t="s">
        <v>170</v>
      </c>
      <c r="G501" s="3" t="s">
        <v>36</v>
      </c>
      <c r="H501" s="2" t="s">
        <v>49</v>
      </c>
      <c r="I501" s="2" t="s">
        <v>1560</v>
      </c>
      <c r="J501" s="3" t="str">
        <f>HYPERLINK("https://www.boe.es/gazeta/dias/1828/04/01/pdfs/GMD-1828-40.pdf#page=3","Abrir facsímil")</f>
        <v>Abrir facsímil</v>
      </c>
      <c r="K501" s="3" t="s">
        <v>51</v>
      </c>
    </row>
    <row r="502" spans="1:11" ht="42" customHeight="1">
      <c r="A502" s="2" t="s">
        <v>1561</v>
      </c>
      <c r="B502" s="2" t="s">
        <v>1562</v>
      </c>
      <c r="C502" s="2" t="s">
        <v>54</v>
      </c>
      <c r="D502" s="2" t="s">
        <v>28</v>
      </c>
      <c r="E502" s="5" t="s">
        <v>1237</v>
      </c>
      <c r="F502" s="3" t="s">
        <v>1238</v>
      </c>
      <c r="G502" s="3" t="s">
        <v>21</v>
      </c>
      <c r="H502" s="2" t="s">
        <v>49</v>
      </c>
      <c r="I502" s="2" t="s">
        <v>1563</v>
      </c>
      <c r="J502" s="3" t="str">
        <f>HYPERLINK("https://www.boe.es/gazeta/dias/1828/07/26/pdfs/GMD-1828-90.pdf#page=4","Abrir facsímil")</f>
        <v>Abrir facsímil</v>
      </c>
      <c r="K502" s="3" t="s">
        <v>51</v>
      </c>
    </row>
    <row r="503" spans="1:11" ht="42" customHeight="1">
      <c r="A503" s="2" t="s">
        <v>1561</v>
      </c>
      <c r="B503" s="2" t="s">
        <v>1562</v>
      </c>
      <c r="C503" s="2" t="s">
        <v>17</v>
      </c>
      <c r="D503" s="2" t="s">
        <v>18</v>
      </c>
      <c r="E503" s="5" t="s">
        <v>359</v>
      </c>
      <c r="F503" s="3" t="s">
        <v>360</v>
      </c>
      <c r="G503" s="3" t="s">
        <v>21</v>
      </c>
      <c r="H503" s="2" t="s">
        <v>49</v>
      </c>
      <c r="I503" s="2" t="s">
        <v>1564</v>
      </c>
      <c r="J503" s="3" t="str">
        <f>HYPERLINK("https://www.boe.es/gazeta/dias/1828/09/20/pdfs/GMD-1828-114.pdf#page=4","Abrir facsímil")</f>
        <v>Abrir facsímil</v>
      </c>
      <c r="K503" s="3" t="s">
        <v>51</v>
      </c>
    </row>
    <row r="504" spans="1:11" ht="42" customHeight="1">
      <c r="A504" s="2" t="s">
        <v>1565</v>
      </c>
      <c r="B504" s="2" t="s">
        <v>1566</v>
      </c>
      <c r="C504" s="2" t="s">
        <v>27</v>
      </c>
      <c r="D504" s="2" t="s">
        <v>28</v>
      </c>
      <c r="E504" s="5" t="s">
        <v>128</v>
      </c>
      <c r="F504" s="3" t="s">
        <v>129</v>
      </c>
      <c r="G504" s="3" t="s">
        <v>21</v>
      </c>
      <c r="H504" s="2" t="s">
        <v>49</v>
      </c>
      <c r="I504" s="2" t="s">
        <v>1567</v>
      </c>
      <c r="J504" s="3" t="str">
        <f>HYPERLINK("https://www.boe.es/gazeta/dias/1828/01/03/pdfs/GMD-1828-2.pdf#page=4","Abrir facsímil")</f>
        <v>Abrir facsímil</v>
      </c>
      <c r="K504" s="3" t="s">
        <v>51</v>
      </c>
    </row>
    <row r="505" spans="1:11" ht="42" customHeight="1">
      <c r="A505" s="2" t="s">
        <v>1568</v>
      </c>
      <c r="B505" s="2" t="s">
        <v>1569</v>
      </c>
      <c r="C505" s="2" t="s">
        <v>17</v>
      </c>
      <c r="D505" s="2" t="s">
        <v>18</v>
      </c>
      <c r="E505" s="5" t="s">
        <v>128</v>
      </c>
      <c r="F505" s="3" t="s">
        <v>129</v>
      </c>
      <c r="G505" s="3" t="s">
        <v>21</v>
      </c>
      <c r="H505" s="2" t="s">
        <v>49</v>
      </c>
      <c r="I505" s="2" t="s">
        <v>1570</v>
      </c>
      <c r="J505" s="3" t="str">
        <f>HYPERLINK("https://www.boe.es/gazeta/dias/1828/01/03/pdfs/GMD-1828-2.pdf#page=4","Abrir facsímil")</f>
        <v>Abrir facsímil</v>
      </c>
      <c r="K505" s="3" t="s">
        <v>51</v>
      </c>
    </row>
    <row r="506" spans="1:11" ht="42" customHeight="1">
      <c r="A506" s="2" t="s">
        <v>1571</v>
      </c>
      <c r="B506" s="2" t="s">
        <v>1572</v>
      </c>
      <c r="C506" s="2" t="s">
        <v>150</v>
      </c>
      <c r="D506" s="2" t="s">
        <v>151</v>
      </c>
      <c r="E506" s="5" t="s">
        <v>212</v>
      </c>
      <c r="F506" s="3" t="s">
        <v>213</v>
      </c>
      <c r="G506" s="3" t="s">
        <v>36</v>
      </c>
      <c r="H506" s="2" t="s">
        <v>49</v>
      </c>
      <c r="I506" s="2" t="s">
        <v>1573</v>
      </c>
      <c r="J506" s="3" t="str">
        <f>HYPERLINK("https://www.boe.es/gazeta/dias/1828/03/25/pdfs/GMD-1828-37.pdf#page=3","Abrir facsímil")</f>
        <v>Abrir facsímil</v>
      </c>
      <c r="K506" s="3" t="s">
        <v>51</v>
      </c>
    </row>
    <row r="507" spans="1:11" ht="42" customHeight="1">
      <c r="A507" s="2" t="s">
        <v>1574</v>
      </c>
      <c r="B507" s="2" t="s">
        <v>1575</v>
      </c>
      <c r="C507" s="2" t="s">
        <v>54</v>
      </c>
      <c r="D507" s="2" t="s">
        <v>28</v>
      </c>
      <c r="E507" s="5" t="s">
        <v>1576</v>
      </c>
      <c r="F507" s="3" t="s">
        <v>1577</v>
      </c>
      <c r="G507" s="3" t="s">
        <v>36</v>
      </c>
      <c r="H507" s="2" t="s">
        <v>49</v>
      </c>
      <c r="I507" s="2" t="s">
        <v>1578</v>
      </c>
      <c r="J507" s="3" t="str">
        <f>HYPERLINK("https://www.boe.es/gazeta/dias/1828/10/04/pdfs/GMD-1828-120.pdf#page=3","Abrir facsímil")</f>
        <v>Abrir facsímil</v>
      </c>
      <c r="K507" s="3" t="s">
        <v>51</v>
      </c>
    </row>
    <row r="508" spans="1:11" ht="42" customHeight="1">
      <c r="A508" s="2" t="s">
        <v>1579</v>
      </c>
      <c r="B508" s="2" t="s">
        <v>1580</v>
      </c>
      <c r="C508" s="2" t="s">
        <v>17</v>
      </c>
      <c r="D508" s="2" t="s">
        <v>18</v>
      </c>
      <c r="E508" s="5" t="s">
        <v>1581</v>
      </c>
      <c r="F508" s="3" t="s">
        <v>1582</v>
      </c>
      <c r="G508" s="3" t="s">
        <v>21</v>
      </c>
      <c r="H508" s="2" t="s">
        <v>49</v>
      </c>
      <c r="I508" s="2" t="s">
        <v>1583</v>
      </c>
      <c r="J508" s="3" t="str">
        <f>HYPERLINK("https://www.boe.es/gazeta/dias/1828/08/05/pdfs/GMD-1828-94.pdf#page=4","Abrir facsímil")</f>
        <v>Abrir facsímil</v>
      </c>
      <c r="K508" s="3" t="s">
        <v>51</v>
      </c>
    </row>
    <row r="509" spans="1:11" ht="42" customHeight="1">
      <c r="A509" s="2" t="s">
        <v>1584</v>
      </c>
      <c r="B509" s="2" t="s">
        <v>1584</v>
      </c>
      <c r="C509" s="2" t="s">
        <v>96</v>
      </c>
      <c r="D509" s="2" t="s">
        <v>28</v>
      </c>
      <c r="E509" s="5" t="s">
        <v>55</v>
      </c>
      <c r="F509" s="3" t="s">
        <v>56</v>
      </c>
      <c r="G509" s="3" t="s">
        <v>57</v>
      </c>
      <c r="H509" s="2" t="s">
        <v>49</v>
      </c>
      <c r="I509" s="2" t="s">
        <v>1585</v>
      </c>
      <c r="J509" s="3" t="str">
        <f>HYPERLINK("https://www.boe.es/gazeta/dias/1828/05/10/pdfs/GMD-1828-57.pdf#page=4","Abrir facsímil")</f>
        <v>Abrir facsímil</v>
      </c>
      <c r="K509" s="3" t="s">
        <v>51</v>
      </c>
    </row>
    <row r="510" spans="1:11" ht="42" customHeight="1">
      <c r="A510" s="2" t="s">
        <v>1586</v>
      </c>
      <c r="B510" s="2" t="s">
        <v>1586</v>
      </c>
      <c r="C510" s="2" t="s">
        <v>150</v>
      </c>
      <c r="D510" s="2" t="s">
        <v>151</v>
      </c>
      <c r="E510" s="5" t="s">
        <v>788</v>
      </c>
      <c r="F510" s="3" t="s">
        <v>789</v>
      </c>
      <c r="G510" s="3" t="s">
        <v>21</v>
      </c>
      <c r="H510" s="2" t="s">
        <v>49</v>
      </c>
      <c r="I510" s="2" t="s">
        <v>1587</v>
      </c>
      <c r="J510" s="3" t="str">
        <f>HYPERLINK("https://www.boe.es/gazeta/dias/1828/05/24/pdfs/GMD-1828-63.pdf#page=4","Abrir facsímil")</f>
        <v>Abrir facsímil</v>
      </c>
      <c r="K510" s="3" t="s">
        <v>51</v>
      </c>
    </row>
    <row r="511" spans="1:11" ht="42" customHeight="1">
      <c r="A511" s="2" t="s">
        <v>1588</v>
      </c>
      <c r="B511" s="2" t="s">
        <v>1589</v>
      </c>
      <c r="C511" s="2" t="s">
        <v>96</v>
      </c>
      <c r="D511" s="2" t="s">
        <v>28</v>
      </c>
      <c r="E511" s="5" t="s">
        <v>159</v>
      </c>
      <c r="F511" s="3" t="s">
        <v>160</v>
      </c>
      <c r="G511" s="3" t="s">
        <v>36</v>
      </c>
      <c r="H511" s="2" t="s">
        <v>49</v>
      </c>
      <c r="I511" s="2" t="s">
        <v>1590</v>
      </c>
      <c r="J511" s="3" t="str">
        <f>HYPERLINK("https://www.boe.es/gazeta/dias/1828/03/11/pdfs/GMD-1828-31.pdf#page=3","Abrir facsímil")</f>
        <v>Abrir facsímil</v>
      </c>
      <c r="K511" s="3" t="s">
        <v>51</v>
      </c>
    </row>
    <row r="512" spans="1:11" ht="42" customHeight="1">
      <c r="A512" s="2" t="s">
        <v>1591</v>
      </c>
      <c r="B512" s="2" t="s">
        <v>1592</v>
      </c>
      <c r="C512" s="2" t="s">
        <v>96</v>
      </c>
      <c r="D512" s="2" t="s">
        <v>28</v>
      </c>
      <c r="E512" s="5" t="s">
        <v>100</v>
      </c>
      <c r="F512" s="3" t="s">
        <v>101</v>
      </c>
      <c r="G512" s="3" t="s">
        <v>36</v>
      </c>
      <c r="H512" s="2" t="s">
        <v>49</v>
      </c>
      <c r="I512" s="2" t="s">
        <v>1593</v>
      </c>
      <c r="J512" s="3" t="str">
        <f>HYPERLINK("https://www.boe.es/gazeta/dias/1828/10/02/pdfs/GMD-1828-119.pdf#page=3","Abrir facsímil")</f>
        <v>Abrir facsímil</v>
      </c>
      <c r="K512" s="3" t="s">
        <v>51</v>
      </c>
    </row>
    <row r="513" spans="1:11" ht="42" customHeight="1">
      <c r="A513" s="2" t="s">
        <v>1594</v>
      </c>
      <c r="B513" s="2" t="s">
        <v>1595</v>
      </c>
      <c r="C513" s="2" t="s">
        <v>27</v>
      </c>
      <c r="D513" s="2" t="s">
        <v>28</v>
      </c>
      <c r="E513" s="5" t="s">
        <v>377</v>
      </c>
      <c r="F513" s="3" t="s">
        <v>378</v>
      </c>
      <c r="G513" s="3" t="s">
        <v>36</v>
      </c>
      <c r="H513" s="2" t="s">
        <v>49</v>
      </c>
      <c r="I513" s="2" t="s">
        <v>1596</v>
      </c>
      <c r="J513" s="3" t="str">
        <f>HYPERLINK("https://www.boe.es/gazeta/dias/1828/08/23/pdfs/GMD-1828-102.pdf#page=3","Abrir facsímil")</f>
        <v>Abrir facsímil</v>
      </c>
      <c r="K513" s="3" t="s">
        <v>51</v>
      </c>
    </row>
    <row r="514" spans="1:11" ht="42" customHeight="1">
      <c r="A514" s="2" t="s">
        <v>1597</v>
      </c>
      <c r="B514" s="2" t="s">
        <v>1598</v>
      </c>
      <c r="C514" s="2" t="s">
        <v>46</v>
      </c>
      <c r="D514" s="2" t="s">
        <v>28</v>
      </c>
      <c r="E514" s="5" t="s">
        <v>334</v>
      </c>
      <c r="F514" s="3" t="s">
        <v>335</v>
      </c>
      <c r="G514" s="3" t="s">
        <v>21</v>
      </c>
      <c r="H514" s="2" t="s">
        <v>49</v>
      </c>
      <c r="I514" s="2" t="s">
        <v>1599</v>
      </c>
      <c r="J514" s="3" t="str">
        <f>HYPERLINK("https://www.boe.es/gazeta/dias/1828/07/08/pdfs/GMD-1828-82.pdf#page=4","Abrir facsímil")</f>
        <v>Abrir facsímil</v>
      </c>
      <c r="K514" s="3" t="s">
        <v>51</v>
      </c>
    </row>
    <row r="515" spans="1:11" ht="42" customHeight="1">
      <c r="A515" s="2" t="s">
        <v>1600</v>
      </c>
      <c r="B515" s="2" t="s">
        <v>1601</v>
      </c>
      <c r="C515" s="2" t="s">
        <v>27</v>
      </c>
      <c r="D515" s="2" t="s">
        <v>28</v>
      </c>
      <c r="E515" s="5" t="s">
        <v>324</v>
      </c>
      <c r="F515" s="3" t="s">
        <v>325</v>
      </c>
      <c r="G515" s="3" t="s">
        <v>21</v>
      </c>
      <c r="H515" s="2" t="s">
        <v>49</v>
      </c>
      <c r="I515" s="2" t="s">
        <v>1602</v>
      </c>
      <c r="J515" s="3" t="str">
        <f>HYPERLINK("https://www.boe.es/gazeta/dias/1828/05/08/pdfs/GMD-1828-56.pdf#page=4","Abrir facsímil")</f>
        <v>Abrir facsímil</v>
      </c>
      <c r="K515" s="3" t="s">
        <v>51</v>
      </c>
    </row>
    <row r="516" spans="1:11" ht="42" customHeight="1">
      <c r="A516" s="2" t="s">
        <v>1603</v>
      </c>
      <c r="B516" s="2" t="s">
        <v>1603</v>
      </c>
      <c r="C516" s="2" t="s">
        <v>17</v>
      </c>
      <c r="D516" s="2" t="s">
        <v>18</v>
      </c>
      <c r="E516" s="5" t="s">
        <v>694</v>
      </c>
      <c r="F516" s="3" t="s">
        <v>695</v>
      </c>
      <c r="G516" s="3" t="s">
        <v>36</v>
      </c>
      <c r="H516" s="2" t="s">
        <v>49</v>
      </c>
      <c r="I516" s="2" t="s">
        <v>1604</v>
      </c>
      <c r="J516" s="3" t="str">
        <f>HYPERLINK("https://www.boe.es/gazeta/dias/1828/04/08/pdfs/GMD-1828-43.pdf#page=3","Abrir facsímil")</f>
        <v>Abrir facsímil</v>
      </c>
      <c r="K516" s="3" t="s">
        <v>51</v>
      </c>
    </row>
    <row r="517" spans="1:11" ht="42" customHeight="1">
      <c r="A517" s="2" t="s">
        <v>1605</v>
      </c>
      <c r="B517" s="2" t="s">
        <v>1606</v>
      </c>
      <c r="C517" s="2" t="s">
        <v>17</v>
      </c>
      <c r="D517" s="2" t="s">
        <v>18</v>
      </c>
      <c r="E517" s="5" t="s">
        <v>394</v>
      </c>
      <c r="F517" s="3" t="s">
        <v>395</v>
      </c>
      <c r="G517" s="3" t="s">
        <v>43</v>
      </c>
      <c r="H517" s="2" t="s">
        <v>49</v>
      </c>
      <c r="I517" s="2" t="s">
        <v>1607</v>
      </c>
      <c r="J517" s="3" t="str">
        <f>HYPERLINK("https://www.boe.es/gazeta/dias/1828/01/10/pdfs/GMD-1828-5.pdf#page=1","Abrir facsímil")</f>
        <v>Abrir facsímil</v>
      </c>
      <c r="K517" s="3" t="s">
        <v>51</v>
      </c>
    </row>
    <row r="518" spans="1:11" ht="42" customHeight="1">
      <c r="A518" s="2" t="s">
        <v>1608</v>
      </c>
      <c r="B518" s="2" t="s">
        <v>1609</v>
      </c>
      <c r="C518" s="2" t="s">
        <v>17</v>
      </c>
      <c r="D518" s="2" t="s">
        <v>18</v>
      </c>
      <c r="E518" s="5" t="s">
        <v>133</v>
      </c>
      <c r="F518" s="3" t="s">
        <v>134</v>
      </c>
      <c r="G518" s="3" t="s">
        <v>36</v>
      </c>
      <c r="H518" s="2" t="s">
        <v>49</v>
      </c>
      <c r="I518" s="2" t="s">
        <v>1610</v>
      </c>
      <c r="J518" s="3" t="str">
        <f>HYPERLINK("https://www.boe.es/gazeta/dias/1828/05/15/pdfs/GMD-1828-59.pdf#page=3","Abrir facsímil")</f>
        <v>Abrir facsímil</v>
      </c>
      <c r="K518" s="3" t="s">
        <v>51</v>
      </c>
    </row>
    <row r="519" spans="1:11" ht="42" customHeight="1">
      <c r="A519" s="2" t="s">
        <v>1611</v>
      </c>
      <c r="B519" s="2" t="s">
        <v>1612</v>
      </c>
      <c r="C519" s="2" t="s">
        <v>27</v>
      </c>
      <c r="D519" s="2" t="s">
        <v>28</v>
      </c>
      <c r="E519" s="5" t="s">
        <v>133</v>
      </c>
      <c r="F519" s="3" t="s">
        <v>134</v>
      </c>
      <c r="G519" s="3" t="s">
        <v>36</v>
      </c>
      <c r="H519" s="2" t="s">
        <v>49</v>
      </c>
      <c r="I519" s="2" t="s">
        <v>1613</v>
      </c>
      <c r="J519" s="3" t="str">
        <f>HYPERLINK("https://www.boe.es/gazeta/dias/1828/05/15/pdfs/GMD-1828-59.pdf#page=3","Abrir facsímil")</f>
        <v>Abrir facsímil</v>
      </c>
      <c r="K519" s="3" t="s">
        <v>51</v>
      </c>
    </row>
    <row r="520" spans="1:11" ht="42" customHeight="1">
      <c r="A520" s="2" t="s">
        <v>1614</v>
      </c>
      <c r="B520" s="2" t="s">
        <v>1614</v>
      </c>
      <c r="C520" s="2" t="s">
        <v>150</v>
      </c>
      <c r="D520" s="2" t="s">
        <v>151</v>
      </c>
      <c r="E520" s="5" t="s">
        <v>212</v>
      </c>
      <c r="F520" s="3" t="s">
        <v>213</v>
      </c>
      <c r="G520" s="3" t="s">
        <v>21</v>
      </c>
      <c r="H520" s="2" t="s">
        <v>49</v>
      </c>
      <c r="I520" s="2" t="s">
        <v>1615</v>
      </c>
      <c r="J520" s="3" t="str">
        <f>HYPERLINK("https://www.boe.es/gazeta/dias/1828/03/25/pdfs/GMD-1828-37.pdf#page=4","Abrir facsímil")</f>
        <v>Abrir facsímil</v>
      </c>
      <c r="K520" s="3" t="s">
        <v>51</v>
      </c>
    </row>
    <row r="521" spans="1:11" ht="42" customHeight="1">
      <c r="A521" s="2" t="s">
        <v>1616</v>
      </c>
      <c r="B521" s="2" t="s">
        <v>1617</v>
      </c>
      <c r="C521" s="2" t="s">
        <v>27</v>
      </c>
      <c r="D521" s="2" t="s">
        <v>28</v>
      </c>
      <c r="E521" s="5" t="s">
        <v>78</v>
      </c>
      <c r="F521" s="3" t="s">
        <v>79</v>
      </c>
      <c r="G521" s="3" t="s">
        <v>36</v>
      </c>
      <c r="H521" s="2" t="s">
        <v>22</v>
      </c>
      <c r="I521" s="2" t="s">
        <v>1618</v>
      </c>
      <c r="J521" s="3" t="str">
        <f>HYPERLINK("https://www.boe.es/gazeta/dias/1828/04/03/pdfs/GMD-1828-41.pdf#page=3","Abrir facsímil")</f>
        <v>Abrir facsímil</v>
      </c>
      <c r="K521" s="3" t="s">
        <v>24</v>
      </c>
    </row>
    <row r="522" spans="1:11" ht="42" customHeight="1">
      <c r="A522" s="2" t="s">
        <v>1619</v>
      </c>
      <c r="B522" s="2" t="s">
        <v>1619</v>
      </c>
      <c r="C522" s="2" t="s">
        <v>150</v>
      </c>
      <c r="D522" s="2" t="s">
        <v>151</v>
      </c>
      <c r="E522" s="5" t="s">
        <v>1124</v>
      </c>
      <c r="F522" s="3" t="s">
        <v>1125</v>
      </c>
      <c r="G522" s="3" t="s">
        <v>21</v>
      </c>
      <c r="H522" s="2" t="s">
        <v>49</v>
      </c>
      <c r="I522" s="2" t="s">
        <v>1620</v>
      </c>
      <c r="J522" s="3" t="str">
        <f>HYPERLINK("https://www.boe.es/gazeta/dias/1828/11/01/pdfs/GMD-1828-132.pdf#page=4","Abrir facsímil")</f>
        <v>Abrir facsímil</v>
      </c>
      <c r="K522" s="3" t="s">
        <v>51</v>
      </c>
    </row>
    <row r="523" spans="1:11" ht="42" customHeight="1">
      <c r="A523" s="2" t="s">
        <v>1621</v>
      </c>
      <c r="B523" s="2" t="s">
        <v>1621</v>
      </c>
      <c r="C523" s="2" t="s">
        <v>17</v>
      </c>
      <c r="D523" s="2" t="s">
        <v>18</v>
      </c>
      <c r="E523" s="5" t="s">
        <v>614</v>
      </c>
      <c r="F523" s="3" t="s">
        <v>615</v>
      </c>
      <c r="G523" s="3" t="s">
        <v>43</v>
      </c>
      <c r="H523" s="2" t="s">
        <v>49</v>
      </c>
      <c r="I523" s="2" t="s">
        <v>1622</v>
      </c>
      <c r="J523" s="3" t="str">
        <f>HYPERLINK("https://www.boe.es/gazeta/dias/1828/05/27/pdfs/GMD-1828-64.pdf#page=1","Abrir facsímil")</f>
        <v>Abrir facsímil</v>
      </c>
      <c r="K523" s="3" t="s">
        <v>51</v>
      </c>
    </row>
    <row r="524" spans="1:11" ht="42" customHeight="1">
      <c r="A524" s="2" t="s">
        <v>1623</v>
      </c>
      <c r="B524" s="2" t="s">
        <v>1624</v>
      </c>
      <c r="C524" s="2" t="s">
        <v>27</v>
      </c>
      <c r="D524" s="2" t="s">
        <v>28</v>
      </c>
      <c r="E524" s="5" t="s">
        <v>324</v>
      </c>
      <c r="F524" s="3" t="s">
        <v>325</v>
      </c>
      <c r="G524" s="3" t="s">
        <v>21</v>
      </c>
      <c r="H524" s="2" t="s">
        <v>49</v>
      </c>
      <c r="I524" s="2" t="s">
        <v>1625</v>
      </c>
      <c r="J524" s="3" t="str">
        <f>HYPERLINK("https://www.boe.es/gazeta/dias/1828/05/08/pdfs/GMD-1828-56.pdf#page=4","Abrir facsímil")</f>
        <v>Abrir facsímil</v>
      </c>
      <c r="K524" s="3" t="s">
        <v>51</v>
      </c>
    </row>
    <row r="525" spans="1:11" ht="42" customHeight="1">
      <c r="A525" s="2" t="s">
        <v>1626</v>
      </c>
      <c r="B525" s="2" t="s">
        <v>1626</v>
      </c>
      <c r="C525" s="2" t="s">
        <v>54</v>
      </c>
      <c r="D525" s="2" t="s">
        <v>28</v>
      </c>
      <c r="E525" s="5" t="s">
        <v>1627</v>
      </c>
      <c r="F525" s="3" t="s">
        <v>1628</v>
      </c>
      <c r="G525" s="3" t="s">
        <v>21</v>
      </c>
      <c r="H525" s="2" t="s">
        <v>49</v>
      </c>
      <c r="I525" s="2" t="s">
        <v>1629</v>
      </c>
      <c r="J525" s="3" t="str">
        <f>HYPERLINK("https://www.boe.es/gazeta/dias/1828/06/26/pdfs/GMD-1828-77.pdf#page=4","Abrir facsímil")</f>
        <v>Abrir facsímil</v>
      </c>
      <c r="K525" s="3" t="s">
        <v>51</v>
      </c>
    </row>
    <row r="526" spans="1:11" ht="42" customHeight="1">
      <c r="A526" s="2" t="s">
        <v>1630</v>
      </c>
      <c r="B526" s="2" t="s">
        <v>1631</v>
      </c>
      <c r="C526" s="2" t="s">
        <v>17</v>
      </c>
      <c r="D526" s="2" t="s">
        <v>18</v>
      </c>
      <c r="E526" s="5" t="s">
        <v>434</v>
      </c>
      <c r="F526" s="3" t="s">
        <v>435</v>
      </c>
      <c r="G526" s="3" t="s">
        <v>67</v>
      </c>
      <c r="H526" s="2" t="s">
        <v>49</v>
      </c>
      <c r="I526" s="2" t="s">
        <v>1632</v>
      </c>
      <c r="J526" s="3" t="str">
        <f>HYPERLINK("https://www.boe.es/gazeta/dias/1828/08/26/pdfs/GMD-1828-103.pdf#page=2","Abrir facsímil")</f>
        <v>Abrir facsímil</v>
      </c>
      <c r="K526" s="3" t="s">
        <v>51</v>
      </c>
    </row>
    <row r="527" spans="1:11" ht="42" customHeight="1">
      <c r="A527" s="2" t="s">
        <v>1633</v>
      </c>
      <c r="B527" s="2" t="s">
        <v>1634</v>
      </c>
      <c r="C527" s="2" t="s">
        <v>150</v>
      </c>
      <c r="D527" s="2" t="s">
        <v>151</v>
      </c>
      <c r="E527" s="5" t="s">
        <v>212</v>
      </c>
      <c r="F527" s="3" t="s">
        <v>213</v>
      </c>
      <c r="G527" s="3" t="s">
        <v>36</v>
      </c>
      <c r="H527" s="2" t="s">
        <v>22</v>
      </c>
      <c r="I527" s="2" t="s">
        <v>1635</v>
      </c>
      <c r="J527" s="3" t="str">
        <f>HYPERLINK("https://www.boe.es/gazeta/dias/1828/03/25/pdfs/GMD-1828-37.pdf#page=3","Abrir facsímil")</f>
        <v>Abrir facsímil</v>
      </c>
      <c r="K527" s="3" t="s">
        <v>24</v>
      </c>
    </row>
    <row r="528" spans="1:11" ht="42" customHeight="1">
      <c r="A528" s="2" t="s">
        <v>1636</v>
      </c>
      <c r="B528" s="2" t="s">
        <v>1637</v>
      </c>
      <c r="C528" s="2" t="s">
        <v>150</v>
      </c>
      <c r="D528" s="2" t="s">
        <v>151</v>
      </c>
      <c r="E528" s="5" t="s">
        <v>407</v>
      </c>
      <c r="F528" s="3" t="s">
        <v>408</v>
      </c>
      <c r="G528" s="3" t="s">
        <v>36</v>
      </c>
      <c r="H528" s="2" t="s">
        <v>49</v>
      </c>
      <c r="I528" s="2" t="s">
        <v>1638</v>
      </c>
      <c r="J528" s="3" t="str">
        <f>HYPERLINK("https://www.boe.es/gazeta/dias/1828/06/12/pdfs/GMD-1828-71.pdf#page=3","Abrir facsímil")</f>
        <v>Abrir facsímil</v>
      </c>
      <c r="K528" s="3" t="s">
        <v>51</v>
      </c>
    </row>
    <row r="529" spans="1:11" ht="42" customHeight="1">
      <c r="A529" s="2" t="s">
        <v>1639</v>
      </c>
      <c r="B529" s="2" t="s">
        <v>1640</v>
      </c>
      <c r="C529" s="2" t="s">
        <v>150</v>
      </c>
      <c r="D529" s="2" t="s">
        <v>151</v>
      </c>
      <c r="E529" s="5" t="s">
        <v>204</v>
      </c>
      <c r="F529" s="3" t="s">
        <v>205</v>
      </c>
      <c r="G529" s="3" t="s">
        <v>36</v>
      </c>
      <c r="H529" s="2" t="s">
        <v>49</v>
      </c>
      <c r="I529" s="2" t="s">
        <v>1641</v>
      </c>
      <c r="J529" s="3" t="str">
        <f>HYPERLINK("https://www.boe.es/gazeta/dias/1828/09/11/pdfs/GMD-1828-110.pdf#page=3","Abrir facsímil")</f>
        <v>Abrir facsímil</v>
      </c>
      <c r="K529" s="3" t="s">
        <v>51</v>
      </c>
    </row>
    <row r="530" spans="1:11" ht="42" customHeight="1">
      <c r="A530" s="2" t="s">
        <v>1642</v>
      </c>
      <c r="B530" s="2" t="s">
        <v>1643</v>
      </c>
      <c r="C530" s="2" t="s">
        <v>27</v>
      </c>
      <c r="D530" s="2" t="s">
        <v>28</v>
      </c>
      <c r="E530" s="5" t="s">
        <v>169</v>
      </c>
      <c r="F530" s="3" t="s">
        <v>170</v>
      </c>
      <c r="G530" s="3" t="s">
        <v>36</v>
      </c>
      <c r="H530" s="2" t="s">
        <v>49</v>
      </c>
      <c r="I530" s="2" t="s">
        <v>1644</v>
      </c>
      <c r="J530" s="3" t="str">
        <f>HYPERLINK("https://www.boe.es/gazeta/dias/1828/04/01/pdfs/GMD-1828-40.pdf#page=3","Abrir facsímil")</f>
        <v>Abrir facsímil</v>
      </c>
      <c r="K530" s="3" t="s">
        <v>51</v>
      </c>
    </row>
    <row r="531" spans="1:11" ht="42" customHeight="1">
      <c r="A531" s="2" t="s">
        <v>1645</v>
      </c>
      <c r="B531" s="2" t="s">
        <v>1646</v>
      </c>
      <c r="C531" s="2" t="s">
        <v>27</v>
      </c>
      <c r="D531" s="2" t="s">
        <v>28</v>
      </c>
      <c r="E531" s="5" t="s">
        <v>169</v>
      </c>
      <c r="F531" s="3" t="s">
        <v>170</v>
      </c>
      <c r="G531" s="3" t="s">
        <v>36</v>
      </c>
      <c r="H531" s="2" t="s">
        <v>49</v>
      </c>
      <c r="I531" s="2" t="s">
        <v>1647</v>
      </c>
      <c r="J531" s="3" t="str">
        <f>HYPERLINK("https://www.boe.es/gazeta/dias/1828/04/01/pdfs/GMD-1828-40.pdf#page=3","Abrir facsímil")</f>
        <v>Abrir facsímil</v>
      </c>
      <c r="K531" s="3" t="s">
        <v>51</v>
      </c>
    </row>
    <row r="532" spans="1:11" ht="42" customHeight="1">
      <c r="A532" s="2" t="s">
        <v>1648</v>
      </c>
      <c r="B532" s="2" t="s">
        <v>1648</v>
      </c>
      <c r="C532" s="2" t="s">
        <v>27</v>
      </c>
      <c r="D532" s="2" t="s">
        <v>28</v>
      </c>
      <c r="E532" s="5" t="s">
        <v>1106</v>
      </c>
      <c r="F532" s="3" t="s">
        <v>1107</v>
      </c>
      <c r="G532" s="3" t="s">
        <v>36</v>
      </c>
      <c r="H532" s="2" t="s">
        <v>49</v>
      </c>
      <c r="I532" s="2" t="s">
        <v>1649</v>
      </c>
      <c r="J532" s="3" t="str">
        <f>HYPERLINK("https://www.boe.es/gazeta/dias/1828/04/17/pdfs/GMD-1828-47.pdf#page=3","Abrir facsímil")</f>
        <v>Abrir facsímil</v>
      </c>
      <c r="K532" s="3" t="s">
        <v>51</v>
      </c>
    </row>
    <row r="533" spans="1:11" ht="42" customHeight="1">
      <c r="A533" s="2" t="s">
        <v>1650</v>
      </c>
      <c r="B533" s="2" t="s">
        <v>1650</v>
      </c>
      <c r="C533" s="2" t="s">
        <v>54</v>
      </c>
      <c r="D533" s="2" t="s">
        <v>28</v>
      </c>
      <c r="E533" s="5" t="s">
        <v>955</v>
      </c>
      <c r="F533" s="3" t="s">
        <v>956</v>
      </c>
      <c r="G533" s="3" t="s">
        <v>36</v>
      </c>
      <c r="H533" s="2" t="s">
        <v>49</v>
      </c>
      <c r="I533" s="2" t="s">
        <v>1651</v>
      </c>
      <c r="J533" s="3" t="str">
        <f>HYPERLINK("https://www.boe.es/gazeta/dias/1828/07/24/pdfs/GMD-1828-89.pdf#page=3","Abrir facsímil")</f>
        <v>Abrir facsímil</v>
      </c>
      <c r="K533" s="3" t="s">
        <v>51</v>
      </c>
    </row>
    <row r="534" spans="1:11" ht="42" customHeight="1">
      <c r="A534" s="2" t="s">
        <v>1652</v>
      </c>
      <c r="B534" s="2" t="s">
        <v>1652</v>
      </c>
      <c r="C534" s="2" t="s">
        <v>46</v>
      </c>
      <c r="D534" s="2" t="s">
        <v>28</v>
      </c>
      <c r="E534" s="5" t="s">
        <v>1048</v>
      </c>
      <c r="F534" s="3" t="s">
        <v>1049</v>
      </c>
      <c r="G534" s="3" t="s">
        <v>1653</v>
      </c>
      <c r="H534" s="2" t="s">
        <v>49</v>
      </c>
      <c r="I534" s="2" t="s">
        <v>1654</v>
      </c>
      <c r="J534" s="3" t="str">
        <f>HYPERLINK("https://www.boe.es/gazeta/dias/1828/01/19/pdfs/GMD-1828-9.pdf#page=2","Abrir facsímil")</f>
        <v>Abrir facsímil</v>
      </c>
      <c r="K534" s="3" t="s">
        <v>51</v>
      </c>
    </row>
    <row r="535" spans="1:11" ht="42" customHeight="1">
      <c r="A535" s="2" t="s">
        <v>1655</v>
      </c>
      <c r="B535" s="2" t="s">
        <v>1655</v>
      </c>
      <c r="C535" s="2" t="s">
        <v>86</v>
      </c>
      <c r="D535" s="2" t="s">
        <v>28</v>
      </c>
      <c r="E535" s="5" t="s">
        <v>169</v>
      </c>
      <c r="F535" s="3" t="s">
        <v>170</v>
      </c>
      <c r="G535" s="3" t="s">
        <v>43</v>
      </c>
      <c r="H535" s="2" t="s">
        <v>49</v>
      </c>
      <c r="I535" s="2" t="s">
        <v>1656</v>
      </c>
      <c r="J535" s="3" t="str">
        <f>HYPERLINK("https://www.boe.es/gazeta/dias/1828/04/01/pdfs/GMD-1828-40.pdf#page=1","Abrir facsímil")</f>
        <v>Abrir facsímil</v>
      </c>
      <c r="K535" s="3" t="s">
        <v>51</v>
      </c>
    </row>
    <row r="536" spans="1:11" ht="42" customHeight="1">
      <c r="A536" s="2" t="s">
        <v>1657</v>
      </c>
      <c r="B536" s="2" t="s">
        <v>1658</v>
      </c>
      <c r="C536" s="2" t="s">
        <v>17</v>
      </c>
      <c r="D536" s="2" t="s">
        <v>18</v>
      </c>
      <c r="E536" s="5" t="s">
        <v>288</v>
      </c>
      <c r="F536" s="3" t="s">
        <v>289</v>
      </c>
      <c r="G536" s="3" t="s">
        <v>21</v>
      </c>
      <c r="H536" s="2" t="s">
        <v>49</v>
      </c>
      <c r="I536" s="2" t="s">
        <v>1659</v>
      </c>
      <c r="J536" s="3" t="str">
        <f>HYPERLINK("https://www.boe.es/gazeta/dias/1828/04/19/pdfs/GMD-1828-48.pdf#page=4","Abrir facsímil")</f>
        <v>Abrir facsímil</v>
      </c>
      <c r="K536" s="3" t="s">
        <v>51</v>
      </c>
    </row>
    <row r="537" spans="1:11" ht="42" customHeight="1">
      <c r="A537" s="2" t="s">
        <v>1660</v>
      </c>
      <c r="B537" s="2" t="s">
        <v>1661</v>
      </c>
      <c r="C537" s="2" t="s">
        <v>54</v>
      </c>
      <c r="D537" s="2" t="s">
        <v>28</v>
      </c>
      <c r="E537" s="5" t="s">
        <v>672</v>
      </c>
      <c r="F537" s="3" t="s">
        <v>673</v>
      </c>
      <c r="G537" s="3" t="s">
        <v>21</v>
      </c>
      <c r="H537" s="2" t="s">
        <v>49</v>
      </c>
      <c r="I537" s="2" t="s">
        <v>1662</v>
      </c>
      <c r="J537" s="3" t="str">
        <f>HYPERLINK("https://www.boe.es/gazeta/dias/1828/03/15/pdfs/GMD-1828-33.pdf#page=4","Abrir facsímil")</f>
        <v>Abrir facsímil</v>
      </c>
      <c r="K537" s="3" t="s">
        <v>51</v>
      </c>
    </row>
    <row r="538" spans="1:11" ht="42" customHeight="1">
      <c r="A538" s="2" t="s">
        <v>1663</v>
      </c>
      <c r="B538" s="2" t="s">
        <v>1664</v>
      </c>
      <c r="C538" s="2" t="s">
        <v>150</v>
      </c>
      <c r="D538" s="2" t="s">
        <v>151</v>
      </c>
      <c r="E538" s="5" t="s">
        <v>314</v>
      </c>
      <c r="F538" s="3" t="s">
        <v>315</v>
      </c>
      <c r="G538" s="3" t="s">
        <v>21</v>
      </c>
      <c r="H538" s="2" t="s">
        <v>49</v>
      </c>
      <c r="I538" s="2" t="s">
        <v>1665</v>
      </c>
      <c r="J538" s="3" t="str">
        <f>HYPERLINK("https://www.boe.es/gazeta/dias/1828/01/26/pdfs/GMD-1828-12.pdf#page=4","Abrir facsímil")</f>
        <v>Abrir facsímil</v>
      </c>
      <c r="K538" s="3" t="s">
        <v>51</v>
      </c>
    </row>
    <row r="539" spans="1:11" ht="42" customHeight="1">
      <c r="A539" s="2" t="s">
        <v>1666</v>
      </c>
      <c r="B539" s="2" t="s">
        <v>1667</v>
      </c>
      <c r="C539" s="2" t="s">
        <v>40</v>
      </c>
      <c r="D539" s="2" t="s">
        <v>28</v>
      </c>
      <c r="E539" s="5" t="s">
        <v>221</v>
      </c>
      <c r="F539" s="3" t="s">
        <v>222</v>
      </c>
      <c r="G539" s="3" t="s">
        <v>36</v>
      </c>
      <c r="H539" s="2" t="s">
        <v>49</v>
      </c>
      <c r="I539" s="2" t="s">
        <v>1668</v>
      </c>
      <c r="J539" s="3" t="str">
        <f>HYPERLINK("https://www.boe.es/gazeta/dias/1828/05/22/pdfs/GMD-1828-62.pdf#page=3","Abrir facsímil")</f>
        <v>Abrir facsímil</v>
      </c>
      <c r="K539" s="3" t="s">
        <v>51</v>
      </c>
    </row>
    <row r="540" spans="1:11" ht="42" customHeight="1">
      <c r="A540" s="2" t="s">
        <v>1669</v>
      </c>
      <c r="B540" s="2" t="s">
        <v>1669</v>
      </c>
      <c r="C540" s="2" t="s">
        <v>17</v>
      </c>
      <c r="D540" s="2" t="s">
        <v>18</v>
      </c>
      <c r="E540" s="5" t="s">
        <v>343</v>
      </c>
      <c r="F540" s="3" t="s">
        <v>344</v>
      </c>
      <c r="G540" s="3" t="s">
        <v>36</v>
      </c>
      <c r="H540" s="2" t="s">
        <v>49</v>
      </c>
      <c r="I540" s="2" t="s">
        <v>1670</v>
      </c>
      <c r="J540" s="3" t="str">
        <f>HYPERLINK("https://www.boe.es/gazeta/dias/1828/09/25/pdfs/GMD-1828-116.pdf#page=3","Abrir facsímil")</f>
        <v>Abrir facsímil</v>
      </c>
      <c r="K540" s="3" t="s">
        <v>51</v>
      </c>
    </row>
    <row r="541" spans="1:11" ht="42" customHeight="1">
      <c r="A541" s="2" t="s">
        <v>1671</v>
      </c>
      <c r="B541" s="2" t="s">
        <v>1671</v>
      </c>
      <c r="C541" s="2" t="s">
        <v>54</v>
      </c>
      <c r="D541" s="2" t="s">
        <v>28</v>
      </c>
      <c r="E541" s="5" t="s">
        <v>973</v>
      </c>
      <c r="F541" s="3" t="s">
        <v>974</v>
      </c>
      <c r="G541" s="3" t="s">
        <v>21</v>
      </c>
      <c r="H541" s="2" t="s">
        <v>49</v>
      </c>
      <c r="I541" s="2" t="s">
        <v>1672</v>
      </c>
      <c r="J541" s="3" t="str">
        <f>HYPERLINK("https://www.boe.es/gazeta/dias/1828/02/09/pdfs/GMD-1828-18.pdf#page=4","Abrir facsímil")</f>
        <v>Abrir facsímil</v>
      </c>
      <c r="K541" s="3" t="s">
        <v>51</v>
      </c>
    </row>
    <row r="542" spans="1:11" ht="42" customHeight="1">
      <c r="A542" s="2" t="s">
        <v>1671</v>
      </c>
      <c r="B542" s="2" t="s">
        <v>1671</v>
      </c>
      <c r="C542" s="2" t="s">
        <v>54</v>
      </c>
      <c r="D542" s="2" t="s">
        <v>28</v>
      </c>
      <c r="E542" s="5" t="s">
        <v>141</v>
      </c>
      <c r="F542" s="3" t="s">
        <v>142</v>
      </c>
      <c r="G542" s="3" t="s">
        <v>21</v>
      </c>
      <c r="H542" s="2" t="s">
        <v>49</v>
      </c>
      <c r="I542" s="2" t="s">
        <v>1673</v>
      </c>
      <c r="J542" s="3" t="str">
        <f>HYPERLINK("https://www.boe.es/gazeta/dias/1828/08/19/pdfs/GMD-1828-100.pdf#page=4","Abrir facsímil")</f>
        <v>Abrir facsímil</v>
      </c>
      <c r="K542" s="3" t="s">
        <v>51</v>
      </c>
    </row>
    <row r="543" spans="1:11" ht="42" customHeight="1">
      <c r="A543" s="2" t="s">
        <v>1674</v>
      </c>
      <c r="B543" s="2" t="s">
        <v>1675</v>
      </c>
      <c r="C543" s="2" t="s">
        <v>27</v>
      </c>
      <c r="D543" s="2" t="s">
        <v>28</v>
      </c>
      <c r="E543" s="5" t="s">
        <v>169</v>
      </c>
      <c r="F543" s="3" t="s">
        <v>170</v>
      </c>
      <c r="G543" s="3" t="s">
        <v>36</v>
      </c>
      <c r="H543" s="2" t="s">
        <v>49</v>
      </c>
      <c r="I543" s="2" t="s">
        <v>1676</v>
      </c>
      <c r="J543" s="3" t="str">
        <f>HYPERLINK("https://www.boe.es/gazeta/dias/1828/04/01/pdfs/GMD-1828-40.pdf#page=3","Abrir facsímil")</f>
        <v>Abrir facsímil</v>
      </c>
      <c r="K543" s="3" t="s">
        <v>51</v>
      </c>
    </row>
    <row r="544" spans="1:11" ht="42" customHeight="1">
      <c r="A544" s="2" t="s">
        <v>1677</v>
      </c>
      <c r="B544" s="2" t="s">
        <v>1678</v>
      </c>
      <c r="C544" s="2" t="s">
        <v>150</v>
      </c>
      <c r="D544" s="2" t="s">
        <v>151</v>
      </c>
      <c r="E544" s="5" t="s">
        <v>959</v>
      </c>
      <c r="F544" s="3" t="s">
        <v>960</v>
      </c>
      <c r="G544" s="3" t="s">
        <v>36</v>
      </c>
      <c r="H544" s="2" t="s">
        <v>49</v>
      </c>
      <c r="I544" s="2" t="s">
        <v>1679</v>
      </c>
      <c r="J544" s="3" t="str">
        <f>HYPERLINK("https://www.boe.es/gazeta/dias/1828/04/15/pdfs/GMD-1828-46.pdf#page=3","Abrir facsímil")</f>
        <v>Abrir facsímil</v>
      </c>
      <c r="K544" s="3" t="s">
        <v>51</v>
      </c>
    </row>
    <row r="545" spans="1:11" ht="42" customHeight="1">
      <c r="A545" s="2" t="s">
        <v>1680</v>
      </c>
      <c r="B545" s="2" t="s">
        <v>1680</v>
      </c>
      <c r="C545" s="2" t="s">
        <v>27</v>
      </c>
      <c r="D545" s="2" t="s">
        <v>28</v>
      </c>
      <c r="E545" s="5" t="s">
        <v>591</v>
      </c>
      <c r="F545" s="3" t="s">
        <v>592</v>
      </c>
      <c r="G545" s="3" t="s">
        <v>67</v>
      </c>
      <c r="H545" s="2" t="s">
        <v>49</v>
      </c>
      <c r="I545" s="2" t="s">
        <v>1681</v>
      </c>
      <c r="J545" s="3" t="str">
        <f>HYPERLINK("https://www.boe.es/gazeta/dias/1828/12/11/pdfs/GMD-1828-149.pdf#page=2","Abrir facsímil")</f>
        <v>Abrir facsímil</v>
      </c>
      <c r="K545" s="3" t="s">
        <v>51</v>
      </c>
    </row>
    <row r="546" spans="1:11" ht="42" customHeight="1">
      <c r="A546" s="2" t="s">
        <v>1682</v>
      </c>
      <c r="B546" s="2" t="s">
        <v>1682</v>
      </c>
      <c r="C546" s="2" t="s">
        <v>17</v>
      </c>
      <c r="D546" s="2" t="s">
        <v>18</v>
      </c>
      <c r="E546" s="5" t="s">
        <v>577</v>
      </c>
      <c r="F546" s="3" t="s">
        <v>578</v>
      </c>
      <c r="G546" s="3" t="s">
        <v>43</v>
      </c>
      <c r="H546" s="2" t="s">
        <v>49</v>
      </c>
      <c r="I546" s="2" t="s">
        <v>1683</v>
      </c>
      <c r="J546" s="3" t="str">
        <f>HYPERLINK("https://www.boe.es/gazeta/dias/1828/02/19/pdfs/GMD-1828-22.pdf#page=1","Abrir facsímil")</f>
        <v>Abrir facsímil</v>
      </c>
      <c r="K546" s="3" t="s">
        <v>51</v>
      </c>
    </row>
    <row r="547" spans="1:11" ht="42" customHeight="1">
      <c r="A547" s="2" t="s">
        <v>1684</v>
      </c>
      <c r="B547" s="2" t="s">
        <v>1684</v>
      </c>
      <c r="C547" s="2" t="s">
        <v>17</v>
      </c>
      <c r="D547" s="2" t="s">
        <v>18</v>
      </c>
      <c r="E547" s="5" t="s">
        <v>470</v>
      </c>
      <c r="F547" s="3" t="s">
        <v>471</v>
      </c>
      <c r="G547" s="3" t="s">
        <v>67</v>
      </c>
      <c r="H547" s="2" t="s">
        <v>49</v>
      </c>
      <c r="I547" s="2" t="s">
        <v>1685</v>
      </c>
      <c r="J547" s="3" t="str">
        <f>HYPERLINK("https://www.boe.es/gazeta/dias/1828/01/12/pdfs/GMD-1828-6.pdf#page=2","Abrir facsímil")</f>
        <v>Abrir facsímil</v>
      </c>
      <c r="K547" s="3" t="s">
        <v>51</v>
      </c>
    </row>
    <row r="548" spans="1:11" ht="42" customHeight="1">
      <c r="A548" s="2" t="s">
        <v>1684</v>
      </c>
      <c r="B548" s="2" t="s">
        <v>1684</v>
      </c>
      <c r="C548" s="2" t="s">
        <v>17</v>
      </c>
      <c r="D548" s="2" t="s">
        <v>18</v>
      </c>
      <c r="E548" s="5" t="s">
        <v>41</v>
      </c>
      <c r="F548" s="3" t="s">
        <v>42</v>
      </c>
      <c r="G548" s="3" t="s">
        <v>67</v>
      </c>
      <c r="H548" s="2" t="s">
        <v>49</v>
      </c>
      <c r="I548" s="2" t="s">
        <v>1686</v>
      </c>
      <c r="J548" s="3" t="str">
        <f>HYPERLINK("https://www.boe.es/gazeta/dias/1828/01/15/pdfs/GMD-1828-7.pdf#page=2","Abrir facsímil")</f>
        <v>Abrir facsímil</v>
      </c>
      <c r="K548" s="3" t="s">
        <v>51</v>
      </c>
    </row>
    <row r="549" spans="1:11" ht="42" customHeight="1">
      <c r="A549" s="2" t="s">
        <v>1684</v>
      </c>
      <c r="B549" s="2" t="s">
        <v>1684</v>
      </c>
      <c r="C549" s="2" t="s">
        <v>17</v>
      </c>
      <c r="D549" s="2" t="s">
        <v>18</v>
      </c>
      <c r="E549" s="5" t="s">
        <v>70</v>
      </c>
      <c r="F549" s="3" t="s">
        <v>71</v>
      </c>
      <c r="G549" s="3" t="s">
        <v>67</v>
      </c>
      <c r="H549" s="2" t="s">
        <v>49</v>
      </c>
      <c r="I549" s="2" t="s">
        <v>1687</v>
      </c>
      <c r="J549" s="3" t="str">
        <f>HYPERLINK("https://www.boe.es/gazeta/dias/1828/02/05/pdfs/GMD-1828-16.pdf#page=2","Abrir facsímil")</f>
        <v>Abrir facsímil</v>
      </c>
      <c r="K549" s="3" t="s">
        <v>51</v>
      </c>
    </row>
    <row r="550" spans="1:11" ht="42" customHeight="1">
      <c r="A550" s="2" t="s">
        <v>1684</v>
      </c>
      <c r="B550" s="2" t="s">
        <v>1684</v>
      </c>
      <c r="C550" s="2" t="s">
        <v>17</v>
      </c>
      <c r="D550" s="2" t="s">
        <v>18</v>
      </c>
      <c r="E550" s="5" t="s">
        <v>973</v>
      </c>
      <c r="F550" s="3" t="s">
        <v>974</v>
      </c>
      <c r="G550" s="3" t="s">
        <v>43</v>
      </c>
      <c r="H550" s="2" t="s">
        <v>49</v>
      </c>
      <c r="I550" s="2" t="s">
        <v>1688</v>
      </c>
      <c r="J550" s="3" t="str">
        <f>HYPERLINK("https://www.boe.es/gazeta/dias/1828/02/09/pdfs/GMD-1828-18.pdf#page=1","Abrir facsímil")</f>
        <v>Abrir facsímil</v>
      </c>
      <c r="K550" s="3" t="s">
        <v>51</v>
      </c>
    </row>
    <row r="551" spans="1:11" ht="42" customHeight="1">
      <c r="A551" s="2" t="s">
        <v>1684</v>
      </c>
      <c r="B551" s="2" t="s">
        <v>1684</v>
      </c>
      <c r="C551" s="2" t="s">
        <v>17</v>
      </c>
      <c r="D551" s="2" t="s">
        <v>18</v>
      </c>
      <c r="E551" s="5" t="s">
        <v>577</v>
      </c>
      <c r="F551" s="3" t="s">
        <v>578</v>
      </c>
      <c r="G551" s="3" t="s">
        <v>595</v>
      </c>
      <c r="H551" s="2" t="s">
        <v>49</v>
      </c>
      <c r="I551" s="2" t="s">
        <v>1689</v>
      </c>
      <c r="J551" s="3" t="str">
        <f>HYPERLINK("https://www.boe.es/gazeta/dias/1828/02/19/pdfs/GMD-1828-22.pdf#page=2","Abrir facsímil")</f>
        <v>Abrir facsímil</v>
      </c>
      <c r="K551" s="3" t="s">
        <v>51</v>
      </c>
    </row>
    <row r="552" spans="1:11" ht="42" customHeight="1">
      <c r="A552" s="2" t="s">
        <v>1684</v>
      </c>
      <c r="B552" s="2" t="s">
        <v>1684</v>
      </c>
      <c r="C552" s="2" t="s">
        <v>17</v>
      </c>
      <c r="D552" s="2" t="s">
        <v>18</v>
      </c>
      <c r="E552" s="5" t="s">
        <v>577</v>
      </c>
      <c r="F552" s="3" t="s">
        <v>578</v>
      </c>
      <c r="G552" s="3" t="s">
        <v>43</v>
      </c>
      <c r="H552" s="2" t="s">
        <v>49</v>
      </c>
      <c r="I552" s="2" t="s">
        <v>1690</v>
      </c>
      <c r="J552" s="3" t="str">
        <f>HYPERLINK("https://www.boe.es/gazeta/dias/1828/02/19/pdfs/GMD-1828-22.pdf#page=1","Abrir facsímil")</f>
        <v>Abrir facsímil</v>
      </c>
      <c r="K552" s="3" t="s">
        <v>51</v>
      </c>
    </row>
    <row r="553" spans="1:11" ht="42" customHeight="1">
      <c r="A553" s="2" t="s">
        <v>1684</v>
      </c>
      <c r="B553" s="2" t="s">
        <v>1684</v>
      </c>
      <c r="C553" s="2" t="s">
        <v>17</v>
      </c>
      <c r="D553" s="2" t="s">
        <v>18</v>
      </c>
      <c r="E553" s="5" t="s">
        <v>159</v>
      </c>
      <c r="F553" s="3" t="s">
        <v>160</v>
      </c>
      <c r="G553" s="3" t="s">
        <v>67</v>
      </c>
      <c r="H553" s="2" t="s">
        <v>49</v>
      </c>
      <c r="I553" s="2" t="s">
        <v>1691</v>
      </c>
      <c r="J553" s="3" t="str">
        <f>HYPERLINK("https://www.boe.es/gazeta/dias/1828/03/11/pdfs/GMD-1828-31.pdf#page=2","Abrir facsímil")</f>
        <v>Abrir facsímil</v>
      </c>
      <c r="K553" s="3" t="s">
        <v>51</v>
      </c>
    </row>
    <row r="554" spans="1:11" ht="42" customHeight="1">
      <c r="A554" s="2" t="s">
        <v>1684</v>
      </c>
      <c r="B554" s="2" t="s">
        <v>1684</v>
      </c>
      <c r="C554" s="2" t="s">
        <v>17</v>
      </c>
      <c r="D554" s="2" t="s">
        <v>18</v>
      </c>
      <c r="E554" s="5" t="s">
        <v>795</v>
      </c>
      <c r="F554" s="3" t="s">
        <v>796</v>
      </c>
      <c r="G554" s="3" t="s">
        <v>43</v>
      </c>
      <c r="H554" s="2" t="s">
        <v>49</v>
      </c>
      <c r="I554" s="2" t="s">
        <v>1692</v>
      </c>
      <c r="J554" s="3" t="str">
        <f>HYPERLINK("https://www.boe.es/gazeta/dias/1828/04/26/pdfs/GMD-1828-51.pdf#page=1","Abrir facsímil")</f>
        <v>Abrir facsímil</v>
      </c>
      <c r="K554" s="3" t="s">
        <v>51</v>
      </c>
    </row>
    <row r="555" spans="1:11" ht="42" customHeight="1">
      <c r="A555" s="2" t="s">
        <v>1684</v>
      </c>
      <c r="B555" s="2" t="s">
        <v>1684</v>
      </c>
      <c r="C555" s="2" t="s">
        <v>17</v>
      </c>
      <c r="D555" s="2" t="s">
        <v>18</v>
      </c>
      <c r="E555" s="5" t="s">
        <v>462</v>
      </c>
      <c r="F555" s="3" t="s">
        <v>463</v>
      </c>
      <c r="G555" s="3" t="s">
        <v>67</v>
      </c>
      <c r="H555" s="2" t="s">
        <v>49</v>
      </c>
      <c r="I555" s="2" t="s">
        <v>1693</v>
      </c>
      <c r="J555" s="3" t="str">
        <f>HYPERLINK("https://www.boe.es/gazeta/dias/1828/05/29/pdfs/GMD-1828-65.pdf#page=2","Abrir facsímil")</f>
        <v>Abrir facsímil</v>
      </c>
      <c r="K555" s="3" t="s">
        <v>51</v>
      </c>
    </row>
    <row r="556" spans="1:11" ht="42" customHeight="1">
      <c r="A556" s="2" t="s">
        <v>1684</v>
      </c>
      <c r="B556" s="2" t="s">
        <v>1684</v>
      </c>
      <c r="C556" s="2" t="s">
        <v>17</v>
      </c>
      <c r="D556" s="2" t="s">
        <v>18</v>
      </c>
      <c r="E556" s="5" t="s">
        <v>1694</v>
      </c>
      <c r="F556" s="3" t="s">
        <v>1695</v>
      </c>
      <c r="G556" s="3" t="s">
        <v>67</v>
      </c>
      <c r="H556" s="2" t="s">
        <v>49</v>
      </c>
      <c r="I556" s="2" t="s">
        <v>1696</v>
      </c>
      <c r="J556" s="3" t="str">
        <f>HYPERLINK("https://www.boe.es/gazeta/dias/1828/06/05/pdfs/GMD-1828-68.pdf#page=2","Abrir facsímil")</f>
        <v>Abrir facsímil</v>
      </c>
      <c r="K556" s="3" t="s">
        <v>51</v>
      </c>
    </row>
    <row r="557" spans="1:11" ht="42" customHeight="1">
      <c r="A557" s="2" t="s">
        <v>1684</v>
      </c>
      <c r="B557" s="2" t="s">
        <v>1684</v>
      </c>
      <c r="C557" s="2" t="s">
        <v>17</v>
      </c>
      <c r="D557" s="2" t="s">
        <v>18</v>
      </c>
      <c r="E557" s="5" t="s">
        <v>727</v>
      </c>
      <c r="F557" s="3" t="s">
        <v>728</v>
      </c>
      <c r="G557" s="3" t="s">
        <v>67</v>
      </c>
      <c r="H557" s="2" t="s">
        <v>49</v>
      </c>
      <c r="I557" s="2" t="s">
        <v>1697</v>
      </c>
      <c r="J557" s="3" t="str">
        <f>HYPERLINK("https://www.boe.es/gazeta/dias/1828/08/09/pdfs/GMD-1828-96.pdf#page=2","Abrir facsímil")</f>
        <v>Abrir facsímil</v>
      </c>
      <c r="K557" s="3" t="s">
        <v>51</v>
      </c>
    </row>
    <row r="558" spans="1:11" ht="42" customHeight="1">
      <c r="A558" s="2" t="s">
        <v>1684</v>
      </c>
      <c r="B558" s="2" t="s">
        <v>1684</v>
      </c>
      <c r="C558" s="2" t="s">
        <v>17</v>
      </c>
      <c r="D558" s="2" t="s">
        <v>18</v>
      </c>
      <c r="E558" s="5" t="s">
        <v>475</v>
      </c>
      <c r="F558" s="3" t="s">
        <v>476</v>
      </c>
      <c r="G558" s="3" t="s">
        <v>67</v>
      </c>
      <c r="H558" s="2" t="s">
        <v>49</v>
      </c>
      <c r="I558" s="2" t="s">
        <v>1698</v>
      </c>
      <c r="J558" s="3" t="str">
        <f>HYPERLINK("https://www.boe.es/gazeta/dias/1828/11/25/pdfs/GMD-1828-142.pdf#page=2","Abrir facsímil")</f>
        <v>Abrir facsímil</v>
      </c>
      <c r="K558" s="3" t="s">
        <v>51</v>
      </c>
    </row>
    <row r="559" spans="1:11" ht="42" customHeight="1">
      <c r="A559" s="2" t="s">
        <v>1699</v>
      </c>
      <c r="B559" s="2" t="s">
        <v>1700</v>
      </c>
      <c r="C559" s="2" t="s">
        <v>54</v>
      </c>
      <c r="D559" s="2" t="s">
        <v>28</v>
      </c>
      <c r="E559" s="5" t="s">
        <v>145</v>
      </c>
      <c r="F559" s="3" t="s">
        <v>146</v>
      </c>
      <c r="G559" s="3" t="s">
        <v>147</v>
      </c>
      <c r="H559" s="2" t="s">
        <v>49</v>
      </c>
      <c r="I559" s="2" t="s">
        <v>1701</v>
      </c>
      <c r="J559" s="3" t="str">
        <f>HYPERLINK("https://www.boe.es/gazeta/dias/1828/10/07/pdfs/GMD-1828-121.pdf#page=4","Abrir facsímil")</f>
        <v>Abrir facsímil</v>
      </c>
      <c r="K559" s="3" t="s">
        <v>51</v>
      </c>
    </row>
    <row r="560" spans="1:11" ht="42" customHeight="1">
      <c r="A560" s="2" t="s">
        <v>1702</v>
      </c>
      <c r="B560" s="2" t="s">
        <v>1703</v>
      </c>
      <c r="C560" s="2" t="s">
        <v>54</v>
      </c>
      <c r="D560" s="2" t="s">
        <v>28</v>
      </c>
      <c r="E560" s="5" t="s">
        <v>169</v>
      </c>
      <c r="F560" s="3" t="s">
        <v>170</v>
      </c>
      <c r="G560" s="3" t="s">
        <v>36</v>
      </c>
      <c r="H560" s="2" t="s">
        <v>49</v>
      </c>
      <c r="I560" s="2" t="s">
        <v>1704</v>
      </c>
      <c r="J560" s="3" t="str">
        <f>HYPERLINK("https://www.boe.es/gazeta/dias/1828/04/01/pdfs/GMD-1828-40.pdf#page=3","Abrir facsímil")</f>
        <v>Abrir facsímil</v>
      </c>
      <c r="K560" s="3" t="s">
        <v>51</v>
      </c>
    </row>
    <row r="561" spans="1:11" ht="42" customHeight="1">
      <c r="A561" s="2" t="s">
        <v>1705</v>
      </c>
      <c r="B561" s="2" t="s">
        <v>1706</v>
      </c>
      <c r="C561" s="2" t="s">
        <v>27</v>
      </c>
      <c r="D561" s="2" t="s">
        <v>28</v>
      </c>
      <c r="E561" s="5" t="s">
        <v>204</v>
      </c>
      <c r="F561" s="3" t="s">
        <v>205</v>
      </c>
      <c r="G561" s="3" t="s">
        <v>21</v>
      </c>
      <c r="H561" s="2" t="s">
        <v>49</v>
      </c>
      <c r="I561" s="2" t="s">
        <v>1707</v>
      </c>
      <c r="J561" s="3" t="str">
        <f>HYPERLINK("https://www.boe.es/gazeta/dias/1828/09/11/pdfs/GMD-1828-110.pdf#page=4","Abrir facsímil")</f>
        <v>Abrir facsímil</v>
      </c>
      <c r="K561" s="3" t="s">
        <v>51</v>
      </c>
    </row>
    <row r="562" spans="1:11" ht="42" customHeight="1">
      <c r="A562" s="2" t="s">
        <v>1708</v>
      </c>
      <c r="B562" s="2" t="s">
        <v>1709</v>
      </c>
      <c r="C562" s="2" t="s">
        <v>96</v>
      </c>
      <c r="D562" s="2" t="s">
        <v>28</v>
      </c>
      <c r="E562" s="5" t="s">
        <v>221</v>
      </c>
      <c r="F562" s="3" t="s">
        <v>222</v>
      </c>
      <c r="G562" s="3" t="s">
        <v>36</v>
      </c>
      <c r="H562" s="2" t="s">
        <v>49</v>
      </c>
      <c r="I562" s="2" t="s">
        <v>1710</v>
      </c>
      <c r="J562" s="3" t="str">
        <f>HYPERLINK("https://www.boe.es/gazeta/dias/1828/05/22/pdfs/GMD-1828-62.pdf#page=3","Abrir facsímil")</f>
        <v>Abrir facsímil</v>
      </c>
      <c r="K562" s="3" t="s">
        <v>51</v>
      </c>
    </row>
    <row r="563" spans="1:11" ht="42" customHeight="1">
      <c r="A563" s="2" t="s">
        <v>1711</v>
      </c>
      <c r="B563" s="2" t="s">
        <v>1712</v>
      </c>
      <c r="C563" s="2" t="s">
        <v>27</v>
      </c>
      <c r="D563" s="2" t="s">
        <v>28</v>
      </c>
      <c r="E563" s="5" t="s">
        <v>133</v>
      </c>
      <c r="F563" s="3" t="s">
        <v>134</v>
      </c>
      <c r="G563" s="3" t="s">
        <v>36</v>
      </c>
      <c r="H563" s="2" t="s">
        <v>49</v>
      </c>
      <c r="I563" s="2" t="s">
        <v>1713</v>
      </c>
      <c r="J563" s="3" t="str">
        <f>HYPERLINK("https://www.boe.es/gazeta/dias/1828/05/15/pdfs/GMD-1828-59.pdf#page=3","Abrir facsímil")</f>
        <v>Abrir facsímil</v>
      </c>
      <c r="K563" s="3" t="s">
        <v>51</v>
      </c>
    </row>
    <row r="564" spans="1:11" ht="42" customHeight="1">
      <c r="A564" s="2" t="s">
        <v>1714</v>
      </c>
      <c r="B564" s="2" t="s">
        <v>1714</v>
      </c>
      <c r="C564" s="2" t="s">
        <v>17</v>
      </c>
      <c r="D564" s="2" t="s">
        <v>18</v>
      </c>
      <c r="E564" s="5" t="s">
        <v>1082</v>
      </c>
      <c r="F564" s="3" t="s">
        <v>1083</v>
      </c>
      <c r="G564" s="3" t="s">
        <v>67</v>
      </c>
      <c r="H564" s="2" t="s">
        <v>49</v>
      </c>
      <c r="I564" s="2" t="s">
        <v>1715</v>
      </c>
      <c r="J564" s="3" t="str">
        <f>HYPERLINK("https://www.boe.es/gazeta/dias/1828/05/31/pdfs/GMD-1828-66.pdf#page=2","Abrir facsímil")</f>
        <v>Abrir facsímil</v>
      </c>
      <c r="K564" s="3" t="s">
        <v>51</v>
      </c>
    </row>
    <row r="565" spans="1:11" ht="42" customHeight="1">
      <c r="A565" s="2" t="s">
        <v>1716</v>
      </c>
      <c r="B565" s="2" t="s">
        <v>1717</v>
      </c>
      <c r="C565" s="2" t="s">
        <v>27</v>
      </c>
      <c r="D565" s="2" t="s">
        <v>28</v>
      </c>
      <c r="E565" s="5" t="s">
        <v>249</v>
      </c>
      <c r="F565" s="3" t="s">
        <v>250</v>
      </c>
      <c r="G565" s="3" t="s">
        <v>21</v>
      </c>
      <c r="H565" s="2" t="s">
        <v>49</v>
      </c>
      <c r="I565" s="2" t="s">
        <v>1718</v>
      </c>
      <c r="J565" s="3" t="str">
        <f>HYPERLINK("https://www.boe.es/gazeta/dias/1828/04/22/pdfs/GMD-1828-49.pdf#page=4","Abrir facsímil")</f>
        <v>Abrir facsímil</v>
      </c>
      <c r="K565" s="3" t="s">
        <v>51</v>
      </c>
    </row>
    <row r="566" spans="1:11" ht="42" customHeight="1">
      <c r="A566" s="2" t="s">
        <v>1719</v>
      </c>
      <c r="B566" s="2" t="s">
        <v>1720</v>
      </c>
      <c r="C566" s="2" t="s">
        <v>46</v>
      </c>
      <c r="D566" s="2" t="s">
        <v>28</v>
      </c>
      <c r="E566" s="5" t="s">
        <v>169</v>
      </c>
      <c r="F566" s="3" t="s">
        <v>170</v>
      </c>
      <c r="G566" s="3" t="s">
        <v>21</v>
      </c>
      <c r="H566" s="2" t="s">
        <v>49</v>
      </c>
      <c r="I566" s="2" t="s">
        <v>1721</v>
      </c>
      <c r="J566" s="3" t="str">
        <f>HYPERLINK("https://www.boe.es/gazeta/dias/1828/04/01/pdfs/GMD-1828-40.pdf#page=4","Abrir facsímil")</f>
        <v>Abrir facsímil</v>
      </c>
      <c r="K566" s="3" t="s">
        <v>51</v>
      </c>
    </row>
    <row r="567" spans="1:11" ht="42" customHeight="1">
      <c r="A567" s="2" t="s">
        <v>1722</v>
      </c>
      <c r="B567" s="2" t="s">
        <v>1723</v>
      </c>
      <c r="C567" s="2" t="s">
        <v>27</v>
      </c>
      <c r="D567" s="2" t="s">
        <v>28</v>
      </c>
      <c r="E567" s="5" t="s">
        <v>78</v>
      </c>
      <c r="F567" s="3" t="s">
        <v>79</v>
      </c>
      <c r="G567" s="3" t="s">
        <v>36</v>
      </c>
      <c r="H567" s="2" t="s">
        <v>49</v>
      </c>
      <c r="I567" s="2" t="s">
        <v>1724</v>
      </c>
      <c r="J567" s="3" t="str">
        <f>HYPERLINK("https://www.boe.es/gazeta/dias/1828/04/03/pdfs/GMD-1828-41.pdf#page=3","Abrir facsímil")</f>
        <v>Abrir facsímil</v>
      </c>
      <c r="K567" s="3" t="s">
        <v>51</v>
      </c>
    </row>
    <row r="568" spans="1:11" ht="42" customHeight="1">
      <c r="A568" s="2" t="s">
        <v>1725</v>
      </c>
      <c r="B568" s="2" t="s">
        <v>1726</v>
      </c>
      <c r="C568" s="2" t="s">
        <v>27</v>
      </c>
      <c r="D568" s="2" t="s">
        <v>28</v>
      </c>
      <c r="E568" s="5" t="s">
        <v>288</v>
      </c>
      <c r="F568" s="3" t="s">
        <v>289</v>
      </c>
      <c r="G568" s="3" t="s">
        <v>36</v>
      </c>
      <c r="H568" s="2" t="s">
        <v>49</v>
      </c>
      <c r="I568" s="2" t="s">
        <v>1727</v>
      </c>
      <c r="J568" s="3" t="str">
        <f>HYPERLINK("https://www.boe.es/gazeta/dias/1828/04/19/pdfs/GMD-1828-48.pdf#page=3","Abrir facsímil")</f>
        <v>Abrir facsímil</v>
      </c>
      <c r="K568" s="3" t="s">
        <v>51</v>
      </c>
    </row>
    <row r="569" spans="1:11" ht="42" customHeight="1">
      <c r="A569" s="2" t="s">
        <v>1728</v>
      </c>
      <c r="B569" s="2" t="s">
        <v>1728</v>
      </c>
      <c r="C569" s="2" t="s">
        <v>27</v>
      </c>
      <c r="D569" s="2" t="s">
        <v>28</v>
      </c>
      <c r="E569" s="5" t="s">
        <v>256</v>
      </c>
      <c r="F569" s="3" t="s">
        <v>257</v>
      </c>
      <c r="G569" s="3" t="s">
        <v>36</v>
      </c>
      <c r="H569" s="2" t="s">
        <v>49</v>
      </c>
      <c r="I569" s="2" t="s">
        <v>1729</v>
      </c>
      <c r="J569" s="3" t="str">
        <f>HYPERLINK("https://www.boe.es/gazeta/dias/1828/11/11/pdfs/GMD-1828-136.pdf#page=3","Abrir facsímil")</f>
        <v>Abrir facsímil</v>
      </c>
      <c r="K569" s="3" t="s">
        <v>51</v>
      </c>
    </row>
    <row r="570" spans="1:11" ht="42" customHeight="1">
      <c r="A570" s="2" t="s">
        <v>1730</v>
      </c>
      <c r="B570" s="2" t="s">
        <v>1730</v>
      </c>
      <c r="C570" s="2" t="s">
        <v>54</v>
      </c>
      <c r="D570" s="2" t="s">
        <v>28</v>
      </c>
      <c r="E570" s="5" t="s">
        <v>1731</v>
      </c>
      <c r="F570" s="3" t="s">
        <v>1732</v>
      </c>
      <c r="G570" s="3" t="s">
        <v>21</v>
      </c>
      <c r="H570" s="2" t="s">
        <v>49</v>
      </c>
      <c r="I570" s="2" t="s">
        <v>1733</v>
      </c>
      <c r="J570" s="3" t="str">
        <f>HYPERLINK("https://www.boe.es/gazeta/dias/1828/03/06/pdfs/GMD-1828-29.pdf#page=4","Abrir facsímil")</f>
        <v>Abrir facsímil</v>
      </c>
      <c r="K570" s="3" t="s">
        <v>51</v>
      </c>
    </row>
    <row r="571" spans="1:11" ht="42" customHeight="1">
      <c r="A571" s="2" t="s">
        <v>1734</v>
      </c>
      <c r="B571" s="2" t="s">
        <v>1734</v>
      </c>
      <c r="C571" s="2" t="s">
        <v>17</v>
      </c>
      <c r="D571" s="2" t="s">
        <v>18</v>
      </c>
      <c r="E571" s="5" t="s">
        <v>212</v>
      </c>
      <c r="F571" s="3" t="s">
        <v>213</v>
      </c>
      <c r="G571" s="3" t="s">
        <v>43</v>
      </c>
      <c r="H571" s="2" t="s">
        <v>49</v>
      </c>
      <c r="I571" s="2" t="s">
        <v>1735</v>
      </c>
      <c r="J571" s="3" t="str">
        <f>HYPERLINK("https://www.boe.es/gazeta/dias/1828/03/25/pdfs/GMD-1828-37.pdf#page=1","Abrir facsímil")</f>
        <v>Abrir facsímil</v>
      </c>
      <c r="K571" s="3" t="s">
        <v>51</v>
      </c>
    </row>
    <row r="572" spans="1:11" ht="42" customHeight="1">
      <c r="A572" s="2" t="s">
        <v>1734</v>
      </c>
      <c r="B572" s="2" t="s">
        <v>1734</v>
      </c>
      <c r="C572" s="2" t="s">
        <v>150</v>
      </c>
      <c r="D572" s="2" t="s">
        <v>151</v>
      </c>
      <c r="E572" s="5" t="s">
        <v>145</v>
      </c>
      <c r="F572" s="3" t="s">
        <v>146</v>
      </c>
      <c r="G572" s="3" t="s">
        <v>67</v>
      </c>
      <c r="H572" s="2" t="s">
        <v>49</v>
      </c>
      <c r="I572" s="2" t="s">
        <v>1736</v>
      </c>
      <c r="J572" s="3" t="str">
        <f>HYPERLINK("https://www.boe.es/gazeta/dias/1828/10/07/pdfs/GMD-1828-121.pdf#page=2","Abrir facsímil")</f>
        <v>Abrir facsímil</v>
      </c>
      <c r="K572" s="3" t="s">
        <v>51</v>
      </c>
    </row>
    <row r="573" spans="1:11" ht="42" customHeight="1">
      <c r="A573" s="2" t="s">
        <v>1737</v>
      </c>
      <c r="B573" s="2" t="s">
        <v>1737</v>
      </c>
      <c r="C573" s="2" t="s">
        <v>27</v>
      </c>
      <c r="D573" s="2" t="s">
        <v>28</v>
      </c>
      <c r="E573" s="5" t="s">
        <v>29</v>
      </c>
      <c r="F573" s="3" t="s">
        <v>30</v>
      </c>
      <c r="G573" s="3" t="s">
        <v>21</v>
      </c>
      <c r="H573" s="2" t="s">
        <v>49</v>
      </c>
      <c r="I573" s="2" t="s">
        <v>1738</v>
      </c>
      <c r="J573" s="3" t="str">
        <f>HYPERLINK("https://www.boe.es/gazeta/dias/1828/10/28/pdfs/GMD-1828-130.pdf#page=4","Abrir facsímil")</f>
        <v>Abrir facsímil</v>
      </c>
      <c r="K573" s="3" t="s">
        <v>51</v>
      </c>
    </row>
    <row r="574" spans="1:11" ht="42" customHeight="1">
      <c r="A574" s="2" t="s">
        <v>1739</v>
      </c>
      <c r="B574" s="2" t="s">
        <v>1739</v>
      </c>
      <c r="C574" s="2" t="s">
        <v>17</v>
      </c>
      <c r="D574" s="2" t="s">
        <v>18</v>
      </c>
      <c r="E574" s="5" t="s">
        <v>1174</v>
      </c>
      <c r="F574" s="3" t="s">
        <v>1175</v>
      </c>
      <c r="G574" s="3" t="s">
        <v>21</v>
      </c>
      <c r="H574" s="2" t="s">
        <v>49</v>
      </c>
      <c r="I574" s="2" t="s">
        <v>1740</v>
      </c>
      <c r="J574" s="3" t="str">
        <f>HYPERLINK("https://www.boe.es/gazeta/dias/1828/07/29/pdfs/GMD-1828-91.pdf#page=4","Abrir facsímil")</f>
        <v>Abrir facsímil</v>
      </c>
      <c r="K574" s="3" t="s">
        <v>51</v>
      </c>
    </row>
    <row r="575" spans="1:11" ht="42" customHeight="1">
      <c r="A575" s="2" t="s">
        <v>1741</v>
      </c>
      <c r="B575" s="2" t="s">
        <v>1741</v>
      </c>
      <c r="C575" s="2" t="s">
        <v>17</v>
      </c>
      <c r="D575" s="2" t="s">
        <v>18</v>
      </c>
      <c r="E575" s="5" t="s">
        <v>324</v>
      </c>
      <c r="F575" s="3" t="s">
        <v>325</v>
      </c>
      <c r="G575" s="3" t="s">
        <v>36</v>
      </c>
      <c r="H575" s="2" t="s">
        <v>49</v>
      </c>
      <c r="I575" s="2" t="s">
        <v>1742</v>
      </c>
      <c r="J575" s="3" t="str">
        <f>HYPERLINK("https://www.boe.es/gazeta/dias/1828/05/08/pdfs/GMD-1828-56.pdf#page=3","Abrir facsímil")</f>
        <v>Abrir facsímil</v>
      </c>
      <c r="K575" s="3" t="s">
        <v>51</v>
      </c>
    </row>
    <row r="576" spans="1:11" ht="42" customHeight="1">
      <c r="A576" s="2" t="s">
        <v>1743</v>
      </c>
      <c r="B576" s="2" t="s">
        <v>1744</v>
      </c>
      <c r="C576" s="2" t="s">
        <v>86</v>
      </c>
      <c r="D576" s="2" t="s">
        <v>28</v>
      </c>
      <c r="E576" s="5" t="s">
        <v>100</v>
      </c>
      <c r="F576" s="3" t="s">
        <v>101</v>
      </c>
      <c r="G576" s="3" t="s">
        <v>21</v>
      </c>
      <c r="H576" s="2" t="s">
        <v>22</v>
      </c>
      <c r="I576" s="2" t="s">
        <v>1745</v>
      </c>
      <c r="J576" s="3" t="str">
        <f>HYPERLINK("https://www.boe.es/gazeta/dias/1828/10/02/pdfs/GMD-1828-119.pdf#page=4","Abrir facsímil")</f>
        <v>Abrir facsímil</v>
      </c>
      <c r="K576" s="3" t="s">
        <v>24</v>
      </c>
    </row>
    <row r="577" spans="1:11" ht="42" customHeight="1">
      <c r="A577" s="2" t="s">
        <v>1746</v>
      </c>
      <c r="B577" s="2" t="s">
        <v>1747</v>
      </c>
      <c r="C577" s="2" t="s">
        <v>150</v>
      </c>
      <c r="D577" s="2" t="s">
        <v>151</v>
      </c>
      <c r="E577" s="5" t="s">
        <v>164</v>
      </c>
      <c r="F577" s="3" t="s">
        <v>165</v>
      </c>
      <c r="G577" s="3" t="s">
        <v>43</v>
      </c>
      <c r="H577" s="2" t="s">
        <v>49</v>
      </c>
      <c r="I577" s="2" t="s">
        <v>1748</v>
      </c>
      <c r="J577" s="3" t="str">
        <f>HYPERLINK("https://www.boe.es/gazeta/dias/1828/09/04/pdfs/GMD-1828-107.pdf#page=1","Abrir facsímil")</f>
        <v>Abrir facsímil</v>
      </c>
      <c r="K577" s="3" t="s">
        <v>51</v>
      </c>
    </row>
    <row r="578" spans="1:11" ht="42" customHeight="1">
      <c r="A578" s="2" t="s">
        <v>1749</v>
      </c>
      <c r="B578" s="2" t="s">
        <v>1750</v>
      </c>
      <c r="C578" s="2" t="s">
        <v>17</v>
      </c>
      <c r="D578" s="2" t="s">
        <v>18</v>
      </c>
      <c r="E578" s="5" t="s">
        <v>78</v>
      </c>
      <c r="F578" s="3" t="s">
        <v>79</v>
      </c>
      <c r="G578" s="3" t="s">
        <v>36</v>
      </c>
      <c r="H578" s="2" t="s">
        <v>49</v>
      </c>
      <c r="I578" s="2" t="s">
        <v>1751</v>
      </c>
      <c r="J578" s="3" t="str">
        <f>HYPERLINK("https://www.boe.es/gazeta/dias/1828/04/03/pdfs/GMD-1828-41.pdf#page=3","Abrir facsímil")</f>
        <v>Abrir facsímil</v>
      </c>
      <c r="K578" s="3" t="s">
        <v>51</v>
      </c>
    </row>
    <row r="579" spans="1:11" ht="42" customHeight="1">
      <c r="A579" s="2" t="s">
        <v>1752</v>
      </c>
      <c r="B579" s="2" t="s">
        <v>1752</v>
      </c>
      <c r="C579" s="2" t="s">
        <v>17</v>
      </c>
      <c r="D579" s="2" t="s">
        <v>18</v>
      </c>
      <c r="E579" s="5" t="s">
        <v>916</v>
      </c>
      <c r="F579" s="3" t="s">
        <v>917</v>
      </c>
      <c r="G579" s="3" t="s">
        <v>918</v>
      </c>
      <c r="H579" s="2" t="s">
        <v>49</v>
      </c>
      <c r="I579" s="2" t="s">
        <v>1753</v>
      </c>
      <c r="J579" s="3" t="str">
        <f>HYPERLINK("https://www.boe.es/gazeta/dias/1828/01/01/pdfs/GMD-1828-1.pdf#page=2","Abrir facsímil")</f>
        <v>Abrir facsímil</v>
      </c>
      <c r="K579" s="3" t="s">
        <v>51</v>
      </c>
    </row>
    <row r="580" spans="1:11" ht="42" customHeight="1">
      <c r="A580" s="2" t="s">
        <v>1752</v>
      </c>
      <c r="B580" s="2" t="s">
        <v>1752</v>
      </c>
      <c r="C580" s="2" t="s">
        <v>27</v>
      </c>
      <c r="D580" s="2" t="s">
        <v>28</v>
      </c>
      <c r="E580" s="5" t="s">
        <v>525</v>
      </c>
      <c r="F580" s="3" t="s">
        <v>526</v>
      </c>
      <c r="G580" s="3" t="s">
        <v>67</v>
      </c>
      <c r="H580" s="2" t="s">
        <v>49</v>
      </c>
      <c r="I580" s="2" t="s">
        <v>1754</v>
      </c>
      <c r="J580" s="3" t="str">
        <f>HYPERLINK("https://www.boe.es/gazeta/dias/1828/01/05/pdfs/GMD-1828-3.pdf#page=2","Abrir facsímil")</f>
        <v>Abrir facsímil</v>
      </c>
      <c r="K580" s="3" t="s">
        <v>51</v>
      </c>
    </row>
    <row r="581" spans="1:11" ht="42" customHeight="1">
      <c r="A581" s="2" t="s">
        <v>1752</v>
      </c>
      <c r="B581" s="2" t="s">
        <v>1752</v>
      </c>
      <c r="C581" s="2" t="s">
        <v>150</v>
      </c>
      <c r="D581" s="2" t="s">
        <v>151</v>
      </c>
      <c r="E581" s="5" t="s">
        <v>394</v>
      </c>
      <c r="F581" s="3" t="s">
        <v>395</v>
      </c>
      <c r="G581" s="3" t="s">
        <v>43</v>
      </c>
      <c r="H581" s="2" t="s">
        <v>49</v>
      </c>
      <c r="I581" s="2" t="s">
        <v>1755</v>
      </c>
      <c r="J581" s="3" t="str">
        <f>HYPERLINK("https://www.boe.es/gazeta/dias/1828/01/10/pdfs/GMD-1828-5.pdf#page=1","Abrir facsímil")</f>
        <v>Abrir facsímil</v>
      </c>
      <c r="K581" s="3" t="s">
        <v>51</v>
      </c>
    </row>
    <row r="582" spans="1:11" ht="42" customHeight="1">
      <c r="A582" s="2" t="s">
        <v>1756</v>
      </c>
      <c r="B582" s="2" t="s">
        <v>1756</v>
      </c>
      <c r="C582" s="2" t="s">
        <v>17</v>
      </c>
      <c r="D582" s="2" t="s">
        <v>18</v>
      </c>
      <c r="E582" s="5" t="s">
        <v>394</v>
      </c>
      <c r="F582" s="3" t="s">
        <v>395</v>
      </c>
      <c r="G582" s="3" t="s">
        <v>67</v>
      </c>
      <c r="H582" s="2" t="s">
        <v>49</v>
      </c>
      <c r="I582" s="2" t="s">
        <v>1757</v>
      </c>
      <c r="J582" s="3" t="str">
        <f>HYPERLINK("https://www.boe.es/gazeta/dias/1828/01/10/pdfs/GMD-1828-5.pdf#page=2","Abrir facsímil")</f>
        <v>Abrir facsímil</v>
      </c>
      <c r="K582" s="3" t="s">
        <v>51</v>
      </c>
    </row>
    <row r="583" spans="1:11" ht="42" customHeight="1">
      <c r="A583" s="2" t="s">
        <v>1752</v>
      </c>
      <c r="B583" s="2" t="s">
        <v>1752</v>
      </c>
      <c r="C583" s="2" t="s">
        <v>17</v>
      </c>
      <c r="D583" s="2" t="s">
        <v>18</v>
      </c>
      <c r="E583" s="5" t="s">
        <v>41</v>
      </c>
      <c r="F583" s="3" t="s">
        <v>42</v>
      </c>
      <c r="G583" s="3" t="s">
        <v>43</v>
      </c>
      <c r="H583" s="2" t="s">
        <v>49</v>
      </c>
      <c r="I583" s="2" t="s">
        <v>1758</v>
      </c>
      <c r="J583" s="3" t="str">
        <f>HYPERLINK("https://www.boe.es/gazeta/dias/1828/01/15/pdfs/GMD-1828-7.pdf#page=1","Abrir facsímil")</f>
        <v>Abrir facsímil</v>
      </c>
      <c r="K583" s="3" t="s">
        <v>51</v>
      </c>
    </row>
    <row r="584" spans="1:11" ht="42" customHeight="1">
      <c r="A584" s="2" t="s">
        <v>1752</v>
      </c>
      <c r="B584" s="2" t="s">
        <v>1752</v>
      </c>
      <c r="C584" s="2" t="s">
        <v>27</v>
      </c>
      <c r="D584" s="2" t="s">
        <v>28</v>
      </c>
      <c r="E584" s="5" t="s">
        <v>314</v>
      </c>
      <c r="F584" s="3" t="s">
        <v>315</v>
      </c>
      <c r="G584" s="3" t="s">
        <v>67</v>
      </c>
      <c r="H584" s="2" t="s">
        <v>49</v>
      </c>
      <c r="I584" s="2" t="s">
        <v>1759</v>
      </c>
      <c r="J584" s="3" t="str">
        <f>HYPERLINK("https://www.boe.es/gazeta/dias/1828/01/26/pdfs/GMD-1828-12.pdf#page=2","Abrir facsímil")</f>
        <v>Abrir facsímil</v>
      </c>
      <c r="K584" s="3" t="s">
        <v>51</v>
      </c>
    </row>
    <row r="585" spans="1:11" ht="42" customHeight="1">
      <c r="A585" s="2" t="s">
        <v>1752</v>
      </c>
      <c r="B585" s="2" t="s">
        <v>1752</v>
      </c>
      <c r="C585" s="2" t="s">
        <v>27</v>
      </c>
      <c r="D585" s="2" t="s">
        <v>28</v>
      </c>
      <c r="E585" s="5" t="s">
        <v>382</v>
      </c>
      <c r="F585" s="3" t="s">
        <v>383</v>
      </c>
      <c r="G585" s="3" t="s">
        <v>67</v>
      </c>
      <c r="H585" s="2" t="s">
        <v>49</v>
      </c>
      <c r="I585" s="2" t="s">
        <v>1760</v>
      </c>
      <c r="J585" s="3" t="str">
        <f>HYPERLINK("https://www.boe.es/gazeta/dias/1828/03/04/pdfs/GMD-1828-28.pdf#page=2","Abrir facsímil")</f>
        <v>Abrir facsímil</v>
      </c>
      <c r="K585" s="3" t="s">
        <v>51</v>
      </c>
    </row>
    <row r="586" spans="1:11" ht="42" customHeight="1">
      <c r="A586" s="2" t="s">
        <v>1752</v>
      </c>
      <c r="B586" s="2" t="s">
        <v>1752</v>
      </c>
      <c r="C586" s="2" t="s">
        <v>150</v>
      </c>
      <c r="D586" s="2" t="s">
        <v>151</v>
      </c>
      <c r="E586" s="5" t="s">
        <v>208</v>
      </c>
      <c r="F586" s="3" t="s">
        <v>209</v>
      </c>
      <c r="G586" s="3" t="s">
        <v>67</v>
      </c>
      <c r="H586" s="2" t="s">
        <v>49</v>
      </c>
      <c r="I586" s="2" t="s">
        <v>1761</v>
      </c>
      <c r="J586" s="3" t="str">
        <f>HYPERLINK("https://www.boe.es/gazeta/dias/1828/03/08/pdfs/GMD-1828-30.pdf#page=2","Abrir facsímil")</f>
        <v>Abrir facsímil</v>
      </c>
      <c r="K586" s="3" t="s">
        <v>51</v>
      </c>
    </row>
    <row r="587" spans="1:11" ht="42" customHeight="1">
      <c r="A587" s="2" t="s">
        <v>1752</v>
      </c>
      <c r="B587" s="2" t="s">
        <v>1752</v>
      </c>
      <c r="C587" s="2" t="s">
        <v>27</v>
      </c>
      <c r="D587" s="2" t="s">
        <v>28</v>
      </c>
      <c r="E587" s="5" t="s">
        <v>763</v>
      </c>
      <c r="F587" s="3" t="s">
        <v>764</v>
      </c>
      <c r="G587" s="3" t="s">
        <v>21</v>
      </c>
      <c r="H587" s="2" t="s">
        <v>49</v>
      </c>
      <c r="I587" s="2" t="s">
        <v>1762</v>
      </c>
      <c r="J587" s="3" t="str">
        <f>HYPERLINK("https://www.boe.es/gazeta/dias/1828/03/22/pdfs/GMD-1828-36.pdf#page=4","Abrir facsímil")</f>
        <v>Abrir facsímil</v>
      </c>
      <c r="K587" s="3" t="s">
        <v>51</v>
      </c>
    </row>
    <row r="588" spans="1:11" ht="42" customHeight="1">
      <c r="A588" s="2" t="s">
        <v>1752</v>
      </c>
      <c r="B588" s="2" t="s">
        <v>1752</v>
      </c>
      <c r="C588" s="2" t="s">
        <v>17</v>
      </c>
      <c r="D588" s="2" t="s">
        <v>18</v>
      </c>
      <c r="E588" s="5" t="s">
        <v>1330</v>
      </c>
      <c r="F588" s="3" t="s">
        <v>1331</v>
      </c>
      <c r="G588" s="3" t="s">
        <v>43</v>
      </c>
      <c r="H588" s="2" t="s">
        <v>49</v>
      </c>
      <c r="I588" s="2" t="s">
        <v>1763</v>
      </c>
      <c r="J588" s="3" t="str">
        <f>HYPERLINK("https://www.boe.es/gazeta/dias/1828/05/01/pdfs/GMD-1828-53.pdf#page=1","Abrir facsímil")</f>
        <v>Abrir facsímil</v>
      </c>
      <c r="K588" s="3" t="s">
        <v>51</v>
      </c>
    </row>
    <row r="589" spans="1:11" ht="42" customHeight="1">
      <c r="A589" s="2" t="s">
        <v>1764</v>
      </c>
      <c r="B589" s="2" t="s">
        <v>1764</v>
      </c>
      <c r="C589" s="2" t="s">
        <v>27</v>
      </c>
      <c r="D589" s="2" t="s">
        <v>28</v>
      </c>
      <c r="E589" s="5" t="s">
        <v>197</v>
      </c>
      <c r="F589" s="3" t="s">
        <v>198</v>
      </c>
      <c r="G589" s="3" t="s">
        <v>67</v>
      </c>
      <c r="H589" s="2" t="s">
        <v>49</v>
      </c>
      <c r="I589" s="2" t="s">
        <v>1765</v>
      </c>
      <c r="J589" s="3" t="str">
        <f>HYPERLINK("https://www.boe.es/gazeta/dias/1828/09/27/pdfs/GMD-1828-117.pdf#page=2","Abrir facsímil")</f>
        <v>Abrir facsímil</v>
      </c>
      <c r="K589" s="3" t="s">
        <v>51</v>
      </c>
    </row>
    <row r="590" spans="1:11" ht="42" customHeight="1">
      <c r="A590" s="2" t="s">
        <v>1766</v>
      </c>
      <c r="B590" s="2" t="s">
        <v>1766</v>
      </c>
      <c r="C590" s="2" t="s">
        <v>17</v>
      </c>
      <c r="D590" s="2" t="s">
        <v>18</v>
      </c>
      <c r="E590" s="5" t="s">
        <v>91</v>
      </c>
      <c r="F590" s="3" t="s">
        <v>92</v>
      </c>
      <c r="G590" s="3" t="s">
        <v>67</v>
      </c>
      <c r="H590" s="2" t="s">
        <v>49</v>
      </c>
      <c r="I590" s="2" t="s">
        <v>1767</v>
      </c>
      <c r="J590" s="3" t="str">
        <f>HYPERLINK("https://www.boe.es/gazeta/dias/1828/12/13/pdfs/GMD-1828-150.pdf#page=2","Abrir facsímil")</f>
        <v>Abrir facsímil</v>
      </c>
      <c r="K590" s="3" t="s">
        <v>51</v>
      </c>
    </row>
    <row r="591" spans="1:11" ht="42" customHeight="1">
      <c r="A591" s="2" t="s">
        <v>1768</v>
      </c>
      <c r="B591" s="2" t="s">
        <v>1768</v>
      </c>
      <c r="C591" s="2" t="s">
        <v>17</v>
      </c>
      <c r="D591" s="2" t="s">
        <v>18</v>
      </c>
      <c r="E591" s="5" t="s">
        <v>309</v>
      </c>
      <c r="F591" s="3" t="s">
        <v>310</v>
      </c>
      <c r="G591" s="3" t="s">
        <v>67</v>
      </c>
      <c r="H591" s="2" t="s">
        <v>49</v>
      </c>
      <c r="I591" s="2" t="s">
        <v>1769</v>
      </c>
      <c r="J591" s="3" t="str">
        <f>HYPERLINK("https://www.boe.es/gazeta/dias/1828/03/27/pdfs/GMD-1828-38.pdf#page=2","Abrir facsímil")</f>
        <v>Abrir facsímil</v>
      </c>
      <c r="K591" s="3" t="s">
        <v>51</v>
      </c>
    </row>
    <row r="592" spans="1:11" ht="42" customHeight="1">
      <c r="A592" s="2" t="s">
        <v>1770</v>
      </c>
      <c r="B592" s="2" t="s">
        <v>1771</v>
      </c>
      <c r="C592" s="2" t="s">
        <v>150</v>
      </c>
      <c r="D592" s="2" t="s">
        <v>151</v>
      </c>
      <c r="E592" s="5" t="s">
        <v>534</v>
      </c>
      <c r="F592" s="3" t="s">
        <v>535</v>
      </c>
      <c r="G592" s="3" t="s">
        <v>21</v>
      </c>
      <c r="H592" s="2" t="s">
        <v>49</v>
      </c>
      <c r="I592" s="2" t="s">
        <v>1772</v>
      </c>
      <c r="J592" s="3" t="str">
        <f>HYPERLINK("https://www.boe.es/gazeta/dias/1828/07/15/pdfs/GMD-1828-85.pdf#page=4","Abrir facsímil")</f>
        <v>Abrir facsímil</v>
      </c>
      <c r="K592" s="3" t="s">
        <v>51</v>
      </c>
    </row>
    <row r="593" spans="1:11" ht="42" customHeight="1">
      <c r="A593" s="2" t="s">
        <v>1773</v>
      </c>
      <c r="B593" s="2" t="s">
        <v>1774</v>
      </c>
      <c r="C593" s="2" t="s">
        <v>86</v>
      </c>
      <c r="D593" s="2" t="s">
        <v>28</v>
      </c>
      <c r="E593" s="5" t="s">
        <v>133</v>
      </c>
      <c r="F593" s="3" t="s">
        <v>134</v>
      </c>
      <c r="G593" s="3" t="s">
        <v>36</v>
      </c>
      <c r="H593" s="2" t="s">
        <v>49</v>
      </c>
      <c r="I593" s="2" t="s">
        <v>1775</v>
      </c>
      <c r="J593" s="3" t="str">
        <f>HYPERLINK("https://www.boe.es/gazeta/dias/1828/05/15/pdfs/GMD-1828-59.pdf#page=3","Abrir facsímil")</f>
        <v>Abrir facsímil</v>
      </c>
      <c r="K593" s="3" t="s">
        <v>51</v>
      </c>
    </row>
    <row r="594" spans="1:11" ht="42" customHeight="1">
      <c r="A594" s="2" t="s">
        <v>1776</v>
      </c>
      <c r="B594" s="2" t="s">
        <v>1776</v>
      </c>
      <c r="C594" s="2" t="s">
        <v>46</v>
      </c>
      <c r="D594" s="2" t="s">
        <v>28</v>
      </c>
      <c r="E594" s="5" t="s">
        <v>1581</v>
      </c>
      <c r="F594" s="3" t="s">
        <v>1582</v>
      </c>
      <c r="G594" s="3" t="s">
        <v>67</v>
      </c>
      <c r="H594" s="2" t="s">
        <v>49</v>
      </c>
      <c r="I594" s="2" t="s">
        <v>1777</v>
      </c>
      <c r="J594" s="3" t="str">
        <f>HYPERLINK("https://www.boe.es/gazeta/dias/1828/08/05/pdfs/GMD-1828-94.pdf#page=2","Abrir facsímil")</f>
        <v>Abrir facsímil</v>
      </c>
      <c r="K594" s="3" t="s">
        <v>51</v>
      </c>
    </row>
    <row r="595" spans="1:11" ht="42" customHeight="1">
      <c r="A595" s="2" t="s">
        <v>1778</v>
      </c>
      <c r="B595" s="2" t="s">
        <v>1778</v>
      </c>
      <c r="C595" s="2" t="s">
        <v>86</v>
      </c>
      <c r="D595" s="2" t="s">
        <v>28</v>
      </c>
      <c r="E595" s="5" t="s">
        <v>746</v>
      </c>
      <c r="F595" s="3" t="s">
        <v>747</v>
      </c>
      <c r="G595" s="3" t="s">
        <v>67</v>
      </c>
      <c r="H595" s="2" t="s">
        <v>49</v>
      </c>
      <c r="I595" s="2" t="s">
        <v>1779</v>
      </c>
      <c r="J595" s="3" t="str">
        <f>HYPERLINK("https://www.boe.es/gazeta/dias/1828/01/08/pdfs/GMD-1828-4.pdf#page=2","Abrir facsímil")</f>
        <v>Abrir facsímil</v>
      </c>
      <c r="K595" s="3" t="s">
        <v>51</v>
      </c>
    </row>
    <row r="596" spans="1:11" ht="42" customHeight="1">
      <c r="A596" s="2" t="s">
        <v>1778</v>
      </c>
      <c r="B596" s="2" t="s">
        <v>1778</v>
      </c>
      <c r="C596" s="2" t="s">
        <v>150</v>
      </c>
      <c r="D596" s="2" t="s">
        <v>151</v>
      </c>
      <c r="E596" s="5" t="s">
        <v>65</v>
      </c>
      <c r="F596" s="3" t="s">
        <v>66</v>
      </c>
      <c r="G596" s="3" t="s">
        <v>43</v>
      </c>
      <c r="H596" s="2" t="s">
        <v>49</v>
      </c>
      <c r="I596" s="2" t="s">
        <v>1780</v>
      </c>
      <c r="J596" s="3" t="str">
        <f>HYPERLINK("https://www.boe.es/gazeta/dias/1828/01/31/pdfs/GMD-1828-14.pdf#page=1","Abrir facsímil")</f>
        <v>Abrir facsímil</v>
      </c>
      <c r="K596" s="3" t="s">
        <v>51</v>
      </c>
    </row>
    <row r="597" spans="1:11" ht="42" customHeight="1">
      <c r="A597" s="2" t="s">
        <v>1781</v>
      </c>
      <c r="B597" s="2" t="s">
        <v>1781</v>
      </c>
      <c r="C597" s="2" t="s">
        <v>17</v>
      </c>
      <c r="D597" s="2" t="s">
        <v>18</v>
      </c>
      <c r="E597" s="5" t="s">
        <v>280</v>
      </c>
      <c r="F597" s="3" t="s">
        <v>281</v>
      </c>
      <c r="G597" s="3" t="s">
        <v>67</v>
      </c>
      <c r="H597" s="2" t="s">
        <v>49</v>
      </c>
      <c r="I597" s="2" t="s">
        <v>1782</v>
      </c>
      <c r="J597" s="3" t="str">
        <f>HYPERLINK("https://www.boe.es/gazeta/dias/1828/02/14/pdfs/GMD-1828-20.pdf#page=2","Abrir facsímil")</f>
        <v>Abrir facsímil</v>
      </c>
      <c r="K597" s="3" t="s">
        <v>51</v>
      </c>
    </row>
    <row r="598" spans="1:11" ht="42" customHeight="1">
      <c r="A598" s="2" t="s">
        <v>1778</v>
      </c>
      <c r="B598" s="2" t="s">
        <v>1778</v>
      </c>
      <c r="C598" s="2" t="s">
        <v>27</v>
      </c>
      <c r="D598" s="2" t="s">
        <v>28</v>
      </c>
      <c r="E598" s="5" t="s">
        <v>723</v>
      </c>
      <c r="F598" s="3" t="s">
        <v>724</v>
      </c>
      <c r="G598" s="3" t="s">
        <v>67</v>
      </c>
      <c r="H598" s="2" t="s">
        <v>49</v>
      </c>
      <c r="I598" s="2" t="s">
        <v>1783</v>
      </c>
      <c r="J598" s="3" t="str">
        <f>HYPERLINK("https://www.boe.es/gazeta/dias/1828/02/16/pdfs/GMD-1828-21.pdf#page=2","Abrir facsímil")</f>
        <v>Abrir facsímil</v>
      </c>
      <c r="K598" s="3" t="s">
        <v>51</v>
      </c>
    </row>
    <row r="599" spans="1:11" ht="42" customHeight="1">
      <c r="A599" s="2" t="s">
        <v>1784</v>
      </c>
      <c r="B599" s="2" t="s">
        <v>1784</v>
      </c>
      <c r="C599" s="2" t="s">
        <v>17</v>
      </c>
      <c r="D599" s="2" t="s">
        <v>18</v>
      </c>
      <c r="E599" s="5" t="s">
        <v>382</v>
      </c>
      <c r="F599" s="3" t="s">
        <v>383</v>
      </c>
      <c r="G599" s="3" t="s">
        <v>43</v>
      </c>
      <c r="H599" s="2" t="s">
        <v>49</v>
      </c>
      <c r="I599" s="2" t="s">
        <v>1785</v>
      </c>
      <c r="J599" s="3" t="str">
        <f>HYPERLINK("https://www.boe.es/gazeta/dias/1828/03/04/pdfs/GMD-1828-28.pdf#page=1","Abrir facsímil")</f>
        <v>Abrir facsímil</v>
      </c>
      <c r="K599" s="3" t="s">
        <v>51</v>
      </c>
    </row>
    <row r="600" spans="1:11" ht="42" customHeight="1">
      <c r="A600" s="2" t="s">
        <v>1778</v>
      </c>
      <c r="B600" s="2" t="s">
        <v>1778</v>
      </c>
      <c r="C600" s="2" t="s">
        <v>17</v>
      </c>
      <c r="D600" s="2" t="s">
        <v>18</v>
      </c>
      <c r="E600" s="5" t="s">
        <v>382</v>
      </c>
      <c r="F600" s="3" t="s">
        <v>383</v>
      </c>
      <c r="G600" s="3" t="s">
        <v>67</v>
      </c>
      <c r="H600" s="2" t="s">
        <v>49</v>
      </c>
      <c r="I600" s="2" t="s">
        <v>1786</v>
      </c>
      <c r="J600" s="3" t="str">
        <f>HYPERLINK("https://www.boe.es/gazeta/dias/1828/03/04/pdfs/GMD-1828-28.pdf#page=2","Abrir facsímil")</f>
        <v>Abrir facsímil</v>
      </c>
      <c r="K600" s="3" t="s">
        <v>51</v>
      </c>
    </row>
    <row r="601" spans="1:11" ht="42" customHeight="1">
      <c r="A601" s="2" t="s">
        <v>1778</v>
      </c>
      <c r="B601" s="2" t="s">
        <v>1778</v>
      </c>
      <c r="C601" s="2" t="s">
        <v>17</v>
      </c>
      <c r="D601" s="2" t="s">
        <v>18</v>
      </c>
      <c r="E601" s="5" t="s">
        <v>309</v>
      </c>
      <c r="F601" s="3" t="s">
        <v>310</v>
      </c>
      <c r="G601" s="3" t="s">
        <v>43</v>
      </c>
      <c r="H601" s="2" t="s">
        <v>49</v>
      </c>
      <c r="I601" s="2" t="s">
        <v>1787</v>
      </c>
      <c r="J601" s="3" t="str">
        <f>HYPERLINK("https://www.boe.es/gazeta/dias/1828/03/27/pdfs/GMD-1828-38.pdf#page=1","Abrir facsímil")</f>
        <v>Abrir facsímil</v>
      </c>
      <c r="K601" s="3" t="s">
        <v>51</v>
      </c>
    </row>
    <row r="602" spans="1:11" ht="42" customHeight="1">
      <c r="A602" s="2" t="s">
        <v>1778</v>
      </c>
      <c r="B602" s="2" t="s">
        <v>1778</v>
      </c>
      <c r="C602" s="2" t="s">
        <v>17</v>
      </c>
      <c r="D602" s="2" t="s">
        <v>18</v>
      </c>
      <c r="E602" s="5" t="s">
        <v>1788</v>
      </c>
      <c r="F602" s="3" t="s">
        <v>1789</v>
      </c>
      <c r="G602" s="3" t="s">
        <v>67</v>
      </c>
      <c r="H602" s="2" t="s">
        <v>49</v>
      </c>
      <c r="I602" s="2" t="s">
        <v>1790</v>
      </c>
      <c r="J602" s="3" t="str">
        <f>HYPERLINK("https://www.boe.es/gazeta/dias/1828/06/28/pdfs/GMD-1828-78.pdf#page=2","Abrir facsímil")</f>
        <v>Abrir facsímil</v>
      </c>
      <c r="K602" s="3" t="s">
        <v>51</v>
      </c>
    </row>
    <row r="603" spans="1:11" ht="42" customHeight="1">
      <c r="A603" s="2" t="s">
        <v>1778</v>
      </c>
      <c r="B603" s="2" t="s">
        <v>1778</v>
      </c>
      <c r="C603" s="2" t="s">
        <v>17</v>
      </c>
      <c r="D603" s="2" t="s">
        <v>18</v>
      </c>
      <c r="E603" s="5" t="s">
        <v>1425</v>
      </c>
      <c r="F603" s="3" t="s">
        <v>1426</v>
      </c>
      <c r="G603" s="3" t="s">
        <v>43</v>
      </c>
      <c r="H603" s="2" t="s">
        <v>49</v>
      </c>
      <c r="I603" s="2" t="s">
        <v>1791</v>
      </c>
      <c r="J603" s="3" t="str">
        <f>HYPERLINK("https://www.boe.es/gazeta/dias/1828/07/17/pdfs/GMD-1828-86.pdf#page=1","Abrir facsímil")</f>
        <v>Abrir facsímil</v>
      </c>
      <c r="K603" s="3" t="s">
        <v>51</v>
      </c>
    </row>
    <row r="604" spans="1:11" ht="42" customHeight="1">
      <c r="A604" s="2" t="s">
        <v>1778</v>
      </c>
      <c r="B604" s="2" t="s">
        <v>1778</v>
      </c>
      <c r="C604" s="2" t="s">
        <v>27</v>
      </c>
      <c r="D604" s="2" t="s">
        <v>28</v>
      </c>
      <c r="E604" s="5" t="s">
        <v>351</v>
      </c>
      <c r="F604" s="3" t="s">
        <v>352</v>
      </c>
      <c r="G604" s="3" t="s">
        <v>67</v>
      </c>
      <c r="H604" s="2" t="s">
        <v>49</v>
      </c>
      <c r="I604" s="2" t="s">
        <v>1792</v>
      </c>
      <c r="J604" s="3" t="str">
        <f>HYPERLINK("https://www.boe.es/gazeta/dias/1828/09/09/pdfs/GMD-1828-109.pdf#page=2","Abrir facsímil")</f>
        <v>Abrir facsímil</v>
      </c>
      <c r="K604" s="3" t="s">
        <v>51</v>
      </c>
    </row>
    <row r="605" spans="1:11" ht="42" customHeight="1">
      <c r="A605" s="2" t="s">
        <v>1778</v>
      </c>
      <c r="B605" s="2" t="s">
        <v>1778</v>
      </c>
      <c r="C605" s="2" t="s">
        <v>27</v>
      </c>
      <c r="D605" s="2" t="s">
        <v>28</v>
      </c>
      <c r="E605" s="5" t="s">
        <v>197</v>
      </c>
      <c r="F605" s="3" t="s">
        <v>198</v>
      </c>
      <c r="G605" s="3" t="s">
        <v>67</v>
      </c>
      <c r="H605" s="2" t="s">
        <v>49</v>
      </c>
      <c r="I605" s="2" t="s">
        <v>1793</v>
      </c>
      <c r="J605" s="3" t="str">
        <f>HYPERLINK("https://www.boe.es/gazeta/dias/1828/09/27/pdfs/GMD-1828-117.pdf#page=2","Abrir facsímil")</f>
        <v>Abrir facsímil</v>
      </c>
      <c r="K605" s="3" t="s">
        <v>51</v>
      </c>
    </row>
    <row r="606" spans="1:11" ht="42" customHeight="1">
      <c r="A606" s="2" t="s">
        <v>1784</v>
      </c>
      <c r="B606" s="2" t="s">
        <v>1784</v>
      </c>
      <c r="C606" s="2" t="s">
        <v>17</v>
      </c>
      <c r="D606" s="2" t="s">
        <v>18</v>
      </c>
      <c r="E606" s="5" t="s">
        <v>1794</v>
      </c>
      <c r="F606" s="3" t="s">
        <v>1795</v>
      </c>
      <c r="G606" s="3" t="s">
        <v>67</v>
      </c>
      <c r="H606" s="2" t="s">
        <v>49</v>
      </c>
      <c r="I606" s="2" t="s">
        <v>1796</v>
      </c>
      <c r="J606" s="3" t="str">
        <f>HYPERLINK("https://www.boe.es/gazeta/dias/1828/09/30/pdfs/GMD-1828-118.pdf#page=2","Abrir facsímil")</f>
        <v>Abrir facsímil</v>
      </c>
      <c r="K606" s="3" t="s">
        <v>51</v>
      </c>
    </row>
    <row r="607" spans="1:11" ht="42" customHeight="1">
      <c r="A607" s="2" t="s">
        <v>1797</v>
      </c>
      <c r="B607" s="2" t="s">
        <v>1797</v>
      </c>
      <c r="C607" s="2" t="s">
        <v>86</v>
      </c>
      <c r="D607" s="2" t="s">
        <v>28</v>
      </c>
      <c r="E607" s="5" t="s">
        <v>100</v>
      </c>
      <c r="F607" s="3" t="s">
        <v>101</v>
      </c>
      <c r="G607" s="3" t="s">
        <v>67</v>
      </c>
      <c r="H607" s="2" t="s">
        <v>49</v>
      </c>
      <c r="I607" s="2" t="s">
        <v>1798</v>
      </c>
      <c r="J607" s="3" t="str">
        <f>HYPERLINK("https://www.boe.es/gazeta/dias/1828/10/02/pdfs/GMD-1828-119.pdf#page=2","Abrir facsímil")</f>
        <v>Abrir facsímil</v>
      </c>
      <c r="K607" s="3" t="s">
        <v>51</v>
      </c>
    </row>
    <row r="608" spans="1:11" ht="42" customHeight="1">
      <c r="A608" s="2" t="s">
        <v>1778</v>
      </c>
      <c r="B608" s="2" t="s">
        <v>1778</v>
      </c>
      <c r="C608" s="2" t="s">
        <v>17</v>
      </c>
      <c r="D608" s="2" t="s">
        <v>18</v>
      </c>
      <c r="E608" s="5" t="s">
        <v>120</v>
      </c>
      <c r="F608" s="3" t="s">
        <v>121</v>
      </c>
      <c r="G608" s="3" t="s">
        <v>67</v>
      </c>
      <c r="H608" s="2" t="s">
        <v>49</v>
      </c>
      <c r="I608" s="2" t="s">
        <v>1799</v>
      </c>
      <c r="J608" s="3" t="str">
        <f>HYPERLINK("https://www.boe.es/gazeta/dias/1828/10/18/pdfs/GMD-1828-126.pdf#page=2","Abrir facsímil")</f>
        <v>Abrir facsímil</v>
      </c>
      <c r="K608" s="3" t="s">
        <v>51</v>
      </c>
    </row>
    <row r="609" spans="1:11" ht="42" customHeight="1">
      <c r="A609" s="2" t="s">
        <v>1778</v>
      </c>
      <c r="B609" s="2" t="s">
        <v>1778</v>
      </c>
      <c r="C609" s="2" t="s">
        <v>17</v>
      </c>
      <c r="D609" s="2" t="s">
        <v>18</v>
      </c>
      <c r="E609" s="5" t="s">
        <v>1800</v>
      </c>
      <c r="F609" s="3" t="s">
        <v>1801</v>
      </c>
      <c r="G609" s="3" t="s">
        <v>67</v>
      </c>
      <c r="H609" s="2" t="s">
        <v>49</v>
      </c>
      <c r="I609" s="2" t="s">
        <v>1802</v>
      </c>
      <c r="J609" s="3" t="str">
        <f>HYPERLINK("https://www.boe.es/gazeta/dias/1828/10/25/pdfs/GMD-1828-129.pdf#page=2","Abrir facsímil")</f>
        <v>Abrir facsímil</v>
      </c>
      <c r="K609" s="3" t="s">
        <v>51</v>
      </c>
    </row>
    <row r="610" spans="1:11" ht="42" customHeight="1">
      <c r="A610" s="2" t="s">
        <v>1803</v>
      </c>
      <c r="B610" s="2" t="s">
        <v>1803</v>
      </c>
      <c r="C610" s="2" t="s">
        <v>17</v>
      </c>
      <c r="D610" s="2" t="s">
        <v>18</v>
      </c>
      <c r="E610" s="5" t="s">
        <v>280</v>
      </c>
      <c r="F610" s="3" t="s">
        <v>281</v>
      </c>
      <c r="G610" s="3" t="s">
        <v>67</v>
      </c>
      <c r="H610" s="2" t="s">
        <v>49</v>
      </c>
      <c r="I610" s="2" t="s">
        <v>1804</v>
      </c>
      <c r="J610" s="3" t="str">
        <f>HYPERLINK("https://www.boe.es/gazeta/dias/1828/02/14/pdfs/GMD-1828-20.pdf#page=2","Abrir facsímil")</f>
        <v>Abrir facsímil</v>
      </c>
      <c r="K610" s="3" t="s">
        <v>51</v>
      </c>
    </row>
    <row r="611" spans="1:11" ht="42" customHeight="1">
      <c r="A611" s="2" t="s">
        <v>1805</v>
      </c>
      <c r="B611" s="2" t="s">
        <v>1806</v>
      </c>
      <c r="C611" s="2" t="s">
        <v>96</v>
      </c>
      <c r="D611" s="2" t="s">
        <v>28</v>
      </c>
      <c r="E611" s="5" t="s">
        <v>334</v>
      </c>
      <c r="F611" s="3" t="s">
        <v>335</v>
      </c>
      <c r="G611" s="3" t="s">
        <v>36</v>
      </c>
      <c r="H611" s="2" t="s">
        <v>49</v>
      </c>
      <c r="I611" s="2" t="s">
        <v>1807</v>
      </c>
      <c r="J611" s="3" t="str">
        <f>HYPERLINK("https://www.boe.es/gazeta/dias/1828/07/08/pdfs/GMD-1828-82.pdf#page=3","Abrir facsímil")</f>
        <v>Abrir facsímil</v>
      </c>
      <c r="K611" s="3" t="s">
        <v>51</v>
      </c>
    </row>
    <row r="612" spans="1:11" ht="42" customHeight="1">
      <c r="A612" s="2" t="s">
        <v>1808</v>
      </c>
      <c r="B612" s="2" t="s">
        <v>1809</v>
      </c>
      <c r="C612" s="2" t="s">
        <v>17</v>
      </c>
      <c r="D612" s="2" t="s">
        <v>18</v>
      </c>
      <c r="E612" s="5" t="s">
        <v>88</v>
      </c>
      <c r="F612" s="3" t="s">
        <v>89</v>
      </c>
      <c r="G612" s="3" t="s">
        <v>21</v>
      </c>
      <c r="H612" s="2" t="s">
        <v>49</v>
      </c>
      <c r="I612" s="2" t="s">
        <v>1810</v>
      </c>
      <c r="J612" s="3" t="str">
        <f>HYPERLINK("https://www.boe.es/gazeta/dias/1828/10/16/pdfs/GMD-1828-125.pdf#page=4","Abrir facsímil")</f>
        <v>Abrir facsímil</v>
      </c>
      <c r="K612" s="3" t="s">
        <v>51</v>
      </c>
    </row>
    <row r="613" spans="1:11" ht="42" customHeight="1">
      <c r="A613" s="2" t="s">
        <v>1811</v>
      </c>
      <c r="B613" s="2" t="s">
        <v>1811</v>
      </c>
      <c r="C613" s="2" t="s">
        <v>17</v>
      </c>
      <c r="D613" s="2" t="s">
        <v>18</v>
      </c>
      <c r="E613" s="5" t="s">
        <v>470</v>
      </c>
      <c r="F613" s="3" t="s">
        <v>471</v>
      </c>
      <c r="G613" s="3" t="s">
        <v>43</v>
      </c>
      <c r="H613" s="2" t="s">
        <v>49</v>
      </c>
      <c r="I613" s="2" t="s">
        <v>1812</v>
      </c>
      <c r="J613" s="3" t="str">
        <f>HYPERLINK("https://www.boe.es/gazeta/dias/1828/01/12/pdfs/GMD-1828-6.pdf#page=1","Abrir facsímil")</f>
        <v>Abrir facsímil</v>
      </c>
      <c r="K613" s="3" t="s">
        <v>51</v>
      </c>
    </row>
    <row r="614" spans="1:11" ht="42" customHeight="1">
      <c r="A614" s="2" t="s">
        <v>1813</v>
      </c>
      <c r="B614" s="2" t="s">
        <v>1814</v>
      </c>
      <c r="C614" s="2" t="s">
        <v>17</v>
      </c>
      <c r="D614" s="2" t="s">
        <v>18</v>
      </c>
      <c r="E614" s="5" t="s">
        <v>499</v>
      </c>
      <c r="F614" s="3" t="s">
        <v>500</v>
      </c>
      <c r="G614" s="3" t="s">
        <v>36</v>
      </c>
      <c r="H614" s="2" t="s">
        <v>22</v>
      </c>
      <c r="I614" s="2" t="s">
        <v>1815</v>
      </c>
      <c r="J614" s="3" t="str">
        <f>HYPERLINK("https://www.boe.es/gazeta/dias/1828/09/16/pdfs/GMD-1828-112.pdf#page=3","Abrir facsímil")</f>
        <v>Abrir facsímil</v>
      </c>
      <c r="K614" s="3" t="s">
        <v>24</v>
      </c>
    </row>
    <row r="615" spans="1:11" ht="42" customHeight="1">
      <c r="A615" s="2" t="s">
        <v>1816</v>
      </c>
      <c r="B615" s="2" t="s">
        <v>1816</v>
      </c>
      <c r="C615" s="2" t="s">
        <v>150</v>
      </c>
      <c r="D615" s="2" t="s">
        <v>151</v>
      </c>
      <c r="E615" s="5" t="s">
        <v>407</v>
      </c>
      <c r="F615" s="3" t="s">
        <v>408</v>
      </c>
      <c r="G615" s="3" t="s">
        <v>36</v>
      </c>
      <c r="H615" s="2" t="s">
        <v>49</v>
      </c>
      <c r="I615" s="2" t="s">
        <v>1817</v>
      </c>
      <c r="J615" s="3" t="str">
        <f>HYPERLINK("https://www.boe.es/gazeta/dias/1828/06/12/pdfs/GMD-1828-71.pdf#page=3","Abrir facsímil")</f>
        <v>Abrir facsímil</v>
      </c>
      <c r="K615" s="3" t="s">
        <v>51</v>
      </c>
    </row>
    <row r="616" spans="1:11" ht="42" customHeight="1">
      <c r="A616" s="2" t="s">
        <v>1818</v>
      </c>
      <c r="B616" s="2" t="s">
        <v>1819</v>
      </c>
      <c r="C616" s="2" t="s">
        <v>17</v>
      </c>
      <c r="D616" s="2" t="s">
        <v>18</v>
      </c>
      <c r="E616" s="5" t="s">
        <v>73</v>
      </c>
      <c r="F616" s="3" t="s">
        <v>74</v>
      </c>
      <c r="G616" s="3" t="s">
        <v>21</v>
      </c>
      <c r="H616" s="2" t="s">
        <v>49</v>
      </c>
      <c r="I616" s="2" t="s">
        <v>1820</v>
      </c>
      <c r="J616" s="3" t="str">
        <f>HYPERLINK("https://www.boe.es/gazeta/dias/1828/07/31/pdfs/GMD-1828-92.pdf#page=4","Abrir facsímil")</f>
        <v>Abrir facsímil</v>
      </c>
      <c r="K616" s="3" t="s">
        <v>51</v>
      </c>
    </row>
    <row r="617" spans="1:11" ht="42" customHeight="1">
      <c r="A617" s="2" t="s">
        <v>1821</v>
      </c>
      <c r="B617" s="2" t="s">
        <v>1821</v>
      </c>
      <c r="C617" s="2" t="s">
        <v>17</v>
      </c>
      <c r="D617" s="2" t="s">
        <v>18</v>
      </c>
      <c r="E617" s="5" t="s">
        <v>324</v>
      </c>
      <c r="F617" s="3" t="s">
        <v>325</v>
      </c>
      <c r="G617" s="3" t="s">
        <v>36</v>
      </c>
      <c r="H617" s="2" t="s">
        <v>49</v>
      </c>
      <c r="I617" s="2" t="s">
        <v>1822</v>
      </c>
      <c r="J617" s="3" t="str">
        <f>HYPERLINK("https://www.boe.es/gazeta/dias/1828/05/08/pdfs/GMD-1828-56.pdf#page=3","Abrir facsímil")</f>
        <v>Abrir facsímil</v>
      </c>
      <c r="K617" s="3" t="s">
        <v>51</v>
      </c>
    </row>
    <row r="618" spans="1:11" ht="42" customHeight="1">
      <c r="A618" s="2" t="s">
        <v>1823</v>
      </c>
      <c r="B618" s="2" t="s">
        <v>1824</v>
      </c>
      <c r="C618" s="2" t="s">
        <v>17</v>
      </c>
      <c r="D618" s="2" t="s">
        <v>18</v>
      </c>
      <c r="E618" s="5" t="s">
        <v>324</v>
      </c>
      <c r="F618" s="3" t="s">
        <v>325</v>
      </c>
      <c r="G618" s="3" t="s">
        <v>36</v>
      </c>
      <c r="H618" s="2" t="s">
        <v>49</v>
      </c>
      <c r="I618" s="2" t="s">
        <v>1825</v>
      </c>
      <c r="J618" s="3" t="str">
        <f>HYPERLINK("https://www.boe.es/gazeta/dias/1828/05/08/pdfs/GMD-1828-56.pdf#page=3","Abrir facsímil")</f>
        <v>Abrir facsímil</v>
      </c>
      <c r="K618" s="3" t="s">
        <v>51</v>
      </c>
    </row>
    <row r="619" spans="1:11" ht="42" customHeight="1">
      <c r="A619" s="2" t="s">
        <v>1826</v>
      </c>
      <c r="B619" s="2" t="s">
        <v>1827</v>
      </c>
      <c r="C619" s="2" t="s">
        <v>150</v>
      </c>
      <c r="D619" s="2" t="s">
        <v>151</v>
      </c>
      <c r="E619" s="5" t="s">
        <v>607</v>
      </c>
      <c r="F619" s="3" t="s">
        <v>608</v>
      </c>
      <c r="G619" s="3" t="s">
        <v>609</v>
      </c>
      <c r="H619" s="2" t="s">
        <v>49</v>
      </c>
      <c r="I619" s="2" t="s">
        <v>1828</v>
      </c>
      <c r="J619" s="3" t="str">
        <f>HYPERLINK("https://www.boe.es/gazeta/dias/1828/10/30/pdfs/GMD-1828-131.pdf#page=3","Abrir facsímil")</f>
        <v>Abrir facsímil</v>
      </c>
      <c r="K619" s="3" t="s">
        <v>51</v>
      </c>
    </row>
    <row r="620" spans="1:11" ht="42" customHeight="1">
      <c r="A620" s="2" t="s">
        <v>1829</v>
      </c>
      <c r="B620" s="2" t="s">
        <v>1830</v>
      </c>
      <c r="C620" s="2" t="s">
        <v>150</v>
      </c>
      <c r="D620" s="2" t="s">
        <v>151</v>
      </c>
      <c r="E620" s="5" t="s">
        <v>299</v>
      </c>
      <c r="F620" s="3" t="s">
        <v>300</v>
      </c>
      <c r="G620" s="3" t="s">
        <v>36</v>
      </c>
      <c r="H620" s="2" t="s">
        <v>49</v>
      </c>
      <c r="I620" s="2" t="s">
        <v>1831</v>
      </c>
      <c r="J620" s="3" t="str">
        <f>HYPERLINK("https://www.boe.es/gazeta/dias/1828/02/23/pdfs/GMD-1828-24.pdf#page=3","Abrir facsímil")</f>
        <v>Abrir facsímil</v>
      </c>
      <c r="K620" s="3" t="s">
        <v>51</v>
      </c>
    </row>
    <row r="621" spans="1:11" ht="42" customHeight="1">
      <c r="A621" s="2" t="s">
        <v>1832</v>
      </c>
      <c r="B621" s="2" t="s">
        <v>1833</v>
      </c>
      <c r="C621" s="2" t="s">
        <v>27</v>
      </c>
      <c r="D621" s="2" t="s">
        <v>28</v>
      </c>
      <c r="E621" s="5" t="s">
        <v>128</v>
      </c>
      <c r="F621" s="3" t="s">
        <v>129</v>
      </c>
      <c r="G621" s="3" t="s">
        <v>21</v>
      </c>
      <c r="H621" s="2" t="s">
        <v>49</v>
      </c>
      <c r="I621" s="2" t="s">
        <v>1834</v>
      </c>
      <c r="J621" s="3" t="str">
        <f>HYPERLINK("https://www.boe.es/gazeta/dias/1828/01/03/pdfs/GMD-1828-2.pdf#page=4","Abrir facsímil")</f>
        <v>Abrir facsímil</v>
      </c>
      <c r="K621" s="3" t="s">
        <v>51</v>
      </c>
    </row>
    <row r="622" spans="1:11" ht="42" customHeight="1">
      <c r="A622" s="2" t="s">
        <v>1835</v>
      </c>
      <c r="B622" s="2" t="s">
        <v>1836</v>
      </c>
      <c r="C622" s="2" t="s">
        <v>17</v>
      </c>
      <c r="D622" s="2" t="s">
        <v>18</v>
      </c>
      <c r="E622" s="5" t="s">
        <v>159</v>
      </c>
      <c r="F622" s="3" t="s">
        <v>160</v>
      </c>
      <c r="G622" s="3" t="s">
        <v>67</v>
      </c>
      <c r="H622" s="2" t="s">
        <v>49</v>
      </c>
      <c r="I622" s="2" t="s">
        <v>1837</v>
      </c>
      <c r="J622" s="3" t="str">
        <f>HYPERLINK("https://www.boe.es/gazeta/dias/1828/03/11/pdfs/GMD-1828-31.pdf#page=2","Abrir facsímil")</f>
        <v>Abrir facsímil</v>
      </c>
      <c r="K622" s="3" t="s">
        <v>51</v>
      </c>
    </row>
    <row r="623" spans="1:11" ht="42" customHeight="1">
      <c r="A623" s="2" t="s">
        <v>1838</v>
      </c>
      <c r="B623" s="2" t="s">
        <v>1838</v>
      </c>
      <c r="C623" s="2" t="s">
        <v>96</v>
      </c>
      <c r="D623" s="2" t="s">
        <v>28</v>
      </c>
      <c r="E623" s="5" t="s">
        <v>1839</v>
      </c>
      <c r="F623" s="3" t="s">
        <v>1840</v>
      </c>
      <c r="G623" s="3" t="s">
        <v>67</v>
      </c>
      <c r="H623" s="2" t="s">
        <v>49</v>
      </c>
      <c r="I623" s="2" t="s">
        <v>1841</v>
      </c>
      <c r="J623" s="3" t="str">
        <f>HYPERLINK("https://www.boe.es/gazeta/dias/1828/06/19/pdfs/GMD-1828-74.pdf#page=2","Abrir facsímil")</f>
        <v>Abrir facsímil</v>
      </c>
      <c r="K623" s="3" t="s">
        <v>51</v>
      </c>
    </row>
    <row r="624" spans="1:11" ht="42" customHeight="1">
      <c r="A624" s="2" t="s">
        <v>1842</v>
      </c>
      <c r="B624" s="2" t="s">
        <v>1842</v>
      </c>
      <c r="C624" s="2" t="s">
        <v>96</v>
      </c>
      <c r="D624" s="2" t="s">
        <v>28</v>
      </c>
      <c r="E624" s="5" t="s">
        <v>197</v>
      </c>
      <c r="F624" s="3" t="s">
        <v>198</v>
      </c>
      <c r="G624" s="3" t="s">
        <v>21</v>
      </c>
      <c r="H624" s="2" t="s">
        <v>49</v>
      </c>
      <c r="I624" s="2" t="s">
        <v>1843</v>
      </c>
      <c r="J624" s="3" t="str">
        <f>HYPERLINK("https://www.boe.es/gazeta/dias/1828/09/27/pdfs/GMD-1828-117.pdf#page=4","Abrir facsímil")</f>
        <v>Abrir facsímil</v>
      </c>
      <c r="K624" s="3" t="s">
        <v>51</v>
      </c>
    </row>
    <row r="625" spans="1:11" ht="42" customHeight="1">
      <c r="A625" s="2" t="s">
        <v>1844</v>
      </c>
      <c r="B625" s="2" t="s">
        <v>1845</v>
      </c>
      <c r="C625" s="2" t="s">
        <v>27</v>
      </c>
      <c r="D625" s="2" t="s">
        <v>28</v>
      </c>
      <c r="E625" s="5" t="s">
        <v>169</v>
      </c>
      <c r="F625" s="3" t="s">
        <v>170</v>
      </c>
      <c r="G625" s="3" t="s">
        <v>36</v>
      </c>
      <c r="H625" s="2" t="s">
        <v>49</v>
      </c>
      <c r="I625" s="2" t="s">
        <v>1846</v>
      </c>
      <c r="J625" s="3" t="str">
        <f>HYPERLINK("https://www.boe.es/gazeta/dias/1828/04/01/pdfs/GMD-1828-40.pdf#page=3","Abrir facsímil")</f>
        <v>Abrir facsímil</v>
      </c>
      <c r="K625" s="3" t="s">
        <v>51</v>
      </c>
    </row>
    <row r="626" spans="1:11" ht="42" customHeight="1">
      <c r="A626" s="2" t="s">
        <v>1847</v>
      </c>
      <c r="B626" s="2" t="s">
        <v>1848</v>
      </c>
      <c r="C626" s="2" t="s">
        <v>17</v>
      </c>
      <c r="D626" s="2" t="s">
        <v>18</v>
      </c>
      <c r="E626" s="5" t="s">
        <v>1330</v>
      </c>
      <c r="F626" s="3" t="s">
        <v>1331</v>
      </c>
      <c r="G626" s="3" t="s">
        <v>67</v>
      </c>
      <c r="H626" s="2" t="s">
        <v>22</v>
      </c>
      <c r="I626" s="2" t="s">
        <v>1849</v>
      </c>
      <c r="J626" s="3" t="str">
        <f>HYPERLINK("https://www.boe.es/gazeta/dias/1828/05/01/pdfs/GMD-1828-53.pdf#page=2","Abrir facsímil")</f>
        <v>Abrir facsímil</v>
      </c>
      <c r="K626" s="3" t="s">
        <v>24</v>
      </c>
    </row>
    <row r="627" spans="1:11" ht="42" customHeight="1">
      <c r="A627" s="2" t="s">
        <v>1850</v>
      </c>
      <c r="B627" s="2" t="s">
        <v>1850</v>
      </c>
      <c r="C627" s="2" t="s">
        <v>17</v>
      </c>
      <c r="D627" s="2" t="s">
        <v>18</v>
      </c>
      <c r="E627" s="5" t="s">
        <v>1800</v>
      </c>
      <c r="F627" s="3" t="s">
        <v>1801</v>
      </c>
      <c r="G627" s="3" t="s">
        <v>36</v>
      </c>
      <c r="H627" s="2" t="s">
        <v>49</v>
      </c>
      <c r="I627" s="2" t="s">
        <v>1851</v>
      </c>
      <c r="J627" s="3" t="str">
        <f>HYPERLINK("https://www.boe.es/gazeta/dias/1828/10/25/pdfs/GMD-1828-129.pdf#page=3","Abrir facsímil")</f>
        <v>Abrir facsímil</v>
      </c>
      <c r="K627" s="3" t="s">
        <v>51</v>
      </c>
    </row>
    <row r="628" spans="1:11" ht="42" customHeight="1">
      <c r="A628" s="2" t="s">
        <v>1852</v>
      </c>
      <c r="B628" s="2" t="s">
        <v>1852</v>
      </c>
      <c r="C628" s="2" t="s">
        <v>17</v>
      </c>
      <c r="D628" s="2" t="s">
        <v>18</v>
      </c>
      <c r="E628" s="5" t="s">
        <v>879</v>
      </c>
      <c r="F628" s="3" t="s">
        <v>880</v>
      </c>
      <c r="G628" s="3" t="s">
        <v>21</v>
      </c>
      <c r="H628" s="2" t="s">
        <v>49</v>
      </c>
      <c r="I628" s="2" t="s">
        <v>1853</v>
      </c>
      <c r="J628" s="3" t="str">
        <f>HYPERLINK("https://www.boe.es/gazeta/dias/1828/01/22/pdfs/GMD-1828-10.pdf#page=4","Abrir facsímil")</f>
        <v>Abrir facsímil</v>
      </c>
      <c r="K628" s="3" t="s">
        <v>51</v>
      </c>
    </row>
    <row r="629" spans="1:11" ht="42" customHeight="1">
      <c r="A629" s="2" t="s">
        <v>1852</v>
      </c>
      <c r="B629" s="2" t="s">
        <v>1852</v>
      </c>
      <c r="C629" s="2" t="s">
        <v>17</v>
      </c>
      <c r="D629" s="2" t="s">
        <v>18</v>
      </c>
      <c r="E629" s="5" t="s">
        <v>1082</v>
      </c>
      <c r="F629" s="3" t="s">
        <v>1083</v>
      </c>
      <c r="G629" s="3" t="s">
        <v>36</v>
      </c>
      <c r="H629" s="2" t="s">
        <v>49</v>
      </c>
      <c r="I629" s="2" t="s">
        <v>1854</v>
      </c>
      <c r="J629" s="3" t="str">
        <f>HYPERLINK("https://www.boe.es/gazeta/dias/1828/05/31/pdfs/GMD-1828-66.pdf#page=3","Abrir facsímil")</f>
        <v>Abrir facsímil</v>
      </c>
      <c r="K629" s="3" t="s">
        <v>51</v>
      </c>
    </row>
    <row r="630" spans="1:11" ht="42" customHeight="1">
      <c r="A630" s="2" t="s">
        <v>1852</v>
      </c>
      <c r="B630" s="2" t="s">
        <v>1852</v>
      </c>
      <c r="C630" s="2" t="s">
        <v>17</v>
      </c>
      <c r="D630" s="2" t="s">
        <v>18</v>
      </c>
      <c r="E630" s="5" t="s">
        <v>34</v>
      </c>
      <c r="F630" s="3" t="s">
        <v>35</v>
      </c>
      <c r="G630" s="3" t="s">
        <v>36</v>
      </c>
      <c r="H630" s="2" t="s">
        <v>49</v>
      </c>
      <c r="I630" s="2" t="s">
        <v>1855</v>
      </c>
      <c r="J630" s="3" t="str">
        <f>HYPERLINK("https://www.boe.es/gazeta/dias/1828/10/14/pdfs/GMD-1828-124.pdf#page=3","Abrir facsímil")</f>
        <v>Abrir facsímil</v>
      </c>
      <c r="K630" s="3" t="s">
        <v>51</v>
      </c>
    </row>
    <row r="631" spans="1:11" ht="42" customHeight="1">
      <c r="A631" s="2" t="s">
        <v>1852</v>
      </c>
      <c r="B631" s="2" t="s">
        <v>1852</v>
      </c>
      <c r="C631" s="2" t="s">
        <v>150</v>
      </c>
      <c r="D631" s="2" t="s">
        <v>151</v>
      </c>
      <c r="E631" s="5" t="s">
        <v>1800</v>
      </c>
      <c r="F631" s="3" t="s">
        <v>1801</v>
      </c>
      <c r="G631" s="3" t="s">
        <v>36</v>
      </c>
      <c r="H631" s="2" t="s">
        <v>49</v>
      </c>
      <c r="I631" s="2" t="s">
        <v>1856</v>
      </c>
      <c r="J631" s="3" t="str">
        <f>HYPERLINK("https://www.boe.es/gazeta/dias/1828/10/25/pdfs/GMD-1828-129.pdf#page=3","Abrir facsímil")</f>
        <v>Abrir facsímil</v>
      </c>
      <c r="K631" s="3" t="s">
        <v>51</v>
      </c>
    </row>
    <row r="632" spans="1:11" ht="42" customHeight="1">
      <c r="A632" s="2" t="s">
        <v>1852</v>
      </c>
      <c r="B632" s="2" t="s">
        <v>1852</v>
      </c>
      <c r="C632" s="2" t="s">
        <v>27</v>
      </c>
      <c r="D632" s="2" t="s">
        <v>28</v>
      </c>
      <c r="E632" s="5" t="s">
        <v>716</v>
      </c>
      <c r="F632" s="3" t="s">
        <v>717</v>
      </c>
      <c r="G632" s="3" t="s">
        <v>36</v>
      </c>
      <c r="H632" s="2" t="s">
        <v>49</v>
      </c>
      <c r="I632" s="2" t="s">
        <v>1857</v>
      </c>
      <c r="J632" s="3" t="str">
        <f>HYPERLINK("https://www.boe.es/gazeta/dias/1828/12/06/pdfs/GMD-1828-147.pdf#page=3","Abrir facsímil")</f>
        <v>Abrir facsímil</v>
      </c>
      <c r="K632" s="3" t="s">
        <v>51</v>
      </c>
    </row>
    <row r="633" spans="1:11" ht="42" customHeight="1">
      <c r="A633" s="2" t="s">
        <v>1858</v>
      </c>
      <c r="B633" s="2" t="s">
        <v>1858</v>
      </c>
      <c r="C633" s="2" t="s">
        <v>40</v>
      </c>
      <c r="D633" s="2" t="s">
        <v>28</v>
      </c>
      <c r="E633" s="5" t="s">
        <v>607</v>
      </c>
      <c r="F633" s="3" t="s">
        <v>608</v>
      </c>
      <c r="G633" s="3" t="s">
        <v>21</v>
      </c>
      <c r="H633" s="2" t="s">
        <v>49</v>
      </c>
      <c r="I633" s="2" t="s">
        <v>1859</v>
      </c>
      <c r="J633" s="3" t="str">
        <f>HYPERLINK("https://www.boe.es/gazeta/dias/1828/10/30/pdfs/GMD-1828-131.pdf#page=4","Abrir facsímil")</f>
        <v>Abrir facsímil</v>
      </c>
      <c r="K633" s="3" t="s">
        <v>51</v>
      </c>
    </row>
    <row r="634" spans="1:11" ht="42" customHeight="1">
      <c r="A634" s="2" t="s">
        <v>1860</v>
      </c>
      <c r="B634" s="2" t="s">
        <v>1860</v>
      </c>
      <c r="C634" s="2" t="s">
        <v>46</v>
      </c>
      <c r="D634" s="2" t="s">
        <v>28</v>
      </c>
      <c r="E634" s="5" t="s">
        <v>1861</v>
      </c>
      <c r="F634" s="3" t="s">
        <v>1862</v>
      </c>
      <c r="G634" s="3" t="s">
        <v>36</v>
      </c>
      <c r="H634" s="2" t="s">
        <v>49</v>
      </c>
      <c r="I634" s="2" t="s">
        <v>1863</v>
      </c>
      <c r="J634" s="3" t="str">
        <f>HYPERLINK("https://www.boe.es/gazeta/dias/1828/10/23/pdfs/GMD-1828-128.pdf#page=3","Abrir facsímil")</f>
        <v>Abrir facsímil</v>
      </c>
      <c r="K634" s="3" t="s">
        <v>51</v>
      </c>
    </row>
    <row r="635" spans="1:11" ht="42" customHeight="1">
      <c r="A635" s="2" t="s">
        <v>1864</v>
      </c>
      <c r="B635" s="2" t="s">
        <v>1865</v>
      </c>
      <c r="C635" s="2" t="s">
        <v>46</v>
      </c>
      <c r="D635" s="2" t="s">
        <v>28</v>
      </c>
      <c r="E635" s="5" t="s">
        <v>534</v>
      </c>
      <c r="F635" s="3" t="s">
        <v>535</v>
      </c>
      <c r="G635" s="3" t="s">
        <v>21</v>
      </c>
      <c r="H635" s="2" t="s">
        <v>49</v>
      </c>
      <c r="I635" s="2" t="s">
        <v>1866</v>
      </c>
      <c r="J635" s="3" t="str">
        <f>HYPERLINK("https://www.boe.es/gazeta/dias/1828/07/15/pdfs/GMD-1828-85.pdf#page=4","Abrir facsímil")</f>
        <v>Abrir facsímil</v>
      </c>
      <c r="K635" s="3" t="s">
        <v>51</v>
      </c>
    </row>
    <row r="636" spans="1:11" ht="42" customHeight="1">
      <c r="A636" s="2" t="s">
        <v>1867</v>
      </c>
      <c r="B636" s="2" t="s">
        <v>1868</v>
      </c>
      <c r="C636" s="2" t="s">
        <v>27</v>
      </c>
      <c r="D636" s="2" t="s">
        <v>28</v>
      </c>
      <c r="E636" s="5" t="s">
        <v>169</v>
      </c>
      <c r="F636" s="3" t="s">
        <v>170</v>
      </c>
      <c r="G636" s="3" t="s">
        <v>36</v>
      </c>
      <c r="H636" s="2" t="s">
        <v>49</v>
      </c>
      <c r="I636" s="2" t="s">
        <v>1869</v>
      </c>
      <c r="J636" s="3" t="str">
        <f>HYPERLINK("https://www.boe.es/gazeta/dias/1828/04/01/pdfs/GMD-1828-40.pdf#page=3","Abrir facsímil")</f>
        <v>Abrir facsímil</v>
      </c>
      <c r="K636" s="3" t="s">
        <v>51</v>
      </c>
    </row>
    <row r="637" spans="1:11" ht="42" customHeight="1">
      <c r="A637" s="2" t="s">
        <v>1870</v>
      </c>
      <c r="B637" s="2" t="s">
        <v>1870</v>
      </c>
      <c r="C637" s="2" t="s">
        <v>27</v>
      </c>
      <c r="D637" s="2" t="s">
        <v>28</v>
      </c>
      <c r="E637" s="5" t="s">
        <v>169</v>
      </c>
      <c r="F637" s="3" t="s">
        <v>170</v>
      </c>
      <c r="G637" s="3" t="s">
        <v>36</v>
      </c>
      <c r="H637" s="2" t="s">
        <v>49</v>
      </c>
      <c r="I637" s="2" t="s">
        <v>1871</v>
      </c>
      <c r="J637" s="3" t="str">
        <f>HYPERLINK("https://www.boe.es/gazeta/dias/1828/04/01/pdfs/GMD-1828-40.pdf#page=3","Abrir facsímil")</f>
        <v>Abrir facsímil</v>
      </c>
      <c r="K637" s="3" t="s">
        <v>51</v>
      </c>
    </row>
    <row r="638" spans="1:11" ht="42" customHeight="1">
      <c r="A638" s="2" t="s">
        <v>1872</v>
      </c>
      <c r="B638" s="2" t="s">
        <v>1873</v>
      </c>
      <c r="C638" s="2" t="s">
        <v>54</v>
      </c>
      <c r="D638" s="2" t="s">
        <v>28</v>
      </c>
      <c r="E638" s="5" t="s">
        <v>394</v>
      </c>
      <c r="F638" s="3" t="s">
        <v>395</v>
      </c>
      <c r="G638" s="3" t="s">
        <v>396</v>
      </c>
      <c r="H638" s="2" t="s">
        <v>49</v>
      </c>
      <c r="I638" s="2" t="s">
        <v>1874</v>
      </c>
      <c r="J638" s="3" t="str">
        <f>HYPERLINK("https://www.boe.es/gazeta/dias/1828/01/10/pdfs/GMD-1828-5.pdf#page=4","Abrir facsímil")</f>
        <v>Abrir facsímil</v>
      </c>
      <c r="K638" s="3" t="s">
        <v>51</v>
      </c>
    </row>
    <row r="639" spans="1:11" ht="42" customHeight="1">
      <c r="A639" s="2" t="s">
        <v>1875</v>
      </c>
      <c r="B639" s="2" t="s">
        <v>1876</v>
      </c>
      <c r="C639" s="2" t="s">
        <v>27</v>
      </c>
      <c r="D639" s="2" t="s">
        <v>28</v>
      </c>
      <c r="E639" s="5" t="s">
        <v>78</v>
      </c>
      <c r="F639" s="3" t="s">
        <v>79</v>
      </c>
      <c r="G639" s="3" t="s">
        <v>36</v>
      </c>
      <c r="H639" s="2" t="s">
        <v>49</v>
      </c>
      <c r="I639" s="2" t="s">
        <v>1877</v>
      </c>
      <c r="J639" s="3" t="str">
        <f>HYPERLINK("https://www.boe.es/gazeta/dias/1828/04/03/pdfs/GMD-1828-41.pdf#page=3","Abrir facsímil")</f>
        <v>Abrir facsímil</v>
      </c>
      <c r="K639" s="3" t="s">
        <v>51</v>
      </c>
    </row>
    <row r="640" spans="1:11" ht="42" customHeight="1">
      <c r="A640" s="2" t="s">
        <v>1878</v>
      </c>
      <c r="B640" s="2" t="s">
        <v>1879</v>
      </c>
      <c r="C640" s="2" t="s">
        <v>96</v>
      </c>
      <c r="D640" s="2" t="s">
        <v>28</v>
      </c>
      <c r="E640" s="5" t="s">
        <v>1425</v>
      </c>
      <c r="F640" s="3" t="s">
        <v>1426</v>
      </c>
      <c r="G640" s="3" t="s">
        <v>21</v>
      </c>
      <c r="H640" s="2" t="s">
        <v>49</v>
      </c>
      <c r="I640" s="2" t="s">
        <v>1880</v>
      </c>
      <c r="J640" s="3" t="str">
        <f>HYPERLINK("https://www.boe.es/gazeta/dias/1828/07/17/pdfs/GMD-1828-86.pdf#page=4","Abrir facsímil")</f>
        <v>Abrir facsímil</v>
      </c>
      <c r="K640" s="3" t="s">
        <v>51</v>
      </c>
    </row>
    <row r="641" spans="1:11" ht="42" customHeight="1">
      <c r="A641" s="2" t="s">
        <v>1881</v>
      </c>
      <c r="B641" s="2" t="s">
        <v>1882</v>
      </c>
      <c r="C641" s="2" t="s">
        <v>150</v>
      </c>
      <c r="D641" s="2" t="s">
        <v>151</v>
      </c>
      <c r="E641" s="5" t="s">
        <v>439</v>
      </c>
      <c r="F641" s="3" t="s">
        <v>440</v>
      </c>
      <c r="G641" s="3" t="s">
        <v>21</v>
      </c>
      <c r="H641" s="2" t="s">
        <v>49</v>
      </c>
      <c r="I641" s="2" t="s">
        <v>1883</v>
      </c>
      <c r="J641" s="3" t="str">
        <f>HYPERLINK("https://www.boe.es/gazeta/dias/1828/12/09/pdfs/GMD-1828-148.pdf#page=4","Abrir facsímil")</f>
        <v>Abrir facsímil</v>
      </c>
      <c r="K641" s="3" t="s">
        <v>51</v>
      </c>
    </row>
    <row r="642" spans="1:11" ht="42" customHeight="1">
      <c r="A642" s="2" t="s">
        <v>1884</v>
      </c>
      <c r="B642" s="2" t="s">
        <v>1884</v>
      </c>
      <c r="C642" s="2" t="s">
        <v>17</v>
      </c>
      <c r="D642" s="2" t="s">
        <v>18</v>
      </c>
      <c r="E642" s="5" t="s">
        <v>672</v>
      </c>
      <c r="F642" s="3" t="s">
        <v>673</v>
      </c>
      <c r="G642" s="3" t="s">
        <v>43</v>
      </c>
      <c r="H642" s="2" t="s">
        <v>49</v>
      </c>
      <c r="I642" s="2" t="s">
        <v>1885</v>
      </c>
      <c r="J642" s="3" t="str">
        <f>HYPERLINK("https://www.boe.es/gazeta/dias/1828/03/15/pdfs/GMD-1828-33.pdf#page=1","Abrir facsímil")</f>
        <v>Abrir facsímil</v>
      </c>
      <c r="K642" s="3" t="s">
        <v>51</v>
      </c>
    </row>
    <row r="643" spans="1:11" ht="42" customHeight="1">
      <c r="A643" s="2" t="s">
        <v>1886</v>
      </c>
      <c r="B643" s="2" t="s">
        <v>1886</v>
      </c>
      <c r="C643" s="2" t="s">
        <v>150</v>
      </c>
      <c r="D643" s="2" t="s">
        <v>151</v>
      </c>
      <c r="E643" s="5" t="s">
        <v>212</v>
      </c>
      <c r="F643" s="3" t="s">
        <v>213</v>
      </c>
      <c r="G643" s="3" t="s">
        <v>43</v>
      </c>
      <c r="H643" s="2" t="s">
        <v>49</v>
      </c>
      <c r="I643" s="2" t="s">
        <v>1887</v>
      </c>
      <c r="J643" s="3" t="str">
        <f>HYPERLINK("https://www.boe.es/gazeta/dias/1828/03/25/pdfs/GMD-1828-37.pdf#page=1","Abrir facsímil")</f>
        <v>Abrir facsímil</v>
      </c>
      <c r="K643" s="3" t="s">
        <v>51</v>
      </c>
    </row>
    <row r="644" spans="1:11" ht="42" customHeight="1">
      <c r="A644" s="2" t="s">
        <v>1886</v>
      </c>
      <c r="B644" s="2" t="s">
        <v>1886</v>
      </c>
      <c r="C644" s="2" t="s">
        <v>17</v>
      </c>
      <c r="D644" s="2" t="s">
        <v>18</v>
      </c>
      <c r="E644" s="5" t="s">
        <v>324</v>
      </c>
      <c r="F644" s="3" t="s">
        <v>325</v>
      </c>
      <c r="G644" s="3" t="s">
        <v>43</v>
      </c>
      <c r="H644" s="2" t="s">
        <v>49</v>
      </c>
      <c r="I644" s="2" t="s">
        <v>1888</v>
      </c>
      <c r="J644" s="3" t="str">
        <f>HYPERLINK("https://www.boe.es/gazeta/dias/1828/05/08/pdfs/GMD-1828-56.pdf#page=1","Abrir facsímil")</f>
        <v>Abrir facsímil</v>
      </c>
      <c r="K644" s="3" t="s">
        <v>51</v>
      </c>
    </row>
    <row r="645" spans="1:11" ht="42" customHeight="1">
      <c r="A645" s="2" t="s">
        <v>1886</v>
      </c>
      <c r="B645" s="2" t="s">
        <v>1886</v>
      </c>
      <c r="C645" s="2" t="s">
        <v>17</v>
      </c>
      <c r="D645" s="2" t="s">
        <v>18</v>
      </c>
      <c r="E645" s="5" t="s">
        <v>133</v>
      </c>
      <c r="F645" s="3" t="s">
        <v>134</v>
      </c>
      <c r="G645" s="3" t="s">
        <v>43</v>
      </c>
      <c r="H645" s="2" t="s">
        <v>49</v>
      </c>
      <c r="I645" s="2" t="s">
        <v>1889</v>
      </c>
      <c r="J645" s="3" t="str">
        <f>HYPERLINK("https://www.boe.es/gazeta/dias/1828/05/15/pdfs/GMD-1828-59.pdf#page=1","Abrir facsímil")</f>
        <v>Abrir facsímil</v>
      </c>
      <c r="K645" s="3" t="s">
        <v>51</v>
      </c>
    </row>
    <row r="646" spans="1:11" ht="42" customHeight="1">
      <c r="A646" s="2" t="s">
        <v>1886</v>
      </c>
      <c r="B646" s="2" t="s">
        <v>1886</v>
      </c>
      <c r="C646" s="2" t="s">
        <v>17</v>
      </c>
      <c r="D646" s="2" t="s">
        <v>18</v>
      </c>
      <c r="E646" s="5" t="s">
        <v>204</v>
      </c>
      <c r="F646" s="3" t="s">
        <v>205</v>
      </c>
      <c r="G646" s="3" t="s">
        <v>43</v>
      </c>
      <c r="H646" s="2" t="s">
        <v>49</v>
      </c>
      <c r="I646" s="2" t="s">
        <v>1890</v>
      </c>
      <c r="J646" s="3" t="str">
        <f>HYPERLINK("https://www.boe.es/gazeta/dias/1828/09/11/pdfs/GMD-1828-110.pdf#page=1","Abrir facsímil")</f>
        <v>Abrir facsímil</v>
      </c>
      <c r="K646" s="3" t="s">
        <v>51</v>
      </c>
    </row>
    <row r="647" spans="1:11" ht="42" customHeight="1">
      <c r="A647" s="2" t="s">
        <v>1886</v>
      </c>
      <c r="B647" s="2" t="s">
        <v>1886</v>
      </c>
      <c r="C647" s="2" t="s">
        <v>17</v>
      </c>
      <c r="D647" s="2" t="s">
        <v>18</v>
      </c>
      <c r="E647" s="5" t="s">
        <v>1089</v>
      </c>
      <c r="F647" s="3" t="s">
        <v>1090</v>
      </c>
      <c r="G647" s="3" t="s">
        <v>67</v>
      </c>
      <c r="H647" s="2" t="s">
        <v>49</v>
      </c>
      <c r="I647" s="2" t="s">
        <v>1891</v>
      </c>
      <c r="J647" s="3" t="str">
        <f>HYPERLINK("https://www.boe.es/gazeta/dias/1828/09/18/pdfs/GMD-1828-113.pdf#page=2","Abrir facsímil")</f>
        <v>Abrir facsímil</v>
      </c>
      <c r="K647" s="3" t="s">
        <v>51</v>
      </c>
    </row>
    <row r="648" spans="1:11" ht="42" customHeight="1">
      <c r="A648" s="2" t="s">
        <v>1886</v>
      </c>
      <c r="B648" s="2" t="s">
        <v>1886</v>
      </c>
      <c r="C648" s="2" t="s">
        <v>17</v>
      </c>
      <c r="D648" s="2" t="s">
        <v>18</v>
      </c>
      <c r="E648" s="5" t="s">
        <v>1892</v>
      </c>
      <c r="F648" s="3" t="s">
        <v>1893</v>
      </c>
      <c r="G648" s="3" t="s">
        <v>67</v>
      </c>
      <c r="H648" s="2" t="s">
        <v>49</v>
      </c>
      <c r="I648" s="2" t="s">
        <v>1894</v>
      </c>
      <c r="J648" s="3" t="str">
        <f>HYPERLINK("https://www.boe.es/gazeta/dias/1828/11/27/pdfs/GMD-1828-143.pdf#page=2","Abrir facsímil")</f>
        <v>Abrir facsímil</v>
      </c>
      <c r="K648" s="3" t="s">
        <v>51</v>
      </c>
    </row>
    <row r="649" spans="1:11" ht="42" customHeight="1">
      <c r="A649" s="2" t="s">
        <v>1886</v>
      </c>
      <c r="B649" s="2" t="s">
        <v>1886</v>
      </c>
      <c r="C649" s="2" t="s">
        <v>27</v>
      </c>
      <c r="D649" s="2" t="s">
        <v>28</v>
      </c>
      <c r="E649" s="5" t="s">
        <v>1037</v>
      </c>
      <c r="F649" s="3" t="s">
        <v>1038</v>
      </c>
      <c r="G649" s="3" t="s">
        <v>43</v>
      </c>
      <c r="H649" s="2" t="s">
        <v>49</v>
      </c>
      <c r="I649" s="2" t="s">
        <v>1895</v>
      </c>
      <c r="J649" s="3" t="str">
        <f>HYPERLINK("https://www.boe.es/gazeta/dias/1828/12/04/pdfs/GMD-1828-146.pdf#page=1","Abrir facsímil")</f>
        <v>Abrir facsímil</v>
      </c>
      <c r="K649" s="3" t="s">
        <v>51</v>
      </c>
    </row>
    <row r="650" spans="1:11" ht="42" customHeight="1">
      <c r="A650" s="2" t="s">
        <v>1896</v>
      </c>
      <c r="B650" s="2" t="s">
        <v>1897</v>
      </c>
      <c r="C650" s="2" t="s">
        <v>150</v>
      </c>
      <c r="D650" s="2" t="s">
        <v>151</v>
      </c>
      <c r="E650" s="5" t="s">
        <v>585</v>
      </c>
      <c r="F650" s="3" t="s">
        <v>586</v>
      </c>
      <c r="G650" s="3" t="s">
        <v>587</v>
      </c>
      <c r="H650" s="2" t="s">
        <v>22</v>
      </c>
      <c r="I650" s="2" t="s">
        <v>1898</v>
      </c>
      <c r="J650" s="3" t="str">
        <f>HYPERLINK("https://www.boe.es/gazeta/dias/1828/10/11/pdfs/GMD-1828-123.pdf#page=4","Abrir facsímil")</f>
        <v>Abrir facsímil</v>
      </c>
      <c r="K650" s="3" t="s">
        <v>24</v>
      </c>
    </row>
    <row r="651" spans="1:11" ht="42" customHeight="1">
      <c r="A651" s="2" t="s">
        <v>1899</v>
      </c>
      <c r="B651" s="2" t="s">
        <v>1899</v>
      </c>
      <c r="C651" s="2" t="s">
        <v>54</v>
      </c>
      <c r="D651" s="2" t="s">
        <v>28</v>
      </c>
      <c r="E651" s="5" t="s">
        <v>73</v>
      </c>
      <c r="F651" s="3" t="s">
        <v>74</v>
      </c>
      <c r="G651" s="3" t="s">
        <v>21</v>
      </c>
      <c r="H651" s="2" t="s">
        <v>49</v>
      </c>
      <c r="I651" s="2" t="s">
        <v>1900</v>
      </c>
      <c r="J651" s="3" t="str">
        <f>HYPERLINK("https://www.boe.es/gazeta/dias/1828/07/31/pdfs/GMD-1828-92.pdf#page=4","Abrir facsímil")</f>
        <v>Abrir facsímil</v>
      </c>
      <c r="K651" s="3" t="s">
        <v>51</v>
      </c>
    </row>
    <row r="652" spans="1:11" ht="42" customHeight="1">
      <c r="A652" s="2" t="s">
        <v>1901</v>
      </c>
      <c r="B652" s="2" t="s">
        <v>1902</v>
      </c>
      <c r="C652" s="2" t="s">
        <v>293</v>
      </c>
      <c r="D652" s="2" t="s">
        <v>151</v>
      </c>
      <c r="E652" s="5" t="s">
        <v>128</v>
      </c>
      <c r="F652" s="3" t="s">
        <v>129</v>
      </c>
      <c r="G652" s="3" t="s">
        <v>21</v>
      </c>
      <c r="H652" s="2" t="s">
        <v>49</v>
      </c>
      <c r="I652" s="2" t="s">
        <v>1903</v>
      </c>
      <c r="J652" s="3" t="str">
        <f>HYPERLINK("https://www.boe.es/gazeta/dias/1828/01/03/pdfs/GMD-1828-2.pdf#page=4","Abrir facsímil")</f>
        <v>Abrir facsímil</v>
      </c>
      <c r="K652" s="3" t="s">
        <v>51</v>
      </c>
    </row>
    <row r="653" spans="1:11" ht="42" customHeight="1">
      <c r="A653" s="2" t="s">
        <v>1904</v>
      </c>
      <c r="B653" s="2" t="s">
        <v>1904</v>
      </c>
      <c r="C653" s="2" t="s">
        <v>17</v>
      </c>
      <c r="D653" s="2" t="s">
        <v>18</v>
      </c>
      <c r="E653" s="5" t="s">
        <v>241</v>
      </c>
      <c r="F653" s="3" t="s">
        <v>242</v>
      </c>
      <c r="G653" s="3" t="s">
        <v>243</v>
      </c>
      <c r="H653" s="2" t="s">
        <v>49</v>
      </c>
      <c r="I653" s="2" t="s">
        <v>1905</v>
      </c>
      <c r="J653" s="3" t="str">
        <f>HYPERLINK("https://www.boe.es/gazeta/dias/1828/02/12/pdfs/GMD-1828-19.pdf#page=4","Abrir facsímil")</f>
        <v>Abrir facsímil</v>
      </c>
      <c r="K653" s="3" t="s">
        <v>51</v>
      </c>
    </row>
    <row r="654" spans="1:11" ht="42" customHeight="1">
      <c r="A654" s="2" t="s">
        <v>1906</v>
      </c>
      <c r="B654" s="2" t="s">
        <v>1907</v>
      </c>
      <c r="C654" s="2" t="s">
        <v>150</v>
      </c>
      <c r="D654" s="2" t="s">
        <v>151</v>
      </c>
      <c r="E654" s="5" t="s">
        <v>727</v>
      </c>
      <c r="F654" s="3" t="s">
        <v>728</v>
      </c>
      <c r="G654" s="3" t="s">
        <v>36</v>
      </c>
      <c r="H654" s="2" t="s">
        <v>49</v>
      </c>
      <c r="I654" s="2" t="s">
        <v>1908</v>
      </c>
      <c r="J654" s="3" t="str">
        <f>HYPERLINK("https://www.boe.es/gazeta/dias/1828/08/09/pdfs/GMD-1828-96.pdf#page=3","Abrir facsímil")</f>
        <v>Abrir facsímil</v>
      </c>
      <c r="K654" s="3" t="s">
        <v>51</v>
      </c>
    </row>
    <row r="655" spans="1:11" ht="42" customHeight="1">
      <c r="A655" s="2" t="s">
        <v>1909</v>
      </c>
      <c r="B655" s="2" t="s">
        <v>1910</v>
      </c>
      <c r="C655" s="2" t="s">
        <v>46</v>
      </c>
      <c r="D655" s="2" t="s">
        <v>28</v>
      </c>
      <c r="E655" s="5" t="s">
        <v>55</v>
      </c>
      <c r="F655" s="3" t="s">
        <v>56</v>
      </c>
      <c r="G655" s="3" t="s">
        <v>36</v>
      </c>
      <c r="H655" s="2" t="s">
        <v>49</v>
      </c>
      <c r="I655" s="2" t="s">
        <v>1911</v>
      </c>
      <c r="J655" s="3" t="str">
        <f>HYPERLINK("https://www.boe.es/gazeta/dias/1828/05/10/pdfs/GMD-1828-57.pdf#page=3","Abrir facsímil")</f>
        <v>Abrir facsímil</v>
      </c>
      <c r="K655" s="3" t="s">
        <v>51</v>
      </c>
    </row>
    <row r="656" spans="1:11" ht="42" customHeight="1">
      <c r="A656" s="2" t="s">
        <v>1912</v>
      </c>
      <c r="B656" s="2" t="s">
        <v>1913</v>
      </c>
      <c r="C656" s="2" t="s">
        <v>96</v>
      </c>
      <c r="D656" s="2" t="s">
        <v>28</v>
      </c>
      <c r="E656" s="5" t="s">
        <v>879</v>
      </c>
      <c r="F656" s="3" t="s">
        <v>880</v>
      </c>
      <c r="G656" s="3" t="s">
        <v>21</v>
      </c>
      <c r="H656" s="2" t="s">
        <v>49</v>
      </c>
      <c r="I656" s="2" t="s">
        <v>1914</v>
      </c>
      <c r="J656" s="3" t="str">
        <f>HYPERLINK("https://www.boe.es/gazeta/dias/1828/01/22/pdfs/GMD-1828-10.pdf#page=4","Abrir facsímil")</f>
        <v>Abrir facsímil</v>
      </c>
      <c r="K656" s="3" t="s">
        <v>51</v>
      </c>
    </row>
    <row r="657" spans="1:11" ht="42" customHeight="1">
      <c r="A657" s="2" t="s">
        <v>1915</v>
      </c>
      <c r="B657" s="2" t="s">
        <v>1916</v>
      </c>
      <c r="C657" s="2" t="s">
        <v>17</v>
      </c>
      <c r="D657" s="2" t="s">
        <v>18</v>
      </c>
      <c r="E657" s="5" t="s">
        <v>973</v>
      </c>
      <c r="F657" s="3" t="s">
        <v>974</v>
      </c>
      <c r="G657" s="3" t="s">
        <v>21</v>
      </c>
      <c r="H657" s="2" t="s">
        <v>49</v>
      </c>
      <c r="I657" s="2" t="s">
        <v>1917</v>
      </c>
      <c r="J657" s="3" t="str">
        <f>HYPERLINK("https://www.boe.es/gazeta/dias/1828/02/09/pdfs/GMD-1828-18.pdf#page=4","Abrir facsímil")</f>
        <v>Abrir facsímil</v>
      </c>
      <c r="K657" s="3" t="s">
        <v>51</v>
      </c>
    </row>
    <row r="658" spans="1:11" ht="42" customHeight="1">
      <c r="A658" s="2" t="s">
        <v>1918</v>
      </c>
      <c r="B658" s="2" t="s">
        <v>1919</v>
      </c>
      <c r="C658" s="2" t="s">
        <v>54</v>
      </c>
      <c r="D658" s="2" t="s">
        <v>28</v>
      </c>
      <c r="E658" s="5" t="s">
        <v>55</v>
      </c>
      <c r="F658" s="3" t="s">
        <v>56</v>
      </c>
      <c r="G658" s="3" t="s">
        <v>57</v>
      </c>
      <c r="H658" s="2" t="s">
        <v>49</v>
      </c>
      <c r="I658" s="2" t="s">
        <v>1920</v>
      </c>
      <c r="J658" s="3" t="str">
        <f>HYPERLINK("https://www.boe.es/gazeta/dias/1828/05/10/pdfs/GMD-1828-57.pdf#page=4","Abrir facsímil")</f>
        <v>Abrir facsímil</v>
      </c>
      <c r="K658" s="3" t="s">
        <v>51</v>
      </c>
    </row>
    <row r="659" spans="1:11" ht="42" customHeight="1">
      <c r="A659" s="2" t="s">
        <v>1921</v>
      </c>
      <c r="B659" s="2" t="s">
        <v>1922</v>
      </c>
      <c r="C659" s="2" t="s">
        <v>96</v>
      </c>
      <c r="D659" s="2" t="s">
        <v>28</v>
      </c>
      <c r="E659" s="5" t="s">
        <v>386</v>
      </c>
      <c r="F659" s="3" t="s">
        <v>387</v>
      </c>
      <c r="G659" s="3" t="s">
        <v>21</v>
      </c>
      <c r="H659" s="2" t="s">
        <v>49</v>
      </c>
      <c r="I659" s="2" t="s">
        <v>1923</v>
      </c>
      <c r="J659" s="3" t="str">
        <f>HYPERLINK("https://www.boe.es/gazeta/dias/1828/04/29/pdfs/GMD-1828-52.pdf#page=4","Abrir facsímil")</f>
        <v>Abrir facsímil</v>
      </c>
      <c r="K659" s="3" t="s">
        <v>51</v>
      </c>
    </row>
    <row r="660" spans="1:11" ht="42" customHeight="1">
      <c r="A660" s="2" t="s">
        <v>1924</v>
      </c>
      <c r="B660" s="2" t="s">
        <v>1924</v>
      </c>
      <c r="C660" s="2" t="s">
        <v>17</v>
      </c>
      <c r="D660" s="2" t="s">
        <v>18</v>
      </c>
      <c r="E660" s="5" t="s">
        <v>1925</v>
      </c>
      <c r="F660" s="3" t="s">
        <v>1926</v>
      </c>
      <c r="G660" s="3" t="s">
        <v>1927</v>
      </c>
      <c r="H660" s="2" t="s">
        <v>49</v>
      </c>
      <c r="I660" s="2" t="s">
        <v>1928</v>
      </c>
      <c r="J660" s="3" t="str">
        <f>HYPERLINK("https://www.boe.es/gazeta/dias/1828/07/10/pdfs/GMD-1828-83.pdf#page=1","Abrir facsímil")</f>
        <v>Abrir facsímil</v>
      </c>
      <c r="K660" s="3" t="s">
        <v>51</v>
      </c>
    </row>
    <row r="661" spans="1:11" ht="42" customHeight="1">
      <c r="A661" s="2" t="s">
        <v>1929</v>
      </c>
      <c r="B661" s="2" t="s">
        <v>1930</v>
      </c>
      <c r="C661" s="2" t="s">
        <v>17</v>
      </c>
      <c r="D661" s="2" t="s">
        <v>18</v>
      </c>
      <c r="E661" s="5" t="s">
        <v>723</v>
      </c>
      <c r="F661" s="3" t="s">
        <v>724</v>
      </c>
      <c r="G661" s="3" t="s">
        <v>43</v>
      </c>
      <c r="H661" s="2" t="s">
        <v>49</v>
      </c>
      <c r="I661" s="2" t="s">
        <v>1931</v>
      </c>
      <c r="J661" s="3" t="str">
        <f>HYPERLINK("https://www.boe.es/gazeta/dias/1828/02/16/pdfs/GMD-1828-21.pdf#page=1","Abrir facsímil")</f>
        <v>Abrir facsímil</v>
      </c>
      <c r="K661" s="3" t="s">
        <v>51</v>
      </c>
    </row>
    <row r="662" spans="1:11" ht="42" customHeight="1">
      <c r="A662" s="2" t="s">
        <v>1929</v>
      </c>
      <c r="B662" s="2" t="s">
        <v>1930</v>
      </c>
      <c r="C662" s="2" t="s">
        <v>17</v>
      </c>
      <c r="D662" s="2" t="s">
        <v>18</v>
      </c>
      <c r="E662" s="5" t="s">
        <v>208</v>
      </c>
      <c r="F662" s="3" t="s">
        <v>209</v>
      </c>
      <c r="G662" s="3" t="s">
        <v>43</v>
      </c>
      <c r="H662" s="2" t="s">
        <v>49</v>
      </c>
      <c r="I662" s="2" t="s">
        <v>1932</v>
      </c>
      <c r="J662" s="3" t="str">
        <f>HYPERLINK("https://www.boe.es/gazeta/dias/1828/03/08/pdfs/GMD-1828-30.pdf#page=1","Abrir facsímil")</f>
        <v>Abrir facsímil</v>
      </c>
      <c r="K662" s="3" t="s">
        <v>51</v>
      </c>
    </row>
    <row r="663" spans="1:11" ht="42" customHeight="1">
      <c r="A663" s="2" t="s">
        <v>1933</v>
      </c>
      <c r="B663" s="2" t="s">
        <v>1934</v>
      </c>
      <c r="C663" s="2" t="s">
        <v>86</v>
      </c>
      <c r="D663" s="2" t="s">
        <v>28</v>
      </c>
      <c r="E663" s="5" t="s">
        <v>324</v>
      </c>
      <c r="F663" s="3" t="s">
        <v>325</v>
      </c>
      <c r="G663" s="3" t="s">
        <v>21</v>
      </c>
      <c r="H663" s="2" t="s">
        <v>49</v>
      </c>
      <c r="I663" s="2" t="s">
        <v>1935</v>
      </c>
      <c r="J663" s="3" t="str">
        <f>HYPERLINK("https://www.boe.es/gazeta/dias/1828/05/08/pdfs/GMD-1828-56.pdf#page=4","Abrir facsímil")</f>
        <v>Abrir facsímil</v>
      </c>
      <c r="K663" s="3" t="s">
        <v>51</v>
      </c>
    </row>
    <row r="664" spans="1:11" ht="42" customHeight="1">
      <c r="A664" s="2" t="s">
        <v>1936</v>
      </c>
      <c r="B664" s="2" t="s">
        <v>1937</v>
      </c>
      <c r="C664" s="2" t="s">
        <v>86</v>
      </c>
      <c r="D664" s="2" t="s">
        <v>28</v>
      </c>
      <c r="E664" s="5" t="s">
        <v>55</v>
      </c>
      <c r="F664" s="3" t="s">
        <v>56</v>
      </c>
      <c r="G664" s="3" t="s">
        <v>36</v>
      </c>
      <c r="H664" s="2" t="s">
        <v>49</v>
      </c>
      <c r="I664" s="2" t="s">
        <v>1938</v>
      </c>
      <c r="J664" s="3" t="str">
        <f>HYPERLINK("https://www.boe.es/gazeta/dias/1828/05/10/pdfs/GMD-1828-57.pdf#page=3","Abrir facsímil")</f>
        <v>Abrir facsímil</v>
      </c>
      <c r="K664" s="3" t="s">
        <v>51</v>
      </c>
    </row>
    <row r="665" spans="1:11" ht="42" customHeight="1">
      <c r="A665" s="2" t="s">
        <v>1939</v>
      </c>
      <c r="B665" s="2" t="s">
        <v>1940</v>
      </c>
      <c r="C665" s="2" t="s">
        <v>17</v>
      </c>
      <c r="D665" s="2" t="s">
        <v>18</v>
      </c>
      <c r="E665" s="5" t="s">
        <v>534</v>
      </c>
      <c r="F665" s="3" t="s">
        <v>535</v>
      </c>
      <c r="G665" s="3" t="s">
        <v>21</v>
      </c>
      <c r="H665" s="2" t="s">
        <v>49</v>
      </c>
      <c r="I665" s="2" t="s">
        <v>1941</v>
      </c>
      <c r="J665" s="3" t="str">
        <f>HYPERLINK("https://www.boe.es/gazeta/dias/1828/07/15/pdfs/GMD-1828-85.pdf#page=4","Abrir facsímil")</f>
        <v>Abrir facsímil</v>
      </c>
      <c r="K665" s="3" t="s">
        <v>51</v>
      </c>
    </row>
    <row r="666" spans="1:11" ht="42" customHeight="1">
      <c r="A666" s="2" t="s">
        <v>1942</v>
      </c>
      <c r="B666" s="2" t="s">
        <v>1943</v>
      </c>
      <c r="C666" s="2" t="s">
        <v>86</v>
      </c>
      <c r="D666" s="2" t="s">
        <v>28</v>
      </c>
      <c r="E666" s="5" t="s">
        <v>434</v>
      </c>
      <c r="F666" s="3" t="s">
        <v>435</v>
      </c>
      <c r="G666" s="3" t="s">
        <v>36</v>
      </c>
      <c r="H666" s="2" t="s">
        <v>49</v>
      </c>
      <c r="I666" s="2" t="s">
        <v>1944</v>
      </c>
      <c r="J666" s="3" t="str">
        <f>HYPERLINK("https://www.boe.es/gazeta/dias/1828/08/26/pdfs/GMD-1828-103.pdf#page=3","Abrir facsímil")</f>
        <v>Abrir facsímil</v>
      </c>
      <c r="K666" s="3" t="s">
        <v>51</v>
      </c>
    </row>
    <row r="667" spans="1:11" ht="42" customHeight="1">
      <c r="A667" s="2" t="s">
        <v>1945</v>
      </c>
      <c r="B667" s="2" t="s">
        <v>1945</v>
      </c>
      <c r="C667" s="2" t="s">
        <v>17</v>
      </c>
      <c r="D667" s="2" t="s">
        <v>18</v>
      </c>
      <c r="E667" s="5" t="s">
        <v>1731</v>
      </c>
      <c r="F667" s="3" t="s">
        <v>1732</v>
      </c>
      <c r="G667" s="3" t="s">
        <v>43</v>
      </c>
      <c r="H667" s="2" t="s">
        <v>49</v>
      </c>
      <c r="I667" s="2" t="s">
        <v>1946</v>
      </c>
      <c r="J667" s="3" t="str">
        <f>HYPERLINK("https://www.boe.es/gazeta/dias/1828/03/06/pdfs/GMD-1828-29.pdf#page=1","Abrir facsímil")</f>
        <v>Abrir facsímil</v>
      </c>
      <c r="K667" s="3" t="s">
        <v>51</v>
      </c>
    </row>
    <row r="668" spans="1:11" ht="42" customHeight="1">
      <c r="A668" s="2" t="s">
        <v>1947</v>
      </c>
      <c r="B668" s="2" t="s">
        <v>1947</v>
      </c>
      <c r="C668" s="2" t="s">
        <v>96</v>
      </c>
      <c r="D668" s="2" t="s">
        <v>28</v>
      </c>
      <c r="E668" s="5" t="s">
        <v>19</v>
      </c>
      <c r="F668" s="3" t="s">
        <v>20</v>
      </c>
      <c r="G668" s="3" t="s">
        <v>67</v>
      </c>
      <c r="H668" s="2" t="s">
        <v>49</v>
      </c>
      <c r="I668" s="2" t="s">
        <v>1948</v>
      </c>
      <c r="J668" s="3" t="str">
        <f>HYPERLINK("https://www.boe.es/gazeta/dias/1828/12/30/pdfs/GMD-1828-157.pdf#page=2","Abrir facsímil")</f>
        <v>Abrir facsímil</v>
      </c>
      <c r="K668" s="3" t="s">
        <v>51</v>
      </c>
    </row>
    <row r="669" spans="1:11" ht="42" customHeight="1">
      <c r="A669" s="2" t="s">
        <v>1949</v>
      </c>
      <c r="B669" s="2" t="s">
        <v>1950</v>
      </c>
      <c r="C669" s="2" t="s">
        <v>27</v>
      </c>
      <c r="D669" s="2" t="s">
        <v>28</v>
      </c>
      <c r="E669" s="5" t="s">
        <v>275</v>
      </c>
      <c r="F669" s="3" t="s">
        <v>276</v>
      </c>
      <c r="G669" s="3" t="s">
        <v>36</v>
      </c>
      <c r="H669" s="2" t="s">
        <v>49</v>
      </c>
      <c r="I669" s="2" t="s">
        <v>1951</v>
      </c>
      <c r="J669" s="3" t="str">
        <f>HYPERLINK("https://www.boe.es/gazeta/dias/1828/03/29/pdfs/GMD-1828-39.pdf#page=3","Abrir facsímil")</f>
        <v>Abrir facsímil</v>
      </c>
      <c r="K669" s="3" t="s">
        <v>51</v>
      </c>
    </row>
    <row r="670" spans="1:11" ht="42" customHeight="1">
      <c r="A670" s="2" t="s">
        <v>1952</v>
      </c>
      <c r="B670" s="2" t="s">
        <v>1952</v>
      </c>
      <c r="C670" s="2" t="s">
        <v>17</v>
      </c>
      <c r="D670" s="2" t="s">
        <v>18</v>
      </c>
      <c r="E670" s="5" t="s">
        <v>577</v>
      </c>
      <c r="F670" s="3" t="s">
        <v>578</v>
      </c>
      <c r="G670" s="3" t="s">
        <v>595</v>
      </c>
      <c r="H670" s="2" t="s">
        <v>49</v>
      </c>
      <c r="I670" s="2" t="s">
        <v>1953</v>
      </c>
      <c r="J670" s="3" t="str">
        <f>HYPERLINK("https://www.boe.es/gazeta/dias/1828/02/19/pdfs/GMD-1828-22.pdf#page=2","Abrir facsímil")</f>
        <v>Abrir facsímil</v>
      </c>
      <c r="K670" s="3" t="s">
        <v>51</v>
      </c>
    </row>
    <row r="671" spans="1:11" ht="42" customHeight="1">
      <c r="A671" s="2" t="s">
        <v>1954</v>
      </c>
      <c r="B671" s="2" t="s">
        <v>1955</v>
      </c>
      <c r="C671" s="2" t="s">
        <v>46</v>
      </c>
      <c r="D671" s="2" t="s">
        <v>28</v>
      </c>
      <c r="E671" s="5" t="s">
        <v>607</v>
      </c>
      <c r="F671" s="3" t="s">
        <v>608</v>
      </c>
      <c r="G671" s="3" t="s">
        <v>609</v>
      </c>
      <c r="H671" s="2" t="s">
        <v>49</v>
      </c>
      <c r="I671" s="2" t="s">
        <v>1956</v>
      </c>
      <c r="J671" s="3" t="str">
        <f>HYPERLINK("https://www.boe.es/gazeta/dias/1828/10/30/pdfs/GMD-1828-131.pdf#page=3","Abrir facsímil")</f>
        <v>Abrir facsímil</v>
      </c>
      <c r="K671" s="3" t="s">
        <v>51</v>
      </c>
    </row>
    <row r="672" spans="1:11" ht="42" customHeight="1">
      <c r="A672" s="2" t="s">
        <v>1957</v>
      </c>
      <c r="B672" s="2" t="s">
        <v>1958</v>
      </c>
      <c r="C672" s="2" t="s">
        <v>54</v>
      </c>
      <c r="D672" s="2" t="s">
        <v>28</v>
      </c>
      <c r="E672" s="5" t="s">
        <v>916</v>
      </c>
      <c r="F672" s="3" t="s">
        <v>917</v>
      </c>
      <c r="G672" s="3" t="s">
        <v>21</v>
      </c>
      <c r="H672" s="2" t="s">
        <v>49</v>
      </c>
      <c r="I672" s="2" t="s">
        <v>1959</v>
      </c>
      <c r="J672" s="3" t="str">
        <f>HYPERLINK("https://www.boe.es/gazeta/dias/1828/01/01/pdfs/GMD-1828-1.pdf#page=4","Abrir facsímil")</f>
        <v>Abrir facsímil</v>
      </c>
      <c r="K672" s="3" t="s">
        <v>51</v>
      </c>
    </row>
    <row r="673" spans="1:11" ht="42" customHeight="1">
      <c r="A673" s="2" t="s">
        <v>1960</v>
      </c>
      <c r="B673" s="2" t="s">
        <v>1960</v>
      </c>
      <c r="C673" s="2" t="s">
        <v>17</v>
      </c>
      <c r="D673" s="2" t="s">
        <v>18</v>
      </c>
      <c r="E673" s="5" t="s">
        <v>1961</v>
      </c>
      <c r="F673" s="3" t="s">
        <v>1962</v>
      </c>
      <c r="G673" s="3" t="s">
        <v>67</v>
      </c>
      <c r="H673" s="2" t="s">
        <v>49</v>
      </c>
      <c r="I673" s="2" t="s">
        <v>1963</v>
      </c>
      <c r="J673" s="3" t="str">
        <f>HYPERLINK("https://www.boe.es/gazeta/dias/1828/06/17/pdfs/GMD-1828-73.pdf#page=2","Abrir facsímil")</f>
        <v>Abrir facsímil</v>
      </c>
      <c r="K673" s="3" t="s">
        <v>51</v>
      </c>
    </row>
    <row r="674" spans="1:11" ht="42" customHeight="1">
      <c r="A674" s="2" t="s">
        <v>1960</v>
      </c>
      <c r="B674" s="2" t="s">
        <v>1960</v>
      </c>
      <c r="C674" s="2" t="s">
        <v>17</v>
      </c>
      <c r="D674" s="2" t="s">
        <v>18</v>
      </c>
      <c r="E674" s="5" t="s">
        <v>901</v>
      </c>
      <c r="F674" s="3" t="s">
        <v>902</v>
      </c>
      <c r="G674" s="3" t="s">
        <v>1964</v>
      </c>
      <c r="H674" s="2" t="s">
        <v>49</v>
      </c>
      <c r="I674" s="2" t="s">
        <v>1965</v>
      </c>
      <c r="J674" s="3" t="str">
        <f>HYPERLINK("https://www.boe.es/gazeta/dias/1828/12/27/pdfs/GMD-1828-156.pdf#page=3","Abrir facsímil")</f>
        <v>Abrir facsímil</v>
      </c>
      <c r="K674" s="3" t="s">
        <v>51</v>
      </c>
    </row>
    <row r="675" spans="1:11" ht="42" customHeight="1">
      <c r="A675" s="2" t="s">
        <v>1966</v>
      </c>
      <c r="B675" s="2" t="s">
        <v>1967</v>
      </c>
      <c r="C675" s="2" t="s">
        <v>27</v>
      </c>
      <c r="D675" s="2" t="s">
        <v>28</v>
      </c>
      <c r="E675" s="5" t="s">
        <v>133</v>
      </c>
      <c r="F675" s="3" t="s">
        <v>134</v>
      </c>
      <c r="G675" s="3" t="s">
        <v>36</v>
      </c>
      <c r="H675" s="2" t="s">
        <v>49</v>
      </c>
      <c r="I675" s="2" t="s">
        <v>1968</v>
      </c>
      <c r="J675" s="3" t="str">
        <f>HYPERLINK("https://www.boe.es/gazeta/dias/1828/05/15/pdfs/GMD-1828-59.pdf#page=3","Abrir facsímil")</f>
        <v>Abrir facsímil</v>
      </c>
      <c r="K675" s="3" t="s">
        <v>51</v>
      </c>
    </row>
    <row r="676" spans="1:11" ht="42" customHeight="1">
      <c r="A676" s="2" t="s">
        <v>1969</v>
      </c>
      <c r="B676" s="2" t="s">
        <v>1970</v>
      </c>
      <c r="C676" s="2" t="s">
        <v>96</v>
      </c>
      <c r="D676" s="2" t="s">
        <v>28</v>
      </c>
      <c r="E676" s="5" t="s">
        <v>607</v>
      </c>
      <c r="F676" s="3" t="s">
        <v>608</v>
      </c>
      <c r="G676" s="3" t="s">
        <v>609</v>
      </c>
      <c r="H676" s="2" t="s">
        <v>49</v>
      </c>
      <c r="I676" s="2" t="s">
        <v>1971</v>
      </c>
      <c r="J676" s="3" t="str">
        <f>HYPERLINK("https://www.boe.es/gazeta/dias/1828/10/30/pdfs/GMD-1828-131.pdf#page=3","Abrir facsímil")</f>
        <v>Abrir facsímil</v>
      </c>
      <c r="K676" s="3" t="s">
        <v>51</v>
      </c>
    </row>
    <row r="677" spans="1:11" ht="42" customHeight="1">
      <c r="A677" s="2" t="s">
        <v>1972</v>
      </c>
      <c r="B677" s="2" t="s">
        <v>1973</v>
      </c>
      <c r="C677" s="2" t="s">
        <v>17</v>
      </c>
      <c r="D677" s="2" t="s">
        <v>18</v>
      </c>
      <c r="E677" s="5" t="s">
        <v>133</v>
      </c>
      <c r="F677" s="3" t="s">
        <v>134</v>
      </c>
      <c r="G677" s="3" t="s">
        <v>67</v>
      </c>
      <c r="H677" s="2" t="s">
        <v>49</v>
      </c>
      <c r="I677" s="2" t="s">
        <v>1974</v>
      </c>
      <c r="J677" s="3" t="str">
        <f>HYPERLINK("https://www.boe.es/gazeta/dias/1828/05/15/pdfs/GMD-1828-59.pdf#page=2","Abrir facsímil")</f>
        <v>Abrir facsímil</v>
      </c>
      <c r="K677" s="3" t="s">
        <v>51</v>
      </c>
    </row>
    <row r="678" spans="1:11" ht="42" customHeight="1">
      <c r="A678" s="2" t="s">
        <v>1975</v>
      </c>
      <c r="B678" s="2" t="s">
        <v>1975</v>
      </c>
      <c r="C678" s="2" t="s">
        <v>17</v>
      </c>
      <c r="D678" s="2" t="s">
        <v>18</v>
      </c>
      <c r="E678" s="5" t="s">
        <v>329</v>
      </c>
      <c r="F678" s="3" t="s">
        <v>330</v>
      </c>
      <c r="G678" s="3" t="s">
        <v>21</v>
      </c>
      <c r="H678" s="2" t="s">
        <v>49</v>
      </c>
      <c r="I678" s="2" t="s">
        <v>1976</v>
      </c>
      <c r="J678" s="3" t="str">
        <f>HYPERLINK("https://www.boe.es/gazeta/dias/1828/12/02/pdfs/GMD-1828-145.pdf#page=4","Abrir facsímil")</f>
        <v>Abrir facsímil</v>
      </c>
      <c r="K678" s="3" t="s">
        <v>51</v>
      </c>
    </row>
    <row r="679" spans="1:11" ht="42" customHeight="1">
      <c r="A679" s="2" t="s">
        <v>1977</v>
      </c>
      <c r="B679" s="2" t="s">
        <v>1977</v>
      </c>
      <c r="C679" s="2" t="s">
        <v>150</v>
      </c>
      <c r="D679" s="2" t="s">
        <v>151</v>
      </c>
      <c r="E679" s="5" t="s">
        <v>407</v>
      </c>
      <c r="F679" s="3" t="s">
        <v>408</v>
      </c>
      <c r="G679" s="3" t="s">
        <v>67</v>
      </c>
      <c r="H679" s="2" t="s">
        <v>49</v>
      </c>
      <c r="I679" s="2" t="s">
        <v>1978</v>
      </c>
      <c r="J679" s="3" t="str">
        <f>HYPERLINK("https://www.boe.es/gazeta/dias/1828/06/12/pdfs/GMD-1828-71.pdf#page=2","Abrir facsímil")</f>
        <v>Abrir facsímil</v>
      </c>
      <c r="K679" s="3" t="s">
        <v>51</v>
      </c>
    </row>
    <row r="680" spans="1:11" ht="42" customHeight="1">
      <c r="A680" s="2" t="s">
        <v>1979</v>
      </c>
      <c r="B680" s="2" t="s">
        <v>1980</v>
      </c>
      <c r="C680" s="2" t="s">
        <v>27</v>
      </c>
      <c r="D680" s="2" t="s">
        <v>28</v>
      </c>
      <c r="E680" s="5" t="s">
        <v>169</v>
      </c>
      <c r="F680" s="3" t="s">
        <v>170</v>
      </c>
      <c r="G680" s="3" t="s">
        <v>36</v>
      </c>
      <c r="H680" s="2" t="s">
        <v>49</v>
      </c>
      <c r="I680" s="2" t="s">
        <v>1981</v>
      </c>
      <c r="J680" s="3" t="str">
        <f>HYPERLINK("https://www.boe.es/gazeta/dias/1828/04/01/pdfs/GMD-1828-40.pdf#page=3","Abrir facsímil")</f>
        <v>Abrir facsímil</v>
      </c>
      <c r="K680" s="3" t="s">
        <v>51</v>
      </c>
    </row>
    <row r="681" spans="1:11" ht="42" customHeight="1">
      <c r="A681" s="2" t="s">
        <v>1982</v>
      </c>
      <c r="B681" s="2" t="s">
        <v>1983</v>
      </c>
      <c r="C681" s="2" t="s">
        <v>27</v>
      </c>
      <c r="D681" s="2" t="s">
        <v>28</v>
      </c>
      <c r="E681" s="5" t="s">
        <v>959</v>
      </c>
      <c r="F681" s="3" t="s">
        <v>960</v>
      </c>
      <c r="G681" s="3" t="s">
        <v>36</v>
      </c>
      <c r="H681" s="2" t="s">
        <v>49</v>
      </c>
      <c r="I681" s="2" t="s">
        <v>1984</v>
      </c>
      <c r="J681" s="3" t="str">
        <f>HYPERLINK("https://www.boe.es/gazeta/dias/1828/04/15/pdfs/GMD-1828-46.pdf#page=3","Abrir facsímil")</f>
        <v>Abrir facsímil</v>
      </c>
      <c r="K681" s="3" t="s">
        <v>51</v>
      </c>
    </row>
    <row r="682" spans="1:11" ht="42" customHeight="1">
      <c r="A682" s="2" t="s">
        <v>1985</v>
      </c>
      <c r="B682" s="2" t="s">
        <v>1986</v>
      </c>
      <c r="C682" s="2" t="s">
        <v>96</v>
      </c>
      <c r="D682" s="2" t="s">
        <v>28</v>
      </c>
      <c r="E682" s="5" t="s">
        <v>394</v>
      </c>
      <c r="F682" s="3" t="s">
        <v>395</v>
      </c>
      <c r="G682" s="3" t="s">
        <v>396</v>
      </c>
      <c r="H682" s="2" t="s">
        <v>49</v>
      </c>
      <c r="I682" s="2" t="s">
        <v>1987</v>
      </c>
      <c r="J682" s="3" t="str">
        <f>HYPERLINK("https://www.boe.es/gazeta/dias/1828/01/10/pdfs/GMD-1828-5.pdf#page=4","Abrir facsímil")</f>
        <v>Abrir facsímil</v>
      </c>
      <c r="K682" s="3" t="s">
        <v>51</v>
      </c>
    </row>
    <row r="683" spans="1:11" ht="42" customHeight="1">
      <c r="A683" s="2" t="s">
        <v>1988</v>
      </c>
      <c r="B683" s="2" t="s">
        <v>1989</v>
      </c>
      <c r="C683" s="2" t="s">
        <v>17</v>
      </c>
      <c r="D683" s="2" t="s">
        <v>18</v>
      </c>
      <c r="E683" s="5" t="s">
        <v>88</v>
      </c>
      <c r="F683" s="3" t="s">
        <v>89</v>
      </c>
      <c r="G683" s="3" t="s">
        <v>36</v>
      </c>
      <c r="H683" s="2" t="s">
        <v>49</v>
      </c>
      <c r="I683" s="2" t="s">
        <v>1990</v>
      </c>
      <c r="J683" s="3" t="str">
        <f>HYPERLINK("https://www.boe.es/gazeta/dias/1828/10/16/pdfs/GMD-1828-125.pdf#page=3","Abrir facsímil")</f>
        <v>Abrir facsímil</v>
      </c>
      <c r="K683" s="3" t="s">
        <v>51</v>
      </c>
    </row>
    <row r="684" spans="1:11" ht="42" customHeight="1">
      <c r="A684" s="2" t="s">
        <v>1991</v>
      </c>
      <c r="B684" s="2" t="s">
        <v>1992</v>
      </c>
      <c r="C684" s="2" t="s">
        <v>86</v>
      </c>
      <c r="D684" s="2" t="s">
        <v>28</v>
      </c>
      <c r="E684" s="5" t="s">
        <v>324</v>
      </c>
      <c r="F684" s="3" t="s">
        <v>325</v>
      </c>
      <c r="G684" s="3" t="s">
        <v>21</v>
      </c>
      <c r="H684" s="2" t="s">
        <v>49</v>
      </c>
      <c r="I684" s="2" t="s">
        <v>1993</v>
      </c>
      <c r="J684" s="3" t="str">
        <f>HYPERLINK("https://www.boe.es/gazeta/dias/1828/05/08/pdfs/GMD-1828-56.pdf#page=4","Abrir facsímil")</f>
        <v>Abrir facsímil</v>
      </c>
      <c r="K684" s="3" t="s">
        <v>51</v>
      </c>
    </row>
    <row r="685" spans="1:11" ht="42" customHeight="1">
      <c r="A685" s="2" t="s">
        <v>1994</v>
      </c>
      <c r="B685" s="2" t="s">
        <v>1995</v>
      </c>
      <c r="C685" s="2" t="s">
        <v>17</v>
      </c>
      <c r="D685" s="2" t="s">
        <v>18</v>
      </c>
      <c r="E685" s="5" t="s">
        <v>901</v>
      </c>
      <c r="F685" s="3" t="s">
        <v>902</v>
      </c>
      <c r="G685" s="3" t="s">
        <v>21</v>
      </c>
      <c r="H685" s="2" t="s">
        <v>49</v>
      </c>
      <c r="I685" s="2" t="s">
        <v>1996</v>
      </c>
      <c r="J685" s="3" t="str">
        <f>HYPERLINK("https://www.boe.es/gazeta/dias/1828/12/27/pdfs/GMD-1828-156.pdf#page=4","Abrir facsímil")</f>
        <v>Abrir facsímil</v>
      </c>
      <c r="K685" s="3" t="s">
        <v>51</v>
      </c>
    </row>
    <row r="686" spans="1:11" ht="42" customHeight="1">
      <c r="A686" s="2" t="s">
        <v>1997</v>
      </c>
      <c r="B686" s="2" t="s">
        <v>1998</v>
      </c>
      <c r="C686" s="2" t="s">
        <v>40</v>
      </c>
      <c r="D686" s="2" t="s">
        <v>28</v>
      </c>
      <c r="E686" s="5" t="s">
        <v>1048</v>
      </c>
      <c r="F686" s="3" t="s">
        <v>1049</v>
      </c>
      <c r="G686" s="3" t="s">
        <v>43</v>
      </c>
      <c r="H686" s="2" t="s">
        <v>49</v>
      </c>
      <c r="I686" s="2" t="s">
        <v>1999</v>
      </c>
      <c r="J686" s="3" t="str">
        <f>HYPERLINK("https://www.boe.es/gazeta/dias/1828/01/19/pdfs/GMD-1828-9.pdf#page=1","Abrir facsímil")</f>
        <v>Abrir facsímil</v>
      </c>
      <c r="K686" s="3" t="s">
        <v>51</v>
      </c>
    </row>
    <row r="687" spans="1:11" ht="42" customHeight="1">
      <c r="A687" s="2" t="s">
        <v>2000</v>
      </c>
      <c r="B687" s="2" t="s">
        <v>2001</v>
      </c>
      <c r="C687" s="2" t="s">
        <v>40</v>
      </c>
      <c r="D687" s="2" t="s">
        <v>28</v>
      </c>
      <c r="E687" s="5" t="s">
        <v>133</v>
      </c>
      <c r="F687" s="3" t="s">
        <v>134</v>
      </c>
      <c r="G687" s="3" t="s">
        <v>36</v>
      </c>
      <c r="H687" s="2" t="s">
        <v>49</v>
      </c>
      <c r="I687" s="2" t="s">
        <v>2002</v>
      </c>
      <c r="J687" s="3" t="str">
        <f>HYPERLINK("https://www.boe.es/gazeta/dias/1828/05/15/pdfs/GMD-1828-59.pdf#page=3","Abrir facsímil")</f>
        <v>Abrir facsímil</v>
      </c>
      <c r="K687" s="3" t="s">
        <v>51</v>
      </c>
    </row>
    <row r="688" spans="1:11" ht="42" customHeight="1">
      <c r="A688" s="2" t="s">
        <v>2003</v>
      </c>
      <c r="B688" s="2" t="s">
        <v>2004</v>
      </c>
      <c r="C688" s="2" t="s">
        <v>150</v>
      </c>
      <c r="D688" s="2" t="s">
        <v>151</v>
      </c>
      <c r="E688" s="5" t="s">
        <v>299</v>
      </c>
      <c r="F688" s="3" t="s">
        <v>300</v>
      </c>
      <c r="G688" s="3" t="s">
        <v>36</v>
      </c>
      <c r="H688" s="2" t="s">
        <v>49</v>
      </c>
      <c r="I688" s="2" t="s">
        <v>2005</v>
      </c>
      <c r="J688" s="3" t="str">
        <f>HYPERLINK("https://www.boe.es/gazeta/dias/1828/02/23/pdfs/GMD-1828-24.pdf#page=3","Abrir facsímil")</f>
        <v>Abrir facsímil</v>
      </c>
      <c r="K688" s="3" t="s">
        <v>51</v>
      </c>
    </row>
    <row r="689" spans="1:11" ht="42" customHeight="1">
      <c r="A689" s="2" t="s">
        <v>2006</v>
      </c>
      <c r="B689" s="2" t="s">
        <v>2007</v>
      </c>
      <c r="C689" s="2" t="s">
        <v>17</v>
      </c>
      <c r="D689" s="2" t="s">
        <v>18</v>
      </c>
      <c r="E689" s="5" t="s">
        <v>1048</v>
      </c>
      <c r="F689" s="3" t="s">
        <v>1049</v>
      </c>
      <c r="G689" s="3" t="s">
        <v>43</v>
      </c>
      <c r="H689" s="2" t="s">
        <v>49</v>
      </c>
      <c r="I689" s="2" t="s">
        <v>2008</v>
      </c>
      <c r="J689" s="3" t="str">
        <f>HYPERLINK("https://www.boe.es/gazeta/dias/1828/01/19/pdfs/GMD-1828-9.pdf#page=1","Abrir facsímil")</f>
        <v>Abrir facsímil</v>
      </c>
      <c r="K689" s="3" t="s">
        <v>51</v>
      </c>
    </row>
    <row r="690" spans="1:11" ht="42" customHeight="1">
      <c r="A690" s="2" t="s">
        <v>2009</v>
      </c>
      <c r="B690" s="2" t="s">
        <v>2009</v>
      </c>
      <c r="C690" s="2" t="s">
        <v>150</v>
      </c>
      <c r="D690" s="2" t="s">
        <v>151</v>
      </c>
      <c r="E690" s="5" t="s">
        <v>462</v>
      </c>
      <c r="F690" s="3" t="s">
        <v>463</v>
      </c>
      <c r="G690" s="3" t="s">
        <v>67</v>
      </c>
      <c r="H690" s="2" t="s">
        <v>49</v>
      </c>
      <c r="I690" s="2" t="s">
        <v>2010</v>
      </c>
      <c r="J690" s="3" t="str">
        <f>HYPERLINK("https://www.boe.es/gazeta/dias/1828/05/29/pdfs/GMD-1828-65.pdf#page=2","Abrir facsímil")</f>
        <v>Abrir facsímil</v>
      </c>
      <c r="K690" s="3" t="s">
        <v>51</v>
      </c>
    </row>
    <row r="691" spans="1:11" ht="42" customHeight="1">
      <c r="A691" s="2" t="s">
        <v>2011</v>
      </c>
      <c r="B691" s="2" t="s">
        <v>2012</v>
      </c>
      <c r="C691" s="2" t="s">
        <v>17</v>
      </c>
      <c r="D691" s="2" t="s">
        <v>18</v>
      </c>
      <c r="E691" s="5" t="s">
        <v>667</v>
      </c>
      <c r="F691" s="3" t="s">
        <v>668</v>
      </c>
      <c r="G691" s="3" t="s">
        <v>36</v>
      </c>
      <c r="H691" s="2" t="s">
        <v>49</v>
      </c>
      <c r="I691" s="2" t="s">
        <v>2013</v>
      </c>
      <c r="J691" s="3" t="str">
        <f>HYPERLINK("https://www.boe.es/gazeta/dias/1828/08/14/pdfs/GMD-1828-98.pdf#page=3","Abrir facsímil")</f>
        <v>Abrir facsímil</v>
      </c>
      <c r="K691" s="3" t="s">
        <v>51</v>
      </c>
    </row>
    <row r="692" spans="1:11" ht="42" customHeight="1">
      <c r="A692" s="2" t="s">
        <v>2014</v>
      </c>
      <c r="B692" s="2" t="s">
        <v>2015</v>
      </c>
      <c r="C692" s="2" t="s">
        <v>27</v>
      </c>
      <c r="D692" s="2" t="s">
        <v>28</v>
      </c>
      <c r="E692" s="5" t="s">
        <v>780</v>
      </c>
      <c r="F692" s="3" t="s">
        <v>781</v>
      </c>
      <c r="G692" s="3" t="s">
        <v>21</v>
      </c>
      <c r="H692" s="2" t="s">
        <v>49</v>
      </c>
      <c r="I692" s="2" t="s">
        <v>2016</v>
      </c>
      <c r="J692" s="3" t="str">
        <f>HYPERLINK("https://www.boe.es/gazeta/dias/1828/05/13/pdfs/GMD-1828-58.pdf#page=4","Abrir facsímil")</f>
        <v>Abrir facsímil</v>
      </c>
      <c r="K692" s="3" t="s">
        <v>51</v>
      </c>
    </row>
    <row r="693" spans="1:11" ht="42" customHeight="1">
      <c r="A693" s="2" t="s">
        <v>2017</v>
      </c>
      <c r="B693" s="2" t="s">
        <v>2018</v>
      </c>
      <c r="C693" s="2" t="s">
        <v>86</v>
      </c>
      <c r="D693" s="2" t="s">
        <v>28</v>
      </c>
      <c r="E693" s="5" t="s">
        <v>324</v>
      </c>
      <c r="F693" s="3" t="s">
        <v>325</v>
      </c>
      <c r="G693" s="3" t="s">
        <v>21</v>
      </c>
      <c r="H693" s="2" t="s">
        <v>49</v>
      </c>
      <c r="I693" s="2" t="s">
        <v>2019</v>
      </c>
      <c r="J693" s="3" t="str">
        <f>HYPERLINK("https://www.boe.es/gazeta/dias/1828/05/08/pdfs/GMD-1828-56.pdf#page=4","Abrir facsímil")</f>
        <v>Abrir facsímil</v>
      </c>
      <c r="K693" s="3" t="s">
        <v>51</v>
      </c>
    </row>
    <row r="694" spans="1:11" ht="42" customHeight="1">
      <c r="A694" s="2" t="s">
        <v>2020</v>
      </c>
      <c r="B694" s="2" t="s">
        <v>2020</v>
      </c>
      <c r="C694" s="2" t="s">
        <v>46</v>
      </c>
      <c r="D694" s="2" t="s">
        <v>28</v>
      </c>
      <c r="E694" s="5" t="s">
        <v>1106</v>
      </c>
      <c r="F694" s="3" t="s">
        <v>1107</v>
      </c>
      <c r="G694" s="3" t="s">
        <v>67</v>
      </c>
      <c r="H694" s="2" t="s">
        <v>49</v>
      </c>
      <c r="I694" s="2" t="s">
        <v>2021</v>
      </c>
      <c r="J694" s="3" t="str">
        <f>HYPERLINK("https://www.boe.es/gazeta/dias/1828/04/17/pdfs/GMD-1828-47.pdf#page=2","Abrir facsímil")</f>
        <v>Abrir facsímil</v>
      </c>
      <c r="K694" s="3" t="s">
        <v>51</v>
      </c>
    </row>
    <row r="695" spans="1:11" ht="42" customHeight="1">
      <c r="A695" s="2" t="s">
        <v>2022</v>
      </c>
      <c r="B695" s="2" t="s">
        <v>2022</v>
      </c>
      <c r="C695" s="2" t="s">
        <v>150</v>
      </c>
      <c r="D695" s="2" t="s">
        <v>151</v>
      </c>
      <c r="E695" s="5" t="s">
        <v>1861</v>
      </c>
      <c r="F695" s="3" t="s">
        <v>1862</v>
      </c>
      <c r="G695" s="3" t="s">
        <v>43</v>
      </c>
      <c r="H695" s="2" t="s">
        <v>49</v>
      </c>
      <c r="I695" s="2" t="s">
        <v>2023</v>
      </c>
      <c r="J695" s="3" t="str">
        <f>HYPERLINK("https://www.boe.es/gazeta/dias/1828/10/23/pdfs/GMD-1828-128.pdf#page=1","Abrir facsímil")</f>
        <v>Abrir facsímil</v>
      </c>
      <c r="K695" s="3" t="s">
        <v>51</v>
      </c>
    </row>
    <row r="696" spans="1:11" ht="42" customHeight="1">
      <c r="A696" s="2" t="s">
        <v>2024</v>
      </c>
      <c r="B696" s="2" t="s">
        <v>2024</v>
      </c>
      <c r="C696" s="2" t="s">
        <v>150</v>
      </c>
      <c r="D696" s="2" t="s">
        <v>151</v>
      </c>
      <c r="E696" s="5" t="s">
        <v>2025</v>
      </c>
      <c r="F696" s="3" t="s">
        <v>2026</v>
      </c>
      <c r="G696" s="3" t="s">
        <v>21</v>
      </c>
      <c r="H696" s="2" t="s">
        <v>49</v>
      </c>
      <c r="I696" s="2" t="s">
        <v>2027</v>
      </c>
      <c r="J696" s="3" t="str">
        <f>HYPERLINK("https://www.boe.es/gazeta/dias/1828/08/07/pdfs/GMD-1828-95.pdf#page=4","Abrir facsímil")</f>
        <v>Abrir facsímil</v>
      </c>
      <c r="K696" s="3" t="s">
        <v>51</v>
      </c>
    </row>
    <row r="697" spans="1:11" ht="42" customHeight="1">
      <c r="A697" s="2" t="s">
        <v>2028</v>
      </c>
      <c r="B697" s="2" t="s">
        <v>2029</v>
      </c>
      <c r="C697" s="2" t="s">
        <v>150</v>
      </c>
      <c r="D697" s="2" t="s">
        <v>151</v>
      </c>
      <c r="E697" s="5" t="s">
        <v>1283</v>
      </c>
      <c r="F697" s="3" t="s">
        <v>1284</v>
      </c>
      <c r="G697" s="3" t="s">
        <v>21</v>
      </c>
      <c r="H697" s="2" t="s">
        <v>49</v>
      </c>
      <c r="I697" s="2" t="s">
        <v>2030</v>
      </c>
      <c r="J697" s="3" t="str">
        <f>HYPERLINK("https://www.boe.es/gazeta/dias/1828/11/20/pdfs/GMD-1828-140.pdf#page=4","Abrir facsímil")</f>
        <v>Abrir facsímil</v>
      </c>
      <c r="K697" s="3" t="s">
        <v>51</v>
      </c>
    </row>
    <row r="698" spans="1:11" ht="42" customHeight="1">
      <c r="A698" s="2" t="s">
        <v>2031</v>
      </c>
      <c r="B698" s="2" t="s">
        <v>2031</v>
      </c>
      <c r="C698" s="2" t="s">
        <v>17</v>
      </c>
      <c r="D698" s="2" t="s">
        <v>18</v>
      </c>
      <c r="E698" s="5" t="s">
        <v>1077</v>
      </c>
      <c r="F698" s="3" t="s">
        <v>1078</v>
      </c>
      <c r="G698" s="3" t="s">
        <v>36</v>
      </c>
      <c r="H698" s="2" t="s">
        <v>49</v>
      </c>
      <c r="I698" s="2" t="s">
        <v>2032</v>
      </c>
      <c r="J698" s="3" t="str">
        <f>HYPERLINK("https://www.boe.es/gazeta/dias/1828/07/19/pdfs/GMD-1828-87.pdf#page=3","Abrir facsímil")</f>
        <v>Abrir facsímil</v>
      </c>
      <c r="K698" s="3" t="s">
        <v>51</v>
      </c>
    </row>
    <row r="699" spans="1:11" ht="42" customHeight="1">
      <c r="A699" s="2" t="s">
        <v>2033</v>
      </c>
      <c r="B699" s="2" t="s">
        <v>2034</v>
      </c>
      <c r="C699" s="2" t="s">
        <v>27</v>
      </c>
      <c r="D699" s="2" t="s">
        <v>28</v>
      </c>
      <c r="E699" s="5" t="s">
        <v>462</v>
      </c>
      <c r="F699" s="3" t="s">
        <v>463</v>
      </c>
      <c r="G699" s="3" t="s">
        <v>21</v>
      </c>
      <c r="H699" s="2" t="s">
        <v>22</v>
      </c>
      <c r="I699" s="2" t="s">
        <v>2035</v>
      </c>
      <c r="J699" s="3" t="str">
        <f>HYPERLINK("https://www.boe.es/gazeta/dias/1828/05/29/pdfs/GMD-1828-65.pdf#page=4","Abrir facsímil")</f>
        <v>Abrir facsímil</v>
      </c>
      <c r="K699" s="3" t="s">
        <v>24</v>
      </c>
    </row>
    <row r="700" spans="1:11" ht="42" customHeight="1">
      <c r="A700" s="2" t="s">
        <v>2036</v>
      </c>
      <c r="B700" s="2" t="s">
        <v>2037</v>
      </c>
      <c r="C700" s="2" t="s">
        <v>96</v>
      </c>
      <c r="D700" s="2" t="s">
        <v>28</v>
      </c>
      <c r="E700" s="5" t="s">
        <v>386</v>
      </c>
      <c r="F700" s="3" t="s">
        <v>387</v>
      </c>
      <c r="G700" s="3" t="s">
        <v>36</v>
      </c>
      <c r="H700" s="2" t="s">
        <v>22</v>
      </c>
      <c r="I700" s="2" t="s">
        <v>2038</v>
      </c>
      <c r="J700" s="3" t="str">
        <f>HYPERLINK("https://www.boe.es/gazeta/dias/1828/04/29/pdfs/GMD-1828-52.pdf#page=3","Abrir facsímil")</f>
        <v>Abrir facsímil</v>
      </c>
      <c r="K700" s="3" t="s">
        <v>24</v>
      </c>
    </row>
    <row r="701" spans="1:11" ht="42" customHeight="1">
      <c r="A701" s="2" t="s">
        <v>2039</v>
      </c>
      <c r="B701" s="2" t="s">
        <v>2040</v>
      </c>
      <c r="C701" s="2" t="s">
        <v>27</v>
      </c>
      <c r="D701" s="2" t="s">
        <v>28</v>
      </c>
      <c r="E701" s="5" t="s">
        <v>55</v>
      </c>
      <c r="F701" s="3" t="s">
        <v>56</v>
      </c>
      <c r="G701" s="3" t="s">
        <v>36</v>
      </c>
      <c r="H701" s="2" t="s">
        <v>22</v>
      </c>
      <c r="I701" s="2" t="s">
        <v>2041</v>
      </c>
      <c r="J701" s="3" t="str">
        <f>HYPERLINK("https://www.boe.es/gazeta/dias/1828/05/10/pdfs/GMD-1828-57.pdf#page=3","Abrir facsímil")</f>
        <v>Abrir facsímil</v>
      </c>
      <c r="K701" s="3" t="s">
        <v>24</v>
      </c>
    </row>
    <row r="702" spans="1:11" ht="42" customHeight="1">
      <c r="A702" s="2" t="s">
        <v>2042</v>
      </c>
      <c r="B702" s="2" t="s">
        <v>2043</v>
      </c>
      <c r="C702" s="2" t="s">
        <v>54</v>
      </c>
      <c r="D702" s="2" t="s">
        <v>28</v>
      </c>
      <c r="E702" s="5" t="s">
        <v>174</v>
      </c>
      <c r="F702" s="3" t="s">
        <v>175</v>
      </c>
      <c r="G702" s="3" t="s">
        <v>21</v>
      </c>
      <c r="H702" s="2" t="s">
        <v>22</v>
      </c>
      <c r="I702" s="2" t="s">
        <v>2044</v>
      </c>
      <c r="J702" s="3" t="str">
        <f>HYPERLINK("https://www.boe.es/gazeta/dias/1828/05/06/pdfs/GMD-1828-55.pdf#page=4","Abrir facsímil")</f>
        <v>Abrir facsímil</v>
      </c>
      <c r="K702" s="3" t="s">
        <v>24</v>
      </c>
    </row>
    <row r="703" spans="1:11" ht="42" customHeight="1">
      <c r="A703" s="2" t="s">
        <v>2045</v>
      </c>
      <c r="B703" s="2" t="s">
        <v>2046</v>
      </c>
      <c r="C703" s="2" t="s">
        <v>46</v>
      </c>
      <c r="D703" s="2" t="s">
        <v>28</v>
      </c>
      <c r="E703" s="5" t="s">
        <v>29</v>
      </c>
      <c r="F703" s="3" t="s">
        <v>30</v>
      </c>
      <c r="G703" s="3" t="s">
        <v>43</v>
      </c>
      <c r="H703" s="2" t="s">
        <v>22</v>
      </c>
      <c r="I703" s="2" t="s">
        <v>2047</v>
      </c>
      <c r="J703" s="3" t="str">
        <f>HYPERLINK("https://www.boe.es/gazeta/dias/1828/10/28/pdfs/GMD-1828-130.pdf#page=1","Abrir facsímil")</f>
        <v>Abrir facsímil</v>
      </c>
      <c r="K703" s="3" t="s">
        <v>24</v>
      </c>
    </row>
    <row r="704" spans="1:11" ht="42" customHeight="1">
      <c r="A704" s="2" t="s">
        <v>2048</v>
      </c>
      <c r="B704" s="2" t="s">
        <v>2048</v>
      </c>
      <c r="C704" s="2" t="s">
        <v>17</v>
      </c>
      <c r="D704" s="2" t="s">
        <v>18</v>
      </c>
      <c r="E704" s="5" t="s">
        <v>1174</v>
      </c>
      <c r="F704" s="3" t="s">
        <v>1175</v>
      </c>
      <c r="G704" s="3" t="s">
        <v>67</v>
      </c>
      <c r="H704" s="2" t="s">
        <v>49</v>
      </c>
      <c r="I704" s="2" t="s">
        <v>2049</v>
      </c>
      <c r="J704" s="3" t="str">
        <f>HYPERLINK("https://www.boe.es/gazeta/dias/1828/07/29/pdfs/GMD-1828-91.pdf#page=2","Abrir facsímil")</f>
        <v>Abrir facsímil</v>
      </c>
      <c r="K704" s="3" t="s">
        <v>51</v>
      </c>
    </row>
    <row r="705" spans="1:11" ht="42" customHeight="1">
      <c r="A705" s="2" t="s">
        <v>2050</v>
      </c>
      <c r="B705" s="2" t="s">
        <v>2051</v>
      </c>
      <c r="C705" s="2" t="s">
        <v>17</v>
      </c>
      <c r="D705" s="2" t="s">
        <v>18</v>
      </c>
      <c r="E705" s="5" t="s">
        <v>504</v>
      </c>
      <c r="F705" s="3" t="s">
        <v>505</v>
      </c>
      <c r="G705" s="3" t="s">
        <v>67</v>
      </c>
      <c r="H705" s="2" t="s">
        <v>49</v>
      </c>
      <c r="I705" s="2" t="s">
        <v>2052</v>
      </c>
      <c r="J705" s="3" t="str">
        <f>HYPERLINK("https://www.boe.es/gazeta/dias/1828/09/13/pdfs/GMD-1828-111.pdf#page=2","Abrir facsímil")</f>
        <v>Abrir facsímil</v>
      </c>
      <c r="K705" s="3" t="s">
        <v>51</v>
      </c>
    </row>
    <row r="706" spans="1:11" ht="42" customHeight="1">
      <c r="A706" s="2" t="s">
        <v>2053</v>
      </c>
      <c r="B706" s="2" t="s">
        <v>2053</v>
      </c>
      <c r="C706" s="2" t="s">
        <v>27</v>
      </c>
      <c r="D706" s="2" t="s">
        <v>28</v>
      </c>
      <c r="E706" s="5" t="s">
        <v>1237</v>
      </c>
      <c r="F706" s="3" t="s">
        <v>1238</v>
      </c>
      <c r="G706" s="3" t="s">
        <v>43</v>
      </c>
      <c r="H706" s="2" t="s">
        <v>49</v>
      </c>
      <c r="I706" s="2" t="s">
        <v>2054</v>
      </c>
      <c r="J706" s="3" t="str">
        <f>HYPERLINK("https://www.boe.es/gazeta/dias/1828/07/26/pdfs/GMD-1828-90.pdf#page=1","Abrir facsímil")</f>
        <v>Abrir facsímil</v>
      </c>
      <c r="K706" s="3" t="s">
        <v>51</v>
      </c>
    </row>
    <row r="707" spans="1:11" ht="42" customHeight="1">
      <c r="A707" s="2" t="s">
        <v>2055</v>
      </c>
      <c r="B707" s="2" t="s">
        <v>2056</v>
      </c>
      <c r="C707" s="2" t="s">
        <v>17</v>
      </c>
      <c r="D707" s="2" t="s">
        <v>18</v>
      </c>
      <c r="E707" s="5" t="s">
        <v>174</v>
      </c>
      <c r="F707" s="3" t="s">
        <v>175</v>
      </c>
      <c r="G707" s="3" t="s">
        <v>36</v>
      </c>
      <c r="H707" s="2" t="s">
        <v>49</v>
      </c>
      <c r="I707" s="2" t="s">
        <v>2057</v>
      </c>
      <c r="J707" s="3" t="str">
        <f>HYPERLINK("https://www.boe.es/gazeta/dias/1828/05/06/pdfs/GMD-1828-55.pdf#page=3","Abrir facsímil")</f>
        <v>Abrir facsímil</v>
      </c>
      <c r="K707" s="3" t="s">
        <v>51</v>
      </c>
    </row>
    <row r="708" spans="1:11" ht="42" customHeight="1">
      <c r="A708" s="2" t="s">
        <v>2058</v>
      </c>
      <c r="B708" s="2" t="s">
        <v>2059</v>
      </c>
      <c r="C708" s="2" t="s">
        <v>27</v>
      </c>
      <c r="D708" s="2" t="s">
        <v>28</v>
      </c>
      <c r="E708" s="5" t="s">
        <v>169</v>
      </c>
      <c r="F708" s="3" t="s">
        <v>170</v>
      </c>
      <c r="G708" s="3" t="s">
        <v>36</v>
      </c>
      <c r="H708" s="2" t="s">
        <v>49</v>
      </c>
      <c r="I708" s="2" t="s">
        <v>2060</v>
      </c>
      <c r="J708" s="3" t="str">
        <f>HYPERLINK("https://www.boe.es/gazeta/dias/1828/04/01/pdfs/GMD-1828-40.pdf#page=3","Abrir facsímil")</f>
        <v>Abrir facsímil</v>
      </c>
      <c r="K708" s="3" t="s">
        <v>51</v>
      </c>
    </row>
    <row r="709" spans="1:11" ht="42" customHeight="1">
      <c r="A709" s="2" t="s">
        <v>2061</v>
      </c>
      <c r="B709" s="2" t="s">
        <v>2062</v>
      </c>
      <c r="C709" s="2" t="s">
        <v>27</v>
      </c>
      <c r="D709" s="2" t="s">
        <v>28</v>
      </c>
      <c r="E709" s="5" t="s">
        <v>55</v>
      </c>
      <c r="F709" s="3" t="s">
        <v>56</v>
      </c>
      <c r="G709" s="3" t="s">
        <v>57</v>
      </c>
      <c r="H709" s="2" t="s">
        <v>49</v>
      </c>
      <c r="I709" s="2" t="s">
        <v>2063</v>
      </c>
      <c r="J709" s="3" t="str">
        <f>HYPERLINK("https://www.boe.es/gazeta/dias/1828/05/10/pdfs/GMD-1828-57.pdf#page=4","Abrir facsímil")</f>
        <v>Abrir facsímil</v>
      </c>
      <c r="K709" s="3" t="s">
        <v>51</v>
      </c>
    </row>
    <row r="710" spans="1:11" ht="42" customHeight="1">
      <c r="A710" s="2" t="s">
        <v>2064</v>
      </c>
      <c r="B710" s="2" t="s">
        <v>2065</v>
      </c>
      <c r="C710" s="2" t="s">
        <v>27</v>
      </c>
      <c r="D710" s="2" t="s">
        <v>28</v>
      </c>
      <c r="E710" s="5" t="s">
        <v>204</v>
      </c>
      <c r="F710" s="3" t="s">
        <v>205</v>
      </c>
      <c r="G710" s="3" t="s">
        <v>21</v>
      </c>
      <c r="H710" s="2" t="s">
        <v>49</v>
      </c>
      <c r="I710" s="2" t="s">
        <v>2066</v>
      </c>
      <c r="J710" s="3" t="str">
        <f>HYPERLINK("https://www.boe.es/gazeta/dias/1828/09/11/pdfs/GMD-1828-110.pdf#page=4","Abrir facsímil")</f>
        <v>Abrir facsímil</v>
      </c>
      <c r="K710" s="3" t="s">
        <v>51</v>
      </c>
    </row>
    <row r="711" spans="1:11" ht="42" customHeight="1">
      <c r="A711" s="2" t="s">
        <v>2067</v>
      </c>
      <c r="B711" s="2" t="s">
        <v>2067</v>
      </c>
      <c r="C711" s="2" t="s">
        <v>17</v>
      </c>
      <c r="D711" s="2" t="s">
        <v>18</v>
      </c>
      <c r="E711" s="5" t="s">
        <v>746</v>
      </c>
      <c r="F711" s="3" t="s">
        <v>747</v>
      </c>
      <c r="G711" s="3" t="s">
        <v>67</v>
      </c>
      <c r="H711" s="2" t="s">
        <v>49</v>
      </c>
      <c r="I711" s="2" t="s">
        <v>2068</v>
      </c>
      <c r="J711" s="3" t="str">
        <f>HYPERLINK("https://www.boe.es/gazeta/dias/1828/01/08/pdfs/GMD-1828-4.pdf#page=2","Abrir facsímil")</f>
        <v>Abrir facsímil</v>
      </c>
      <c r="K711" s="3" t="s">
        <v>51</v>
      </c>
    </row>
    <row r="712" spans="1:11" ht="42" customHeight="1">
      <c r="A712" s="2" t="s">
        <v>2069</v>
      </c>
      <c r="B712" s="2" t="s">
        <v>2069</v>
      </c>
      <c r="C712" s="2" t="s">
        <v>40</v>
      </c>
      <c r="D712" s="2" t="s">
        <v>28</v>
      </c>
      <c r="E712" s="5" t="s">
        <v>446</v>
      </c>
      <c r="F712" s="3" t="s">
        <v>447</v>
      </c>
      <c r="G712" s="3" t="s">
        <v>43</v>
      </c>
      <c r="H712" s="2" t="s">
        <v>49</v>
      </c>
      <c r="I712" s="2" t="s">
        <v>2070</v>
      </c>
      <c r="J712" s="3" t="str">
        <f>HYPERLINK("https://www.boe.es/gazeta/dias/1828/08/16/pdfs/GMD-1828-99.pdf#page=1","Abrir facsímil")</f>
        <v>Abrir facsímil</v>
      </c>
      <c r="K712" s="3" t="s">
        <v>51</v>
      </c>
    </row>
    <row r="713" spans="1:11" ht="42" customHeight="1">
      <c r="A713" s="2" t="s">
        <v>2071</v>
      </c>
      <c r="B713" s="2" t="s">
        <v>2071</v>
      </c>
      <c r="C713" s="2" t="s">
        <v>150</v>
      </c>
      <c r="D713" s="2" t="s">
        <v>151</v>
      </c>
      <c r="E713" s="5" t="s">
        <v>41</v>
      </c>
      <c r="F713" s="3" t="s">
        <v>42</v>
      </c>
      <c r="G713" s="3" t="s">
        <v>43</v>
      </c>
      <c r="H713" s="2" t="s">
        <v>49</v>
      </c>
      <c r="I713" s="2" t="s">
        <v>2072</v>
      </c>
      <c r="J713" s="3" t="str">
        <f>HYPERLINK("https://www.boe.es/gazeta/dias/1828/01/15/pdfs/GMD-1828-7.pdf#page=1","Abrir facsímil")</f>
        <v>Abrir facsímil</v>
      </c>
      <c r="K713" s="3" t="s">
        <v>51</v>
      </c>
    </row>
    <row r="714" spans="1:11" ht="42" customHeight="1">
      <c r="A714" s="2" t="s">
        <v>2073</v>
      </c>
      <c r="B714" s="2" t="s">
        <v>2073</v>
      </c>
      <c r="C714" s="2" t="s">
        <v>17</v>
      </c>
      <c r="D714" s="2" t="s">
        <v>18</v>
      </c>
      <c r="E714" s="5" t="s">
        <v>108</v>
      </c>
      <c r="F714" s="3" t="s">
        <v>109</v>
      </c>
      <c r="G714" s="3" t="s">
        <v>67</v>
      </c>
      <c r="H714" s="2" t="s">
        <v>49</v>
      </c>
      <c r="I714" s="2" t="s">
        <v>2074</v>
      </c>
      <c r="J714" s="3" t="str">
        <f>HYPERLINK("https://www.boe.es/gazeta/dias/1828/11/29/pdfs/GMD-1828-144.pdf#page=2","Abrir facsímil")</f>
        <v>Abrir facsímil</v>
      </c>
      <c r="K714" s="3" t="s">
        <v>51</v>
      </c>
    </row>
    <row r="715" spans="1:11" ht="42" customHeight="1">
      <c r="A715" s="2" t="s">
        <v>2075</v>
      </c>
      <c r="B715" s="2" t="s">
        <v>2075</v>
      </c>
      <c r="C715" s="2" t="s">
        <v>86</v>
      </c>
      <c r="D715" s="2" t="s">
        <v>28</v>
      </c>
      <c r="E715" s="5" t="s">
        <v>475</v>
      </c>
      <c r="F715" s="3" t="s">
        <v>476</v>
      </c>
      <c r="G715" s="3" t="s">
        <v>36</v>
      </c>
      <c r="H715" s="2" t="s">
        <v>49</v>
      </c>
      <c r="I715" s="2" t="s">
        <v>2076</v>
      </c>
      <c r="J715" s="3" t="str">
        <f>HYPERLINK("https://www.boe.es/gazeta/dias/1828/11/25/pdfs/GMD-1828-142.pdf#page=3","Abrir facsímil")</f>
        <v>Abrir facsímil</v>
      </c>
      <c r="K715" s="3" t="s">
        <v>51</v>
      </c>
    </row>
    <row r="716" spans="1:11" ht="42" customHeight="1">
      <c r="A716" s="2" t="s">
        <v>2077</v>
      </c>
      <c r="B716" s="2" t="s">
        <v>2078</v>
      </c>
      <c r="C716" s="2" t="s">
        <v>46</v>
      </c>
      <c r="D716" s="2" t="s">
        <v>28</v>
      </c>
      <c r="E716" s="5" t="s">
        <v>499</v>
      </c>
      <c r="F716" s="3" t="s">
        <v>500</v>
      </c>
      <c r="G716" s="3" t="s">
        <v>43</v>
      </c>
      <c r="H716" s="2" t="s">
        <v>49</v>
      </c>
      <c r="I716" s="2" t="s">
        <v>2079</v>
      </c>
      <c r="J716" s="3" t="str">
        <f>HYPERLINK("https://www.boe.es/gazeta/dias/1828/09/16/pdfs/GMD-1828-112.pdf#page=1","Abrir facsímil")</f>
        <v>Abrir facsímil</v>
      </c>
      <c r="K716" s="3" t="s">
        <v>51</v>
      </c>
    </row>
    <row r="717" spans="1:11" ht="42" customHeight="1">
      <c r="A717" s="2" t="s">
        <v>2080</v>
      </c>
      <c r="B717" s="2" t="s">
        <v>2081</v>
      </c>
      <c r="C717" s="2" t="s">
        <v>96</v>
      </c>
      <c r="D717" s="2" t="s">
        <v>28</v>
      </c>
      <c r="E717" s="5" t="s">
        <v>1082</v>
      </c>
      <c r="F717" s="3" t="s">
        <v>1083</v>
      </c>
      <c r="G717" s="3" t="s">
        <v>21</v>
      </c>
      <c r="H717" s="2" t="s">
        <v>49</v>
      </c>
      <c r="I717" s="2" t="s">
        <v>2082</v>
      </c>
      <c r="J717" s="3" t="str">
        <f>HYPERLINK("https://www.boe.es/gazeta/dias/1828/05/31/pdfs/GMD-1828-66.pdf#page=4","Abrir facsímil")</f>
        <v>Abrir facsímil</v>
      </c>
      <c r="K717" s="3" t="s">
        <v>51</v>
      </c>
    </row>
    <row r="718" spans="1:11" ht="42" customHeight="1">
      <c r="A718" s="2" t="s">
        <v>2083</v>
      </c>
      <c r="B718" s="2" t="s">
        <v>2083</v>
      </c>
      <c r="C718" s="2" t="s">
        <v>17</v>
      </c>
      <c r="D718" s="2" t="s">
        <v>18</v>
      </c>
      <c r="E718" s="5" t="s">
        <v>1029</v>
      </c>
      <c r="F718" s="3" t="s">
        <v>1030</v>
      </c>
      <c r="G718" s="3" t="s">
        <v>67</v>
      </c>
      <c r="H718" s="2" t="s">
        <v>49</v>
      </c>
      <c r="I718" s="2" t="s">
        <v>2084</v>
      </c>
      <c r="J718" s="3" t="str">
        <f>HYPERLINK("https://www.boe.es/gazeta/dias/1828/08/30/pdfs/GMD-1828-105.pdf#page=2","Abrir facsímil")</f>
        <v>Abrir facsímil</v>
      </c>
      <c r="K718" s="3" t="s">
        <v>51</v>
      </c>
    </row>
    <row r="719" spans="1:11" ht="42" customHeight="1">
      <c r="A719" s="2" t="s">
        <v>2085</v>
      </c>
      <c r="B719" s="2" t="s">
        <v>2085</v>
      </c>
      <c r="C719" s="2" t="s">
        <v>17</v>
      </c>
      <c r="D719" s="2" t="s">
        <v>18</v>
      </c>
      <c r="E719" s="5" t="s">
        <v>256</v>
      </c>
      <c r="F719" s="3" t="s">
        <v>257</v>
      </c>
      <c r="G719" s="3" t="s">
        <v>67</v>
      </c>
      <c r="H719" s="2" t="s">
        <v>49</v>
      </c>
      <c r="I719" s="2" t="s">
        <v>2086</v>
      </c>
      <c r="J719" s="3" t="str">
        <f>HYPERLINK("https://www.boe.es/gazeta/dias/1828/11/11/pdfs/GMD-1828-136.pdf#page=2","Abrir facsímil")</f>
        <v>Abrir facsímil</v>
      </c>
      <c r="K719" s="3" t="s">
        <v>51</v>
      </c>
    </row>
    <row r="720" spans="1:11" ht="42" customHeight="1">
      <c r="A720" s="2" t="s">
        <v>2087</v>
      </c>
      <c r="B720" s="2" t="s">
        <v>2088</v>
      </c>
      <c r="C720" s="2" t="s">
        <v>46</v>
      </c>
      <c r="D720" s="2" t="s">
        <v>28</v>
      </c>
      <c r="E720" s="5" t="s">
        <v>169</v>
      </c>
      <c r="F720" s="3" t="s">
        <v>170</v>
      </c>
      <c r="G720" s="3" t="s">
        <v>36</v>
      </c>
      <c r="H720" s="2" t="s">
        <v>49</v>
      </c>
      <c r="I720" s="2" t="s">
        <v>2089</v>
      </c>
      <c r="J720" s="3" t="str">
        <f>HYPERLINK("https://www.boe.es/gazeta/dias/1828/04/01/pdfs/GMD-1828-40.pdf#page=3","Abrir facsímil")</f>
        <v>Abrir facsímil</v>
      </c>
      <c r="K720" s="3" t="s">
        <v>51</v>
      </c>
    </row>
    <row r="721" spans="1:11" ht="42" customHeight="1">
      <c r="A721" s="2" t="s">
        <v>2090</v>
      </c>
      <c r="B721" s="2" t="s">
        <v>2091</v>
      </c>
      <c r="C721" s="2" t="s">
        <v>54</v>
      </c>
      <c r="D721" s="2" t="s">
        <v>28</v>
      </c>
      <c r="E721" s="5" t="s">
        <v>164</v>
      </c>
      <c r="F721" s="3" t="s">
        <v>165</v>
      </c>
      <c r="G721" s="3" t="s">
        <v>21</v>
      </c>
      <c r="H721" s="2" t="s">
        <v>49</v>
      </c>
      <c r="I721" s="2" t="s">
        <v>2092</v>
      </c>
      <c r="J721" s="3" t="str">
        <f>HYPERLINK("https://www.boe.es/gazeta/dias/1828/09/04/pdfs/GMD-1828-107.pdf#page=4","Abrir facsímil")</f>
        <v>Abrir facsímil</v>
      </c>
      <c r="K721" s="3" t="s">
        <v>51</v>
      </c>
    </row>
    <row r="722" spans="1:11" ht="42" customHeight="1">
      <c r="A722" s="2" t="s">
        <v>2093</v>
      </c>
      <c r="B722" s="2" t="s">
        <v>2094</v>
      </c>
      <c r="C722" s="2" t="s">
        <v>17</v>
      </c>
      <c r="D722" s="2" t="s">
        <v>18</v>
      </c>
      <c r="E722" s="5" t="s">
        <v>920</v>
      </c>
      <c r="F722" s="3" t="s">
        <v>921</v>
      </c>
      <c r="G722" s="3" t="s">
        <v>43</v>
      </c>
      <c r="H722" s="2" t="s">
        <v>49</v>
      </c>
      <c r="I722" s="2" t="s">
        <v>2095</v>
      </c>
      <c r="J722" s="3" t="str">
        <f>HYPERLINK("https://www.boe.es/gazeta/dias/1828/01/29/pdfs/GMD-1828-13.pdf#page=1","Abrir facsímil")</f>
        <v>Abrir facsímil</v>
      </c>
      <c r="K722" s="3" t="s">
        <v>51</v>
      </c>
    </row>
    <row r="723" spans="1:11" ht="42" customHeight="1">
      <c r="A723" s="2" t="s">
        <v>2096</v>
      </c>
      <c r="B723" s="2" t="s">
        <v>2097</v>
      </c>
      <c r="C723" s="2" t="s">
        <v>150</v>
      </c>
      <c r="D723" s="2" t="s">
        <v>151</v>
      </c>
      <c r="E723" s="5" t="s">
        <v>55</v>
      </c>
      <c r="F723" s="3" t="s">
        <v>56</v>
      </c>
      <c r="G723" s="3" t="s">
        <v>57</v>
      </c>
      <c r="H723" s="2" t="s">
        <v>49</v>
      </c>
      <c r="I723" s="2" t="s">
        <v>2098</v>
      </c>
      <c r="J723" s="3" t="str">
        <f>HYPERLINK("https://www.boe.es/gazeta/dias/1828/05/10/pdfs/GMD-1828-57.pdf#page=4","Abrir facsímil")</f>
        <v>Abrir facsímil</v>
      </c>
      <c r="K723" s="3" t="s">
        <v>51</v>
      </c>
    </row>
    <row r="724" spans="1:11" ht="42" customHeight="1">
      <c r="A724" s="2" t="s">
        <v>2099</v>
      </c>
      <c r="B724" s="2" t="s">
        <v>2100</v>
      </c>
      <c r="C724" s="2" t="s">
        <v>27</v>
      </c>
      <c r="D724" s="2" t="s">
        <v>28</v>
      </c>
      <c r="E724" s="5" t="s">
        <v>1861</v>
      </c>
      <c r="F724" s="3" t="s">
        <v>1862</v>
      </c>
      <c r="G724" s="3" t="s">
        <v>36</v>
      </c>
      <c r="H724" s="2" t="s">
        <v>49</v>
      </c>
      <c r="I724" s="2" t="s">
        <v>2101</v>
      </c>
      <c r="J724" s="3" t="str">
        <f>HYPERLINK("https://www.boe.es/gazeta/dias/1828/10/23/pdfs/GMD-1828-128.pdf#page=3","Abrir facsímil")</f>
        <v>Abrir facsímil</v>
      </c>
      <c r="K724" s="3" t="s">
        <v>51</v>
      </c>
    </row>
    <row r="725" spans="1:11" ht="42" customHeight="1">
      <c r="A725" s="2" t="s">
        <v>2102</v>
      </c>
      <c r="B725" s="2" t="s">
        <v>2103</v>
      </c>
      <c r="C725" s="2" t="s">
        <v>150</v>
      </c>
      <c r="D725" s="2" t="s">
        <v>151</v>
      </c>
      <c r="E725" s="5" t="s">
        <v>959</v>
      </c>
      <c r="F725" s="3" t="s">
        <v>960</v>
      </c>
      <c r="G725" s="3" t="s">
        <v>36</v>
      </c>
      <c r="H725" s="2" t="s">
        <v>49</v>
      </c>
      <c r="I725" s="2" t="s">
        <v>2104</v>
      </c>
      <c r="J725" s="3" t="str">
        <f>HYPERLINK("https://www.boe.es/gazeta/dias/1828/04/15/pdfs/GMD-1828-46.pdf#page=3","Abrir facsímil")</f>
        <v>Abrir facsímil</v>
      </c>
      <c r="K725" s="3" t="s">
        <v>51</v>
      </c>
    </row>
    <row r="726" spans="1:11" ht="42" customHeight="1">
      <c r="A726" s="2" t="s">
        <v>2105</v>
      </c>
      <c r="B726" s="2" t="s">
        <v>2105</v>
      </c>
      <c r="C726" s="2" t="s">
        <v>17</v>
      </c>
      <c r="D726" s="2" t="s">
        <v>18</v>
      </c>
      <c r="E726" s="5" t="s">
        <v>499</v>
      </c>
      <c r="F726" s="3" t="s">
        <v>500</v>
      </c>
      <c r="G726" s="3" t="s">
        <v>67</v>
      </c>
      <c r="H726" s="2" t="s">
        <v>49</v>
      </c>
      <c r="I726" s="2" t="s">
        <v>2106</v>
      </c>
      <c r="J726" s="3" t="str">
        <f>HYPERLINK("https://www.boe.es/gazeta/dias/1828/09/16/pdfs/GMD-1828-112.pdf#page=2","Abrir facsímil")</f>
        <v>Abrir facsímil</v>
      </c>
      <c r="K726" s="3" t="s">
        <v>51</v>
      </c>
    </row>
    <row r="727" spans="1:11" ht="42" customHeight="1">
      <c r="A727" s="2" t="s">
        <v>2107</v>
      </c>
      <c r="B727" s="2" t="s">
        <v>2107</v>
      </c>
      <c r="C727" s="2" t="s">
        <v>17</v>
      </c>
      <c r="D727" s="2" t="s">
        <v>18</v>
      </c>
      <c r="E727" s="5" t="s">
        <v>499</v>
      </c>
      <c r="F727" s="3" t="s">
        <v>500</v>
      </c>
      <c r="G727" s="3" t="s">
        <v>67</v>
      </c>
      <c r="H727" s="2" t="s">
        <v>49</v>
      </c>
      <c r="I727" s="2" t="s">
        <v>2108</v>
      </c>
      <c r="J727" s="3" t="str">
        <f>HYPERLINK("https://www.boe.es/gazeta/dias/1828/09/16/pdfs/GMD-1828-112.pdf#page=2","Abrir facsímil")</f>
        <v>Abrir facsímil</v>
      </c>
      <c r="K727" s="3" t="s">
        <v>51</v>
      </c>
    </row>
    <row r="728" spans="1:11" ht="42" customHeight="1">
      <c r="A728" s="2" t="s">
        <v>2109</v>
      </c>
      <c r="B728" s="2" t="s">
        <v>2109</v>
      </c>
      <c r="C728" s="2" t="s">
        <v>17</v>
      </c>
      <c r="D728" s="2" t="s">
        <v>18</v>
      </c>
      <c r="E728" s="5" t="s">
        <v>499</v>
      </c>
      <c r="F728" s="3" t="s">
        <v>500</v>
      </c>
      <c r="G728" s="3" t="s">
        <v>67</v>
      </c>
      <c r="H728" s="2" t="s">
        <v>49</v>
      </c>
      <c r="I728" s="2" t="s">
        <v>2110</v>
      </c>
      <c r="J728" s="3" t="str">
        <f>HYPERLINK("https://www.boe.es/gazeta/dias/1828/09/16/pdfs/GMD-1828-112.pdf#page=2","Abrir facsímil")</f>
        <v>Abrir facsímil</v>
      </c>
      <c r="K728" s="3" t="s">
        <v>51</v>
      </c>
    </row>
    <row r="729" spans="1:11" ht="42" customHeight="1">
      <c r="A729" s="2" t="s">
        <v>2109</v>
      </c>
      <c r="B729" s="2" t="s">
        <v>2109</v>
      </c>
      <c r="C729" s="2" t="s">
        <v>17</v>
      </c>
      <c r="D729" s="2" t="s">
        <v>18</v>
      </c>
      <c r="E729" s="5" t="s">
        <v>124</v>
      </c>
      <c r="F729" s="3" t="s">
        <v>125</v>
      </c>
      <c r="G729" s="3" t="s">
        <v>67</v>
      </c>
      <c r="H729" s="2" t="s">
        <v>49</v>
      </c>
      <c r="I729" s="2" t="s">
        <v>2111</v>
      </c>
      <c r="J729" s="3" t="str">
        <f>HYPERLINK("https://www.boe.es/gazeta/dias/1828/11/18/pdfs/GMD-1828-139.pdf#page=2","Abrir facsímil")</f>
        <v>Abrir facsímil</v>
      </c>
      <c r="K729" s="3" t="s">
        <v>51</v>
      </c>
    </row>
    <row r="730" spans="1:11" ht="42" customHeight="1">
      <c r="A730" s="2" t="s">
        <v>2112</v>
      </c>
      <c r="B730" s="2" t="s">
        <v>2112</v>
      </c>
      <c r="C730" s="2" t="s">
        <v>17</v>
      </c>
      <c r="D730" s="2" t="s">
        <v>18</v>
      </c>
      <c r="E730" s="5" t="s">
        <v>705</v>
      </c>
      <c r="F730" s="3" t="s">
        <v>706</v>
      </c>
      <c r="G730" s="3" t="s">
        <v>43</v>
      </c>
      <c r="H730" s="2" t="s">
        <v>49</v>
      </c>
      <c r="I730" s="2" t="s">
        <v>2113</v>
      </c>
      <c r="J730" s="3" t="str">
        <f>HYPERLINK("https://www.boe.es/gazeta/dias/1828/12/20/pdfs/GMD-1828-153.pdf#page=1","Abrir facsímil")</f>
        <v>Abrir facsímil</v>
      </c>
      <c r="K730" s="3" t="s">
        <v>51</v>
      </c>
    </row>
    <row r="731" spans="1:11" ht="42" customHeight="1">
      <c r="A731" s="2" t="s">
        <v>2114</v>
      </c>
      <c r="B731" s="2" t="s">
        <v>2114</v>
      </c>
      <c r="C731" s="2" t="s">
        <v>17</v>
      </c>
      <c r="D731" s="2" t="s">
        <v>18</v>
      </c>
      <c r="E731" s="5" t="s">
        <v>1106</v>
      </c>
      <c r="F731" s="3" t="s">
        <v>1107</v>
      </c>
      <c r="G731" s="3" t="s">
        <v>43</v>
      </c>
      <c r="H731" s="2" t="s">
        <v>49</v>
      </c>
      <c r="I731" s="2" t="s">
        <v>2115</v>
      </c>
      <c r="J731" s="3" t="str">
        <f>HYPERLINK("https://www.boe.es/gazeta/dias/1828/04/17/pdfs/GMD-1828-47.pdf#page=1","Abrir facsímil")</f>
        <v>Abrir facsímil</v>
      </c>
      <c r="K731" s="3" t="s">
        <v>51</v>
      </c>
    </row>
    <row r="732" spans="1:11" ht="42" customHeight="1">
      <c r="A732" s="2" t="s">
        <v>2114</v>
      </c>
      <c r="B732" s="2" t="s">
        <v>2114</v>
      </c>
      <c r="C732" s="2" t="s">
        <v>17</v>
      </c>
      <c r="D732" s="2" t="s">
        <v>18</v>
      </c>
      <c r="E732" s="5" t="s">
        <v>145</v>
      </c>
      <c r="F732" s="3" t="s">
        <v>146</v>
      </c>
      <c r="G732" s="3" t="s">
        <v>67</v>
      </c>
      <c r="H732" s="2" t="s">
        <v>49</v>
      </c>
      <c r="I732" s="2" t="s">
        <v>2116</v>
      </c>
      <c r="J732" s="3" t="str">
        <f>HYPERLINK("https://www.boe.es/gazeta/dias/1828/10/07/pdfs/GMD-1828-121.pdf#page=2","Abrir facsímil")</f>
        <v>Abrir facsímil</v>
      </c>
      <c r="K732" s="3" t="s">
        <v>51</v>
      </c>
    </row>
    <row r="733" spans="1:11" ht="42" customHeight="1">
      <c r="A733" s="2" t="s">
        <v>2117</v>
      </c>
      <c r="B733" s="2" t="s">
        <v>2117</v>
      </c>
      <c r="C733" s="2" t="s">
        <v>150</v>
      </c>
      <c r="D733" s="2" t="s">
        <v>151</v>
      </c>
      <c r="E733" s="5" t="s">
        <v>159</v>
      </c>
      <c r="F733" s="3" t="s">
        <v>160</v>
      </c>
      <c r="G733" s="3" t="s">
        <v>36</v>
      </c>
      <c r="H733" s="2" t="s">
        <v>49</v>
      </c>
      <c r="I733" s="2" t="s">
        <v>2118</v>
      </c>
      <c r="J733" s="3" t="str">
        <f>HYPERLINK("https://www.boe.es/gazeta/dias/1828/03/11/pdfs/GMD-1828-31.pdf#page=3","Abrir facsímil")</f>
        <v>Abrir facsímil</v>
      </c>
      <c r="K733" s="3" t="s">
        <v>51</v>
      </c>
    </row>
    <row r="734" spans="1:11" ht="42" customHeight="1">
      <c r="A734" s="2" t="s">
        <v>2119</v>
      </c>
      <c r="B734" s="2" t="s">
        <v>2119</v>
      </c>
      <c r="C734" s="2" t="s">
        <v>27</v>
      </c>
      <c r="D734" s="2" t="s">
        <v>28</v>
      </c>
      <c r="E734" s="5" t="s">
        <v>204</v>
      </c>
      <c r="F734" s="3" t="s">
        <v>205</v>
      </c>
      <c r="G734" s="3" t="s">
        <v>36</v>
      </c>
      <c r="H734" s="2" t="s">
        <v>49</v>
      </c>
      <c r="I734" s="2" t="s">
        <v>2120</v>
      </c>
      <c r="J734" s="3" t="str">
        <f>HYPERLINK("https://www.boe.es/gazeta/dias/1828/09/11/pdfs/GMD-1828-110.pdf#page=3","Abrir facsímil")</f>
        <v>Abrir facsímil</v>
      </c>
      <c r="K734" s="3" t="s">
        <v>51</v>
      </c>
    </row>
    <row r="735" spans="1:11" ht="42" customHeight="1">
      <c r="A735" s="2" t="s">
        <v>2121</v>
      </c>
      <c r="B735" s="2" t="s">
        <v>2122</v>
      </c>
      <c r="C735" s="2" t="s">
        <v>96</v>
      </c>
      <c r="D735" s="2" t="s">
        <v>28</v>
      </c>
      <c r="E735" s="5" t="s">
        <v>1425</v>
      </c>
      <c r="F735" s="3" t="s">
        <v>1426</v>
      </c>
      <c r="G735" s="3" t="s">
        <v>21</v>
      </c>
      <c r="H735" s="2" t="s">
        <v>49</v>
      </c>
      <c r="I735" s="2" t="s">
        <v>2123</v>
      </c>
      <c r="J735" s="3" t="str">
        <f>HYPERLINK("https://www.boe.es/gazeta/dias/1828/07/17/pdfs/GMD-1828-86.pdf#page=4","Abrir facsímil")</f>
        <v>Abrir facsímil</v>
      </c>
      <c r="K735" s="3" t="s">
        <v>51</v>
      </c>
    </row>
    <row r="736" spans="1:11" ht="42" customHeight="1">
      <c r="A736" s="2" t="s">
        <v>2124</v>
      </c>
      <c r="B736" s="2" t="s">
        <v>2125</v>
      </c>
      <c r="C736" s="2" t="s">
        <v>150</v>
      </c>
      <c r="D736" s="2" t="s">
        <v>151</v>
      </c>
      <c r="E736" s="5" t="s">
        <v>221</v>
      </c>
      <c r="F736" s="3" t="s">
        <v>222</v>
      </c>
      <c r="G736" s="3" t="s">
        <v>36</v>
      </c>
      <c r="H736" s="2" t="s">
        <v>49</v>
      </c>
      <c r="I736" s="2" t="s">
        <v>2126</v>
      </c>
      <c r="J736" s="3" t="str">
        <f>HYPERLINK("https://www.boe.es/gazeta/dias/1828/05/22/pdfs/GMD-1828-62.pdf#page=3","Abrir facsímil")</f>
        <v>Abrir facsímil</v>
      </c>
      <c r="K736" s="3" t="s">
        <v>51</v>
      </c>
    </row>
    <row r="737" spans="1:11" ht="42" customHeight="1">
      <c r="A737" s="2" t="s">
        <v>2127</v>
      </c>
      <c r="B737" s="2" t="s">
        <v>2127</v>
      </c>
      <c r="C737" s="2" t="s">
        <v>17</v>
      </c>
      <c r="D737" s="2" t="s">
        <v>18</v>
      </c>
      <c r="E737" s="5" t="s">
        <v>34</v>
      </c>
      <c r="F737" s="3" t="s">
        <v>35</v>
      </c>
      <c r="G737" s="3" t="s">
        <v>67</v>
      </c>
      <c r="H737" s="2" t="s">
        <v>49</v>
      </c>
      <c r="I737" s="2" t="s">
        <v>2128</v>
      </c>
      <c r="J737" s="3" t="str">
        <f>HYPERLINK("https://www.boe.es/gazeta/dias/1828/10/14/pdfs/GMD-1828-124.pdf#page=2","Abrir facsímil")</f>
        <v>Abrir facsímil</v>
      </c>
      <c r="K737" s="3" t="s">
        <v>51</v>
      </c>
    </row>
    <row r="738" spans="1:11" ht="42" customHeight="1">
      <c r="A738" s="2" t="s">
        <v>2129</v>
      </c>
      <c r="B738" s="2" t="s">
        <v>2130</v>
      </c>
      <c r="C738" s="2" t="s">
        <v>27</v>
      </c>
      <c r="D738" s="2" t="s">
        <v>28</v>
      </c>
      <c r="E738" s="5" t="s">
        <v>1106</v>
      </c>
      <c r="F738" s="3" t="s">
        <v>1107</v>
      </c>
      <c r="G738" s="3" t="s">
        <v>36</v>
      </c>
      <c r="H738" s="2" t="s">
        <v>49</v>
      </c>
      <c r="I738" s="2" t="s">
        <v>2131</v>
      </c>
      <c r="J738" s="3" t="str">
        <f>HYPERLINK("https://www.boe.es/gazeta/dias/1828/04/17/pdfs/GMD-1828-47.pdf#page=3","Abrir facsímil")</f>
        <v>Abrir facsímil</v>
      </c>
      <c r="K738" s="3" t="s">
        <v>51</v>
      </c>
    </row>
    <row r="739" spans="1:11" ht="42" customHeight="1">
      <c r="A739" s="2" t="s">
        <v>2132</v>
      </c>
      <c r="B739" s="2" t="s">
        <v>2132</v>
      </c>
      <c r="C739" s="2" t="s">
        <v>17</v>
      </c>
      <c r="D739" s="2" t="s">
        <v>18</v>
      </c>
      <c r="E739" s="5" t="s">
        <v>1154</v>
      </c>
      <c r="F739" s="3" t="s">
        <v>1155</v>
      </c>
      <c r="G739" s="3" t="s">
        <v>67</v>
      </c>
      <c r="H739" s="2" t="s">
        <v>49</v>
      </c>
      <c r="I739" s="2" t="s">
        <v>2133</v>
      </c>
      <c r="J739" s="3" t="str">
        <f>HYPERLINK("https://www.boe.es/gazeta/dias/1828/06/10/pdfs/GMD-1828-70.pdf#page=2","Abrir facsímil")</f>
        <v>Abrir facsímil</v>
      </c>
      <c r="K739" s="3" t="s">
        <v>51</v>
      </c>
    </row>
    <row r="740" spans="1:11" ht="42" customHeight="1">
      <c r="A740" s="2" t="s">
        <v>2134</v>
      </c>
      <c r="B740" s="2" t="s">
        <v>2134</v>
      </c>
      <c r="C740" s="2" t="s">
        <v>46</v>
      </c>
      <c r="D740" s="2" t="s">
        <v>28</v>
      </c>
      <c r="E740" s="5" t="s">
        <v>955</v>
      </c>
      <c r="F740" s="3" t="s">
        <v>956</v>
      </c>
      <c r="G740" s="3" t="s">
        <v>43</v>
      </c>
      <c r="H740" s="2" t="s">
        <v>49</v>
      </c>
      <c r="I740" s="2" t="s">
        <v>2135</v>
      </c>
      <c r="J740" s="3" t="str">
        <f>HYPERLINK("https://www.boe.es/gazeta/dias/1828/07/24/pdfs/GMD-1828-89.pdf#page=1","Abrir facsímil")</f>
        <v>Abrir facsímil</v>
      </c>
      <c r="K740" s="3" t="s">
        <v>51</v>
      </c>
    </row>
    <row r="741" spans="1:11" ht="42" customHeight="1">
      <c r="A741" s="2" t="s">
        <v>2136</v>
      </c>
      <c r="B741" s="2" t="s">
        <v>2136</v>
      </c>
      <c r="C741" s="2" t="s">
        <v>17</v>
      </c>
      <c r="D741" s="2" t="s">
        <v>18</v>
      </c>
      <c r="E741" s="5" t="s">
        <v>1195</v>
      </c>
      <c r="F741" s="3" t="s">
        <v>1196</v>
      </c>
      <c r="G741" s="3" t="s">
        <v>67</v>
      </c>
      <c r="H741" s="2" t="s">
        <v>49</v>
      </c>
      <c r="I741" s="2" t="s">
        <v>2137</v>
      </c>
      <c r="J741" s="3" t="str">
        <f>HYPERLINK("https://www.boe.es/gazeta/dias/1828/06/07/pdfs/GMD-1828-69.pdf#page=2","Abrir facsímil")</f>
        <v>Abrir facsímil</v>
      </c>
      <c r="K741" s="3" t="s">
        <v>51</v>
      </c>
    </row>
    <row r="742" spans="1:11" ht="42" customHeight="1">
      <c r="A742" s="2" t="s">
        <v>2138</v>
      </c>
      <c r="B742" s="2" t="s">
        <v>2138</v>
      </c>
      <c r="C742" s="2" t="s">
        <v>27</v>
      </c>
      <c r="D742" s="2" t="s">
        <v>28</v>
      </c>
      <c r="E742" s="5" t="s">
        <v>407</v>
      </c>
      <c r="F742" s="3" t="s">
        <v>408</v>
      </c>
      <c r="G742" s="3" t="s">
        <v>67</v>
      </c>
      <c r="H742" s="2" t="s">
        <v>49</v>
      </c>
      <c r="I742" s="2" t="s">
        <v>2139</v>
      </c>
      <c r="J742" s="3" t="str">
        <f>HYPERLINK("https://www.boe.es/gazeta/dias/1828/06/12/pdfs/GMD-1828-71.pdf#page=2","Abrir facsímil")</f>
        <v>Abrir facsímil</v>
      </c>
      <c r="K742" s="3" t="s">
        <v>51</v>
      </c>
    </row>
    <row r="743" spans="1:11" ht="42" customHeight="1">
      <c r="A743" s="2" t="s">
        <v>2140</v>
      </c>
      <c r="B743" s="2" t="s">
        <v>2140</v>
      </c>
      <c r="C743" s="2" t="s">
        <v>17</v>
      </c>
      <c r="D743" s="2" t="s">
        <v>18</v>
      </c>
      <c r="E743" s="5" t="s">
        <v>1017</v>
      </c>
      <c r="F743" s="3" t="s">
        <v>1018</v>
      </c>
      <c r="G743" s="3" t="s">
        <v>67</v>
      </c>
      <c r="H743" s="2" t="s">
        <v>49</v>
      </c>
      <c r="I743" s="2" t="s">
        <v>2141</v>
      </c>
      <c r="J743" s="3" t="str">
        <f>HYPERLINK("https://www.boe.es/gazeta/dias/1828/11/06/pdfs/GMD-1828-134.pdf#page=2","Abrir facsímil")</f>
        <v>Abrir facsímil</v>
      </c>
      <c r="K743" s="3" t="s">
        <v>51</v>
      </c>
    </row>
    <row r="744" spans="1:11" ht="42" customHeight="1">
      <c r="A744" s="2" t="s">
        <v>2142</v>
      </c>
      <c r="B744" s="2" t="s">
        <v>2142</v>
      </c>
      <c r="C744" s="2" t="s">
        <v>17</v>
      </c>
      <c r="D744" s="2" t="s">
        <v>18</v>
      </c>
      <c r="E744" s="5" t="s">
        <v>65</v>
      </c>
      <c r="F744" s="3" t="s">
        <v>66</v>
      </c>
      <c r="G744" s="3" t="s">
        <v>67</v>
      </c>
      <c r="H744" s="2" t="s">
        <v>49</v>
      </c>
      <c r="I744" s="2" t="s">
        <v>2143</v>
      </c>
      <c r="J744" s="3" t="str">
        <f>HYPERLINK("https://www.boe.es/gazeta/dias/1828/01/31/pdfs/GMD-1828-14.pdf#page=2","Abrir facsímil")</f>
        <v>Abrir facsímil</v>
      </c>
      <c r="K744" s="3" t="s">
        <v>51</v>
      </c>
    </row>
    <row r="745" spans="1:11" ht="42" customHeight="1">
      <c r="A745" s="2" t="s">
        <v>2144</v>
      </c>
      <c r="B745" s="2" t="s">
        <v>2144</v>
      </c>
      <c r="C745" s="2" t="s">
        <v>17</v>
      </c>
      <c r="D745" s="2" t="s">
        <v>18</v>
      </c>
      <c r="E745" s="5" t="s">
        <v>1627</v>
      </c>
      <c r="F745" s="3" t="s">
        <v>1628</v>
      </c>
      <c r="G745" s="3" t="s">
        <v>43</v>
      </c>
      <c r="H745" s="2" t="s">
        <v>49</v>
      </c>
      <c r="I745" s="2" t="s">
        <v>2145</v>
      </c>
      <c r="J745" s="3" t="str">
        <f>HYPERLINK("https://www.boe.es/gazeta/dias/1828/06/26/pdfs/GMD-1828-77.pdf#page=1","Abrir facsímil")</f>
        <v>Abrir facsímil</v>
      </c>
      <c r="K745" s="3" t="s">
        <v>51</v>
      </c>
    </row>
    <row r="746" spans="1:11" ht="42" customHeight="1">
      <c r="A746" s="2" t="s">
        <v>2146</v>
      </c>
      <c r="B746" s="2" t="s">
        <v>2147</v>
      </c>
      <c r="C746" s="2" t="s">
        <v>54</v>
      </c>
      <c r="D746" s="2" t="s">
        <v>28</v>
      </c>
      <c r="E746" s="5" t="s">
        <v>169</v>
      </c>
      <c r="F746" s="3" t="s">
        <v>170</v>
      </c>
      <c r="G746" s="3" t="s">
        <v>36</v>
      </c>
      <c r="H746" s="2" t="s">
        <v>49</v>
      </c>
      <c r="I746" s="2" t="s">
        <v>2148</v>
      </c>
      <c r="J746" s="3" t="str">
        <f>HYPERLINK("https://www.boe.es/gazeta/dias/1828/04/01/pdfs/GMD-1828-40.pdf#page=3","Abrir facsímil")</f>
        <v>Abrir facsímil</v>
      </c>
      <c r="K746" s="3" t="s">
        <v>51</v>
      </c>
    </row>
    <row r="747" spans="1:11" ht="42" customHeight="1">
      <c r="A747" s="2" t="s">
        <v>2149</v>
      </c>
      <c r="B747" s="2" t="s">
        <v>2150</v>
      </c>
      <c r="C747" s="2" t="s">
        <v>27</v>
      </c>
      <c r="D747" s="2" t="s">
        <v>28</v>
      </c>
      <c r="E747" s="5" t="s">
        <v>78</v>
      </c>
      <c r="F747" s="3" t="s">
        <v>79</v>
      </c>
      <c r="G747" s="3" t="s">
        <v>36</v>
      </c>
      <c r="H747" s="2" t="s">
        <v>49</v>
      </c>
      <c r="I747" s="2" t="s">
        <v>2151</v>
      </c>
      <c r="J747" s="3" t="str">
        <f>HYPERLINK("https://www.boe.es/gazeta/dias/1828/04/03/pdfs/GMD-1828-41.pdf#page=3","Abrir facsímil")</f>
        <v>Abrir facsímil</v>
      </c>
      <c r="K747" s="3" t="s">
        <v>51</v>
      </c>
    </row>
    <row r="748" spans="1:11" ht="42" customHeight="1">
      <c r="A748" s="2" t="s">
        <v>2152</v>
      </c>
      <c r="B748" s="2" t="s">
        <v>2153</v>
      </c>
      <c r="C748" s="2" t="s">
        <v>17</v>
      </c>
      <c r="D748" s="2" t="s">
        <v>18</v>
      </c>
      <c r="E748" s="5" t="s">
        <v>73</v>
      </c>
      <c r="F748" s="3" t="s">
        <v>74</v>
      </c>
      <c r="G748" s="3" t="s">
        <v>21</v>
      </c>
      <c r="H748" s="2" t="s">
        <v>49</v>
      </c>
      <c r="I748" s="2" t="s">
        <v>2154</v>
      </c>
      <c r="J748" s="3" t="str">
        <f>HYPERLINK("https://www.boe.es/gazeta/dias/1828/07/31/pdfs/GMD-1828-92.pdf#page=4","Abrir facsímil")</f>
        <v>Abrir facsímil</v>
      </c>
      <c r="K748" s="3" t="s">
        <v>51</v>
      </c>
    </row>
    <row r="749" spans="1:11" ht="42" customHeight="1">
      <c r="A749" s="2" t="s">
        <v>2155</v>
      </c>
      <c r="B749" s="2" t="s">
        <v>2155</v>
      </c>
      <c r="C749" s="2" t="s">
        <v>27</v>
      </c>
      <c r="D749" s="2" t="s">
        <v>28</v>
      </c>
      <c r="E749" s="5" t="s">
        <v>230</v>
      </c>
      <c r="F749" s="3" t="s">
        <v>231</v>
      </c>
      <c r="G749" s="3" t="s">
        <v>1182</v>
      </c>
      <c r="H749" s="2" t="s">
        <v>49</v>
      </c>
      <c r="I749" s="2" t="s">
        <v>2156</v>
      </c>
      <c r="J749" s="3" t="str">
        <f>HYPERLINK("https://www.boe.es/gazeta/dias/1828/04/24/pdfs/GMD-1828-50.pdf#page=3","Abrir facsímil")</f>
        <v>Abrir facsímil</v>
      </c>
      <c r="K749" s="3" t="s">
        <v>51</v>
      </c>
    </row>
    <row r="750" spans="1:11" ht="42" customHeight="1">
      <c r="A750" s="2" t="s">
        <v>2157</v>
      </c>
      <c r="B750" s="2" t="s">
        <v>2157</v>
      </c>
      <c r="C750" s="2" t="s">
        <v>46</v>
      </c>
      <c r="D750" s="2" t="s">
        <v>28</v>
      </c>
      <c r="E750" s="5" t="s">
        <v>124</v>
      </c>
      <c r="F750" s="3" t="s">
        <v>125</v>
      </c>
      <c r="G750" s="3" t="s">
        <v>21</v>
      </c>
      <c r="H750" s="2" t="s">
        <v>49</v>
      </c>
      <c r="I750" s="2" t="s">
        <v>2158</v>
      </c>
      <c r="J750" s="3" t="str">
        <f>HYPERLINK("https://www.boe.es/gazeta/dias/1828/11/18/pdfs/GMD-1828-139.pdf#page=4","Abrir facsímil")</f>
        <v>Abrir facsímil</v>
      </c>
      <c r="K750" s="3" t="s">
        <v>51</v>
      </c>
    </row>
    <row r="751" spans="1:11" ht="42" customHeight="1">
      <c r="A751" s="2" t="s">
        <v>2159</v>
      </c>
      <c r="B751" s="2" t="s">
        <v>2160</v>
      </c>
      <c r="C751" s="2" t="s">
        <v>27</v>
      </c>
      <c r="D751" s="2" t="s">
        <v>28</v>
      </c>
      <c r="E751" s="5" t="s">
        <v>174</v>
      </c>
      <c r="F751" s="3" t="s">
        <v>175</v>
      </c>
      <c r="G751" s="3" t="s">
        <v>21</v>
      </c>
      <c r="H751" s="2" t="s">
        <v>49</v>
      </c>
      <c r="I751" s="2" t="s">
        <v>2161</v>
      </c>
      <c r="J751" s="3" t="str">
        <f>HYPERLINK("https://www.boe.es/gazeta/dias/1828/05/06/pdfs/GMD-1828-55.pdf#page=4","Abrir facsímil")</f>
        <v>Abrir facsímil</v>
      </c>
      <c r="K751" s="3" t="s">
        <v>51</v>
      </c>
    </row>
    <row r="752" spans="1:11" ht="42" customHeight="1">
      <c r="A752" s="2" t="s">
        <v>2162</v>
      </c>
      <c r="B752" s="2" t="s">
        <v>2163</v>
      </c>
      <c r="C752" s="2" t="s">
        <v>54</v>
      </c>
      <c r="D752" s="2" t="s">
        <v>28</v>
      </c>
      <c r="E752" s="5" t="s">
        <v>169</v>
      </c>
      <c r="F752" s="3" t="s">
        <v>170</v>
      </c>
      <c r="G752" s="3" t="s">
        <v>36</v>
      </c>
      <c r="H752" s="2" t="s">
        <v>49</v>
      </c>
      <c r="I752" s="2" t="s">
        <v>2164</v>
      </c>
      <c r="J752" s="3" t="str">
        <f>HYPERLINK("https://www.boe.es/gazeta/dias/1828/04/01/pdfs/GMD-1828-40.pdf#page=3","Abrir facsímil")</f>
        <v>Abrir facsímil</v>
      </c>
      <c r="K752" s="3" t="s">
        <v>51</v>
      </c>
    </row>
    <row r="753" spans="1:11" ht="42" customHeight="1">
      <c r="A753" s="2" t="s">
        <v>2165</v>
      </c>
      <c r="B753" s="2" t="s">
        <v>2166</v>
      </c>
      <c r="C753" s="2" t="s">
        <v>150</v>
      </c>
      <c r="D753" s="2" t="s">
        <v>151</v>
      </c>
      <c r="E753" s="5" t="s">
        <v>221</v>
      </c>
      <c r="F753" s="3" t="s">
        <v>222</v>
      </c>
      <c r="G753" s="3" t="s">
        <v>36</v>
      </c>
      <c r="H753" s="2" t="s">
        <v>49</v>
      </c>
      <c r="I753" s="2" t="s">
        <v>2167</v>
      </c>
      <c r="J753" s="3" t="str">
        <f>HYPERLINK("https://www.boe.es/gazeta/dias/1828/05/22/pdfs/GMD-1828-62.pdf#page=3","Abrir facsímil")</f>
        <v>Abrir facsímil</v>
      </c>
      <c r="K753" s="3" t="s">
        <v>51</v>
      </c>
    </row>
    <row r="754" spans="1:11" ht="42" customHeight="1">
      <c r="A754" s="2" t="s">
        <v>2168</v>
      </c>
      <c r="B754" s="2" t="s">
        <v>2169</v>
      </c>
      <c r="C754" s="2" t="s">
        <v>86</v>
      </c>
      <c r="D754" s="2" t="s">
        <v>28</v>
      </c>
      <c r="E754" s="5" t="s">
        <v>280</v>
      </c>
      <c r="F754" s="3" t="s">
        <v>281</v>
      </c>
      <c r="G754" s="3" t="s">
        <v>36</v>
      </c>
      <c r="H754" s="2" t="s">
        <v>49</v>
      </c>
      <c r="I754" s="2" t="s">
        <v>2170</v>
      </c>
      <c r="J754" s="3" t="str">
        <f>HYPERLINK("https://www.boe.es/gazeta/dias/1828/02/14/pdfs/GMD-1828-20.pdf#page=3","Abrir facsímil")</f>
        <v>Abrir facsímil</v>
      </c>
      <c r="K754" s="3" t="s">
        <v>51</v>
      </c>
    </row>
    <row r="755" spans="1:11" ht="42" customHeight="1">
      <c r="A755" s="2" t="s">
        <v>2171</v>
      </c>
      <c r="B755" s="2" t="s">
        <v>2171</v>
      </c>
      <c r="C755" s="2" t="s">
        <v>17</v>
      </c>
      <c r="D755" s="2" t="s">
        <v>18</v>
      </c>
      <c r="E755" s="5" t="s">
        <v>288</v>
      </c>
      <c r="F755" s="3" t="s">
        <v>289</v>
      </c>
      <c r="G755" s="3" t="s">
        <v>21</v>
      </c>
      <c r="H755" s="2" t="s">
        <v>49</v>
      </c>
      <c r="I755" s="2" t="s">
        <v>2172</v>
      </c>
      <c r="J755" s="3" t="str">
        <f>HYPERLINK("https://www.boe.es/gazeta/dias/1828/04/19/pdfs/GMD-1828-48.pdf#page=4","Abrir facsímil")</f>
        <v>Abrir facsímil</v>
      </c>
      <c r="K755" s="3" t="s">
        <v>51</v>
      </c>
    </row>
    <row r="756" spans="1:11" ht="42" customHeight="1">
      <c r="A756" s="2" t="s">
        <v>2171</v>
      </c>
      <c r="B756" s="2" t="s">
        <v>2171</v>
      </c>
      <c r="C756" s="2" t="s">
        <v>27</v>
      </c>
      <c r="D756" s="2" t="s">
        <v>28</v>
      </c>
      <c r="E756" s="5" t="s">
        <v>377</v>
      </c>
      <c r="F756" s="3" t="s">
        <v>378</v>
      </c>
      <c r="G756" s="3" t="s">
        <v>36</v>
      </c>
      <c r="H756" s="2" t="s">
        <v>49</v>
      </c>
      <c r="I756" s="2" t="s">
        <v>2173</v>
      </c>
      <c r="J756" s="3" t="str">
        <f>HYPERLINK("https://www.boe.es/gazeta/dias/1828/08/23/pdfs/GMD-1828-102.pdf#page=3","Abrir facsímil")</f>
        <v>Abrir facsímil</v>
      </c>
      <c r="K756" s="3" t="s">
        <v>51</v>
      </c>
    </row>
    <row r="757" spans="1:11" ht="42" customHeight="1">
      <c r="A757" s="2" t="s">
        <v>2171</v>
      </c>
      <c r="B757" s="2" t="s">
        <v>2171</v>
      </c>
      <c r="C757" s="2" t="s">
        <v>17</v>
      </c>
      <c r="D757" s="2" t="s">
        <v>18</v>
      </c>
      <c r="E757" s="5" t="s">
        <v>34</v>
      </c>
      <c r="F757" s="3" t="s">
        <v>35</v>
      </c>
      <c r="G757" s="3" t="s">
        <v>36</v>
      </c>
      <c r="H757" s="2" t="s">
        <v>49</v>
      </c>
      <c r="I757" s="2" t="s">
        <v>2174</v>
      </c>
      <c r="J757" s="3" t="str">
        <f>HYPERLINK("https://www.boe.es/gazeta/dias/1828/10/14/pdfs/GMD-1828-124.pdf#page=3","Abrir facsímil")</f>
        <v>Abrir facsímil</v>
      </c>
      <c r="K757" s="3" t="s">
        <v>51</v>
      </c>
    </row>
    <row r="758" spans="1:11" ht="42" customHeight="1">
      <c r="A758" s="2" t="s">
        <v>2171</v>
      </c>
      <c r="B758" s="2" t="s">
        <v>2171</v>
      </c>
      <c r="C758" s="2" t="s">
        <v>17</v>
      </c>
      <c r="D758" s="2" t="s">
        <v>18</v>
      </c>
      <c r="E758" s="5" t="s">
        <v>1283</v>
      </c>
      <c r="F758" s="3" t="s">
        <v>1284</v>
      </c>
      <c r="G758" s="3" t="s">
        <v>21</v>
      </c>
      <c r="H758" s="2" t="s">
        <v>49</v>
      </c>
      <c r="I758" s="2" t="s">
        <v>2175</v>
      </c>
      <c r="J758" s="3" t="str">
        <f>HYPERLINK("https://www.boe.es/gazeta/dias/1828/11/20/pdfs/GMD-1828-140.pdf#page=4","Abrir facsímil")</f>
        <v>Abrir facsímil</v>
      </c>
      <c r="K758" s="3" t="s">
        <v>51</v>
      </c>
    </row>
    <row r="759" spans="1:11" ht="42" customHeight="1">
      <c r="A759" s="2" t="s">
        <v>2176</v>
      </c>
      <c r="B759" s="2" t="s">
        <v>2177</v>
      </c>
      <c r="C759" s="2" t="s">
        <v>293</v>
      </c>
      <c r="D759" s="2" t="s">
        <v>151</v>
      </c>
      <c r="E759" s="5" t="s">
        <v>128</v>
      </c>
      <c r="F759" s="3" t="s">
        <v>129</v>
      </c>
      <c r="G759" s="3" t="s">
        <v>21</v>
      </c>
      <c r="H759" s="2" t="s">
        <v>49</v>
      </c>
      <c r="I759" s="2" t="s">
        <v>2178</v>
      </c>
      <c r="J759" s="3" t="str">
        <f>HYPERLINK("https://www.boe.es/gazeta/dias/1828/01/03/pdfs/GMD-1828-2.pdf#page=4","Abrir facsímil")</f>
        <v>Abrir facsímil</v>
      </c>
      <c r="K759" s="3" t="s">
        <v>51</v>
      </c>
    </row>
    <row r="760" spans="1:11" ht="42" customHeight="1">
      <c r="A760" s="2" t="s">
        <v>2179</v>
      </c>
      <c r="B760" s="2" t="s">
        <v>2179</v>
      </c>
      <c r="C760" s="2" t="s">
        <v>17</v>
      </c>
      <c r="D760" s="2" t="s">
        <v>18</v>
      </c>
      <c r="E760" s="5" t="s">
        <v>667</v>
      </c>
      <c r="F760" s="3" t="s">
        <v>668</v>
      </c>
      <c r="G760" s="3" t="s">
        <v>36</v>
      </c>
      <c r="H760" s="2" t="s">
        <v>49</v>
      </c>
      <c r="I760" s="2" t="s">
        <v>2180</v>
      </c>
      <c r="J760" s="3" t="str">
        <f>HYPERLINK("https://www.boe.es/gazeta/dias/1828/08/14/pdfs/GMD-1828-98.pdf#page=3","Abrir facsímil")</f>
        <v>Abrir facsímil</v>
      </c>
      <c r="K760" s="3" t="s">
        <v>51</v>
      </c>
    </row>
    <row r="761" spans="1:11" ht="42" customHeight="1">
      <c r="A761" s="2" t="s">
        <v>2181</v>
      </c>
      <c r="B761" s="2" t="s">
        <v>2182</v>
      </c>
      <c r="C761" s="2" t="s">
        <v>150</v>
      </c>
      <c r="D761" s="2" t="s">
        <v>151</v>
      </c>
      <c r="E761" s="5" t="s">
        <v>334</v>
      </c>
      <c r="F761" s="3" t="s">
        <v>335</v>
      </c>
      <c r="G761" s="3" t="s">
        <v>36</v>
      </c>
      <c r="H761" s="2" t="s">
        <v>49</v>
      </c>
      <c r="I761" s="2" t="s">
        <v>2183</v>
      </c>
      <c r="J761" s="3" t="str">
        <f>HYPERLINK("https://www.boe.es/gazeta/dias/1828/07/08/pdfs/GMD-1828-82.pdf#page=3","Abrir facsímil")</f>
        <v>Abrir facsímil</v>
      </c>
      <c r="K761" s="3" t="s">
        <v>51</v>
      </c>
    </row>
    <row r="762" spans="1:11" ht="42" customHeight="1">
      <c r="A762" s="2" t="s">
        <v>2184</v>
      </c>
      <c r="B762" s="2" t="s">
        <v>2184</v>
      </c>
      <c r="C762" s="2" t="s">
        <v>17</v>
      </c>
      <c r="D762" s="2" t="s">
        <v>18</v>
      </c>
      <c r="E762" s="5" t="s">
        <v>1154</v>
      </c>
      <c r="F762" s="3" t="s">
        <v>1155</v>
      </c>
      <c r="G762" s="3" t="s">
        <v>36</v>
      </c>
      <c r="H762" s="2" t="s">
        <v>49</v>
      </c>
      <c r="I762" s="2" t="s">
        <v>2185</v>
      </c>
      <c r="J762" s="3" t="str">
        <f>HYPERLINK("https://www.boe.es/gazeta/dias/1828/06/10/pdfs/GMD-1828-70.pdf#page=3","Abrir facsímil")</f>
        <v>Abrir facsímil</v>
      </c>
      <c r="K762" s="3" t="s">
        <v>51</v>
      </c>
    </row>
    <row r="763" spans="1:11" ht="42" customHeight="1">
      <c r="A763" s="2" t="s">
        <v>2186</v>
      </c>
      <c r="B763" s="2" t="s">
        <v>2186</v>
      </c>
      <c r="C763" s="2" t="s">
        <v>17</v>
      </c>
      <c r="D763" s="2" t="s">
        <v>18</v>
      </c>
      <c r="E763" s="5" t="s">
        <v>694</v>
      </c>
      <c r="F763" s="3" t="s">
        <v>695</v>
      </c>
      <c r="G763" s="3" t="s">
        <v>67</v>
      </c>
      <c r="H763" s="2" t="s">
        <v>49</v>
      </c>
      <c r="I763" s="2" t="s">
        <v>2187</v>
      </c>
      <c r="J763" s="3" t="str">
        <f>HYPERLINK("https://www.boe.es/gazeta/dias/1828/04/08/pdfs/GMD-1828-43.pdf#page=2","Abrir facsímil")</f>
        <v>Abrir facsímil</v>
      </c>
      <c r="K763" s="3" t="s">
        <v>51</v>
      </c>
    </row>
    <row r="764" spans="1:11" ht="42" customHeight="1">
      <c r="A764" s="2" t="s">
        <v>2188</v>
      </c>
      <c r="B764" s="2" t="s">
        <v>2189</v>
      </c>
      <c r="C764" s="2" t="s">
        <v>54</v>
      </c>
      <c r="D764" s="2" t="s">
        <v>28</v>
      </c>
      <c r="E764" s="5" t="s">
        <v>407</v>
      </c>
      <c r="F764" s="3" t="s">
        <v>408</v>
      </c>
      <c r="G764" s="3" t="s">
        <v>21</v>
      </c>
      <c r="H764" s="2" t="s">
        <v>49</v>
      </c>
      <c r="I764" s="2" t="s">
        <v>2190</v>
      </c>
      <c r="J764" s="3" t="str">
        <f>HYPERLINK("https://www.boe.es/gazeta/dias/1828/06/12/pdfs/GMD-1828-71.pdf#page=4","Abrir facsímil")</f>
        <v>Abrir facsímil</v>
      </c>
      <c r="K764" s="3" t="s">
        <v>51</v>
      </c>
    </row>
    <row r="765" spans="1:11" ht="42" customHeight="1">
      <c r="A765" s="2" t="s">
        <v>2191</v>
      </c>
      <c r="B765" s="2" t="s">
        <v>2192</v>
      </c>
      <c r="C765" s="2" t="s">
        <v>96</v>
      </c>
      <c r="D765" s="2" t="s">
        <v>28</v>
      </c>
      <c r="E765" s="5" t="s">
        <v>585</v>
      </c>
      <c r="F765" s="3" t="s">
        <v>586</v>
      </c>
      <c r="G765" s="3" t="s">
        <v>587</v>
      </c>
      <c r="H765" s="2" t="s">
        <v>49</v>
      </c>
      <c r="I765" s="2" t="s">
        <v>2193</v>
      </c>
      <c r="J765" s="3" t="str">
        <f>HYPERLINK("https://www.boe.es/gazeta/dias/1828/10/11/pdfs/GMD-1828-123.pdf#page=4","Abrir facsímil")</f>
        <v>Abrir facsímil</v>
      </c>
      <c r="K765" s="3" t="s">
        <v>51</v>
      </c>
    </row>
    <row r="766" spans="1:11" ht="42" customHeight="1">
      <c r="A766" s="2" t="s">
        <v>2194</v>
      </c>
      <c r="B766" s="2" t="s">
        <v>2194</v>
      </c>
      <c r="C766" s="2" t="s">
        <v>150</v>
      </c>
      <c r="D766" s="2" t="s">
        <v>151</v>
      </c>
      <c r="E766" s="5" t="s">
        <v>407</v>
      </c>
      <c r="F766" s="3" t="s">
        <v>408</v>
      </c>
      <c r="G766" s="3" t="s">
        <v>67</v>
      </c>
      <c r="H766" s="2" t="s">
        <v>49</v>
      </c>
      <c r="I766" s="2" t="s">
        <v>2195</v>
      </c>
      <c r="J766" s="3" t="str">
        <f>HYPERLINK("https://www.boe.es/gazeta/dias/1828/06/12/pdfs/GMD-1828-71.pdf#page=2","Abrir facsímil")</f>
        <v>Abrir facsímil</v>
      </c>
      <c r="K766" s="3" t="s">
        <v>51</v>
      </c>
    </row>
    <row r="767" spans="1:11" ht="42" customHeight="1">
      <c r="A767" s="2" t="s">
        <v>2196</v>
      </c>
      <c r="B767" s="2" t="s">
        <v>2196</v>
      </c>
      <c r="C767" s="2" t="s">
        <v>27</v>
      </c>
      <c r="D767" s="2" t="s">
        <v>28</v>
      </c>
      <c r="E767" s="5" t="s">
        <v>128</v>
      </c>
      <c r="F767" s="3" t="s">
        <v>129</v>
      </c>
      <c r="G767" s="3" t="s">
        <v>43</v>
      </c>
      <c r="H767" s="2" t="s">
        <v>49</v>
      </c>
      <c r="I767" s="2" t="s">
        <v>2197</v>
      </c>
      <c r="J767" s="3" t="str">
        <f>HYPERLINK("https://www.boe.es/gazeta/dias/1828/01/03/pdfs/GMD-1828-2.pdf#page=1","Abrir facsímil")</f>
        <v>Abrir facsímil</v>
      </c>
      <c r="K767" s="3" t="s">
        <v>51</v>
      </c>
    </row>
    <row r="768" spans="1:11" ht="42" customHeight="1">
      <c r="A768" s="2" t="s">
        <v>2198</v>
      </c>
      <c r="B768" s="2" t="s">
        <v>2198</v>
      </c>
      <c r="C768" s="2" t="s">
        <v>27</v>
      </c>
      <c r="D768" s="2" t="s">
        <v>28</v>
      </c>
      <c r="E768" s="5" t="s">
        <v>128</v>
      </c>
      <c r="F768" s="3" t="s">
        <v>129</v>
      </c>
      <c r="G768" s="3" t="s">
        <v>43</v>
      </c>
      <c r="H768" s="2" t="s">
        <v>49</v>
      </c>
      <c r="I768" s="2" t="s">
        <v>2199</v>
      </c>
      <c r="J768" s="3" t="str">
        <f>HYPERLINK("https://www.boe.es/gazeta/dias/1828/01/03/pdfs/GMD-1828-2.pdf#page=1","Abrir facsímil")</f>
        <v>Abrir facsímil</v>
      </c>
      <c r="K768" s="3" t="s">
        <v>51</v>
      </c>
    </row>
    <row r="769" spans="1:11" ht="42" customHeight="1">
      <c r="A769" s="2" t="s">
        <v>2198</v>
      </c>
      <c r="B769" s="2" t="s">
        <v>2198</v>
      </c>
      <c r="C769" s="2" t="s">
        <v>150</v>
      </c>
      <c r="D769" s="2" t="s">
        <v>151</v>
      </c>
      <c r="E769" s="5" t="s">
        <v>70</v>
      </c>
      <c r="F769" s="3" t="s">
        <v>71</v>
      </c>
      <c r="G769" s="3" t="s">
        <v>67</v>
      </c>
      <c r="H769" s="2" t="s">
        <v>49</v>
      </c>
      <c r="I769" s="2" t="s">
        <v>2200</v>
      </c>
      <c r="J769" s="3" t="str">
        <f>HYPERLINK("https://www.boe.es/gazeta/dias/1828/02/05/pdfs/GMD-1828-16.pdf#page=2","Abrir facsímil")</f>
        <v>Abrir facsímil</v>
      </c>
      <c r="K769" s="3" t="s">
        <v>51</v>
      </c>
    </row>
    <row r="770" spans="1:11" ht="42" customHeight="1">
      <c r="A770" s="2" t="s">
        <v>2198</v>
      </c>
      <c r="B770" s="2" t="s">
        <v>2198</v>
      </c>
      <c r="C770" s="2" t="s">
        <v>86</v>
      </c>
      <c r="D770" s="2" t="s">
        <v>28</v>
      </c>
      <c r="E770" s="5" t="s">
        <v>1495</v>
      </c>
      <c r="F770" s="3" t="s">
        <v>1496</v>
      </c>
      <c r="G770" s="3" t="s">
        <v>67</v>
      </c>
      <c r="H770" s="2" t="s">
        <v>49</v>
      </c>
      <c r="I770" s="2" t="s">
        <v>2201</v>
      </c>
      <c r="J770" s="3" t="str">
        <f>HYPERLINK("https://www.boe.es/gazeta/dias/1828/02/28/pdfs/GMD-1828-26.pdf#page=2","Abrir facsímil")</f>
        <v>Abrir facsímil</v>
      </c>
      <c r="K770" s="3" t="s">
        <v>51</v>
      </c>
    </row>
    <row r="771" spans="1:11" ht="42" customHeight="1">
      <c r="A771" s="2" t="s">
        <v>2198</v>
      </c>
      <c r="B771" s="2" t="s">
        <v>2198</v>
      </c>
      <c r="C771" s="2" t="s">
        <v>27</v>
      </c>
      <c r="D771" s="2" t="s">
        <v>28</v>
      </c>
      <c r="E771" s="5" t="s">
        <v>236</v>
      </c>
      <c r="F771" s="3" t="s">
        <v>237</v>
      </c>
      <c r="G771" s="3" t="s">
        <v>36</v>
      </c>
      <c r="H771" s="2" t="s">
        <v>49</v>
      </c>
      <c r="I771" s="2" t="s">
        <v>2202</v>
      </c>
      <c r="J771" s="3" t="str">
        <f>HYPERLINK("https://www.boe.es/gazeta/dias/1828/03/18/pdfs/GMD-1828-34.pdf#page=3","Abrir facsímil")</f>
        <v>Abrir facsímil</v>
      </c>
      <c r="K771" s="3" t="s">
        <v>51</v>
      </c>
    </row>
    <row r="772" spans="1:11" ht="42" customHeight="1">
      <c r="A772" s="2" t="s">
        <v>2198</v>
      </c>
      <c r="B772" s="2" t="s">
        <v>2198</v>
      </c>
      <c r="C772" s="2" t="s">
        <v>86</v>
      </c>
      <c r="D772" s="2" t="s">
        <v>28</v>
      </c>
      <c r="E772" s="5" t="s">
        <v>763</v>
      </c>
      <c r="F772" s="3" t="s">
        <v>764</v>
      </c>
      <c r="G772" s="3" t="s">
        <v>67</v>
      </c>
      <c r="H772" s="2" t="s">
        <v>49</v>
      </c>
      <c r="I772" s="2" t="s">
        <v>2203</v>
      </c>
      <c r="J772" s="3" t="str">
        <f>HYPERLINK("https://www.boe.es/gazeta/dias/1828/03/22/pdfs/GMD-1828-36.pdf#page=2","Abrir facsímil")</f>
        <v>Abrir facsímil</v>
      </c>
      <c r="K772" s="3" t="s">
        <v>51</v>
      </c>
    </row>
    <row r="773" spans="1:11" ht="42" customHeight="1">
      <c r="A773" s="2" t="s">
        <v>2198</v>
      </c>
      <c r="B773" s="2" t="s">
        <v>2198</v>
      </c>
      <c r="C773" s="2" t="s">
        <v>86</v>
      </c>
      <c r="D773" s="2" t="s">
        <v>28</v>
      </c>
      <c r="E773" s="5" t="s">
        <v>959</v>
      </c>
      <c r="F773" s="3" t="s">
        <v>960</v>
      </c>
      <c r="G773" s="3" t="s">
        <v>67</v>
      </c>
      <c r="H773" s="2" t="s">
        <v>49</v>
      </c>
      <c r="I773" s="2" t="s">
        <v>2204</v>
      </c>
      <c r="J773" s="3" t="str">
        <f>HYPERLINK("https://www.boe.es/gazeta/dias/1828/04/15/pdfs/GMD-1828-46.pdf#page=2","Abrir facsímil")</f>
        <v>Abrir facsímil</v>
      </c>
      <c r="K773" s="3" t="s">
        <v>51</v>
      </c>
    </row>
    <row r="774" spans="1:11" ht="42" customHeight="1">
      <c r="A774" s="2" t="s">
        <v>2198</v>
      </c>
      <c r="B774" s="2" t="s">
        <v>2198</v>
      </c>
      <c r="C774" s="2" t="s">
        <v>27</v>
      </c>
      <c r="D774" s="2" t="s">
        <v>28</v>
      </c>
      <c r="E774" s="5" t="s">
        <v>2205</v>
      </c>
      <c r="F774" s="3" t="s">
        <v>2206</v>
      </c>
      <c r="G774" s="3" t="s">
        <v>67</v>
      </c>
      <c r="H774" s="2" t="s">
        <v>49</v>
      </c>
      <c r="I774" s="2" t="s">
        <v>2207</v>
      </c>
      <c r="J774" s="3" t="str">
        <f>HYPERLINK("https://www.boe.es/gazeta/dias/1828/05/20/pdfs/GMD-1828-61.pdf#page=2","Abrir facsímil")</f>
        <v>Abrir facsímil</v>
      </c>
      <c r="K774" s="3" t="s">
        <v>51</v>
      </c>
    </row>
    <row r="775" spans="1:11" ht="42" customHeight="1">
      <c r="A775" s="2" t="s">
        <v>2198</v>
      </c>
      <c r="B775" s="2" t="s">
        <v>2198</v>
      </c>
      <c r="C775" s="2" t="s">
        <v>27</v>
      </c>
      <c r="D775" s="2" t="s">
        <v>28</v>
      </c>
      <c r="E775" s="5" t="s">
        <v>547</v>
      </c>
      <c r="F775" s="3" t="s">
        <v>548</v>
      </c>
      <c r="G775" s="3" t="s">
        <v>67</v>
      </c>
      <c r="H775" s="2" t="s">
        <v>49</v>
      </c>
      <c r="I775" s="2" t="s">
        <v>2208</v>
      </c>
      <c r="J775" s="3" t="str">
        <f>HYPERLINK("https://www.boe.es/gazeta/dias/1828/06/14/pdfs/GMD-1828-72.pdf#page=2","Abrir facsímil")</f>
        <v>Abrir facsímil</v>
      </c>
      <c r="K775" s="3" t="s">
        <v>51</v>
      </c>
    </row>
    <row r="776" spans="1:11" ht="42" customHeight="1">
      <c r="A776" s="2" t="s">
        <v>2198</v>
      </c>
      <c r="B776" s="2" t="s">
        <v>2198</v>
      </c>
      <c r="C776" s="2" t="s">
        <v>46</v>
      </c>
      <c r="D776" s="2" t="s">
        <v>28</v>
      </c>
      <c r="E776" s="5" t="s">
        <v>901</v>
      </c>
      <c r="F776" s="3" t="s">
        <v>902</v>
      </c>
      <c r="G776" s="3" t="s">
        <v>67</v>
      </c>
      <c r="H776" s="2" t="s">
        <v>49</v>
      </c>
      <c r="I776" s="2" t="s">
        <v>2209</v>
      </c>
      <c r="J776" s="3" t="str">
        <f>HYPERLINK("https://www.boe.es/gazeta/dias/1828/12/27/pdfs/GMD-1828-156.pdf#page=2","Abrir facsímil")</f>
        <v>Abrir facsímil</v>
      </c>
      <c r="K776" s="3" t="s">
        <v>51</v>
      </c>
    </row>
    <row r="777" spans="1:11" ht="42" customHeight="1">
      <c r="A777" s="2" t="s">
        <v>2210</v>
      </c>
      <c r="B777" s="2" t="s">
        <v>2210</v>
      </c>
      <c r="C777" s="2" t="s">
        <v>17</v>
      </c>
      <c r="D777" s="2" t="s">
        <v>18</v>
      </c>
      <c r="E777" s="5" t="s">
        <v>465</v>
      </c>
      <c r="F777" s="3" t="s">
        <v>466</v>
      </c>
      <c r="G777" s="3" t="s">
        <v>67</v>
      </c>
      <c r="H777" s="2" t="s">
        <v>49</v>
      </c>
      <c r="I777" s="2" t="s">
        <v>2211</v>
      </c>
      <c r="J777" s="3" t="str">
        <f>HYPERLINK("https://www.boe.es/gazeta/dias/1828/07/22/pdfs/GMD-1828-88.pdf#page=2","Abrir facsímil")</f>
        <v>Abrir facsímil</v>
      </c>
      <c r="K777" s="3" t="s">
        <v>51</v>
      </c>
    </row>
    <row r="778" spans="1:11" ht="42" customHeight="1">
      <c r="A778" s="2" t="s">
        <v>2212</v>
      </c>
      <c r="B778" s="2" t="s">
        <v>2212</v>
      </c>
      <c r="C778" s="2" t="s">
        <v>17</v>
      </c>
      <c r="D778" s="2" t="s">
        <v>18</v>
      </c>
      <c r="E778" s="5" t="s">
        <v>465</v>
      </c>
      <c r="F778" s="3" t="s">
        <v>466</v>
      </c>
      <c r="G778" s="3" t="s">
        <v>67</v>
      </c>
      <c r="H778" s="2" t="s">
        <v>49</v>
      </c>
      <c r="I778" s="2" t="s">
        <v>2213</v>
      </c>
      <c r="J778" s="3" t="str">
        <f>HYPERLINK("https://www.boe.es/gazeta/dias/1828/07/22/pdfs/GMD-1828-88.pdf#page=2","Abrir facsímil")</f>
        <v>Abrir facsímil</v>
      </c>
      <c r="K778" s="3" t="s">
        <v>51</v>
      </c>
    </row>
    <row r="779" spans="1:11" ht="42" customHeight="1">
      <c r="A779" s="2" t="s">
        <v>2214</v>
      </c>
      <c r="B779" s="2" t="s">
        <v>2214</v>
      </c>
      <c r="C779" s="2" t="s">
        <v>17</v>
      </c>
      <c r="D779" s="2" t="s">
        <v>18</v>
      </c>
      <c r="E779" s="5" t="s">
        <v>299</v>
      </c>
      <c r="F779" s="3" t="s">
        <v>300</v>
      </c>
      <c r="G779" s="3" t="s">
        <v>21</v>
      </c>
      <c r="H779" s="2" t="s">
        <v>49</v>
      </c>
      <c r="I779" s="2" t="s">
        <v>2215</v>
      </c>
      <c r="J779" s="3" t="str">
        <f>HYPERLINK("https://www.boe.es/gazeta/dias/1828/02/23/pdfs/GMD-1828-24.pdf#page=4","Abrir facsímil")</f>
        <v>Abrir facsímil</v>
      </c>
      <c r="K779" s="3" t="s">
        <v>51</v>
      </c>
    </row>
    <row r="780" spans="1:11" ht="42" customHeight="1">
      <c r="A780" s="2" t="s">
        <v>2216</v>
      </c>
      <c r="B780" s="2" t="s">
        <v>2216</v>
      </c>
      <c r="C780" s="2" t="s">
        <v>17</v>
      </c>
      <c r="D780" s="2" t="s">
        <v>18</v>
      </c>
      <c r="E780" s="5" t="s">
        <v>1576</v>
      </c>
      <c r="F780" s="3" t="s">
        <v>1577</v>
      </c>
      <c r="G780" s="3" t="s">
        <v>21</v>
      </c>
      <c r="H780" s="2" t="s">
        <v>49</v>
      </c>
      <c r="I780" s="2" t="s">
        <v>2217</v>
      </c>
      <c r="J780" s="3" t="str">
        <f>HYPERLINK("https://www.boe.es/gazeta/dias/1828/10/04/pdfs/GMD-1828-120.pdf#page=4","Abrir facsímil")</f>
        <v>Abrir facsímil</v>
      </c>
      <c r="K780" s="3" t="s">
        <v>51</v>
      </c>
    </row>
    <row r="781" spans="1:11" ht="42" customHeight="1">
      <c r="A781" s="2" t="s">
        <v>2218</v>
      </c>
      <c r="B781" s="2" t="s">
        <v>2218</v>
      </c>
      <c r="C781" s="2" t="s">
        <v>54</v>
      </c>
      <c r="D781" s="2" t="s">
        <v>28</v>
      </c>
      <c r="E781" s="5" t="s">
        <v>275</v>
      </c>
      <c r="F781" s="3" t="s">
        <v>276</v>
      </c>
      <c r="G781" s="3" t="s">
        <v>36</v>
      </c>
      <c r="H781" s="2" t="s">
        <v>49</v>
      </c>
      <c r="I781" s="2" t="s">
        <v>2219</v>
      </c>
      <c r="J781" s="3" t="str">
        <f>HYPERLINK("https://www.boe.es/gazeta/dias/1828/03/29/pdfs/GMD-1828-39.pdf#page=3","Abrir facsímil")</f>
        <v>Abrir facsímil</v>
      </c>
      <c r="K781" s="3" t="s">
        <v>51</v>
      </c>
    </row>
    <row r="782" spans="1:11" ht="42" customHeight="1">
      <c r="A782" s="2" t="s">
        <v>2220</v>
      </c>
      <c r="B782" s="2" t="s">
        <v>2221</v>
      </c>
      <c r="C782" s="2" t="s">
        <v>27</v>
      </c>
      <c r="D782" s="2" t="s">
        <v>28</v>
      </c>
      <c r="E782" s="5" t="s">
        <v>212</v>
      </c>
      <c r="F782" s="3" t="s">
        <v>213</v>
      </c>
      <c r="G782" s="3" t="s">
        <v>36</v>
      </c>
      <c r="H782" s="2" t="s">
        <v>49</v>
      </c>
      <c r="I782" s="2" t="s">
        <v>2222</v>
      </c>
      <c r="J782" s="3" t="str">
        <f>HYPERLINK("https://www.boe.es/gazeta/dias/1828/03/25/pdfs/GMD-1828-37.pdf#page=3","Abrir facsímil")</f>
        <v>Abrir facsímil</v>
      </c>
      <c r="K782" s="3" t="s">
        <v>51</v>
      </c>
    </row>
    <row r="783" spans="1:11" ht="42" customHeight="1">
      <c r="A783" s="2" t="s">
        <v>2223</v>
      </c>
      <c r="B783" s="2" t="s">
        <v>2224</v>
      </c>
      <c r="C783" s="2" t="s">
        <v>46</v>
      </c>
      <c r="D783" s="2" t="s">
        <v>28</v>
      </c>
      <c r="E783" s="5" t="s">
        <v>531</v>
      </c>
      <c r="F783" s="3" t="s">
        <v>532</v>
      </c>
      <c r="G783" s="3" t="s">
        <v>21</v>
      </c>
      <c r="H783" s="2" t="s">
        <v>49</v>
      </c>
      <c r="I783" s="2" t="s">
        <v>2225</v>
      </c>
      <c r="J783" s="3" t="str">
        <f>HYPERLINK("https://www.boe.es/gazeta/dias/1828/06/24/pdfs/GMD-1828-76.pdf#page=4","Abrir facsímil")</f>
        <v>Abrir facsímil</v>
      </c>
      <c r="K783" s="3" t="s">
        <v>51</v>
      </c>
    </row>
    <row r="784" spans="1:11" ht="42" customHeight="1">
      <c r="A784" s="2" t="s">
        <v>2226</v>
      </c>
      <c r="B784" s="2" t="s">
        <v>2226</v>
      </c>
      <c r="C784" s="2" t="s">
        <v>150</v>
      </c>
      <c r="D784" s="2" t="s">
        <v>151</v>
      </c>
      <c r="E784" s="5" t="s">
        <v>407</v>
      </c>
      <c r="F784" s="3" t="s">
        <v>408</v>
      </c>
      <c r="G784" s="3" t="s">
        <v>36</v>
      </c>
      <c r="H784" s="2" t="s">
        <v>49</v>
      </c>
      <c r="I784" s="2" t="s">
        <v>2227</v>
      </c>
      <c r="J784" s="3" t="str">
        <f>HYPERLINK("https://www.boe.es/gazeta/dias/1828/06/12/pdfs/GMD-1828-71.pdf#page=3","Abrir facsímil")</f>
        <v>Abrir facsímil</v>
      </c>
      <c r="K784" s="3" t="s">
        <v>51</v>
      </c>
    </row>
    <row r="785" spans="1:11" ht="42" customHeight="1">
      <c r="A785" s="2" t="s">
        <v>2228</v>
      </c>
      <c r="B785" s="2" t="s">
        <v>2228</v>
      </c>
      <c r="C785" s="2" t="s">
        <v>27</v>
      </c>
      <c r="D785" s="2" t="s">
        <v>28</v>
      </c>
      <c r="E785" s="5" t="s">
        <v>230</v>
      </c>
      <c r="F785" s="3" t="s">
        <v>231</v>
      </c>
      <c r="G785" s="3" t="s">
        <v>2229</v>
      </c>
      <c r="H785" s="2" t="s">
        <v>49</v>
      </c>
      <c r="I785" s="2" t="s">
        <v>2230</v>
      </c>
      <c r="J785" s="3" t="str">
        <f>HYPERLINK("https://www.boe.es/gazeta/dias/1828/04/24/pdfs/GMD-1828-50.pdf#page=2","Abrir facsímil")</f>
        <v>Abrir facsímil</v>
      </c>
      <c r="K785" s="3" t="s">
        <v>51</v>
      </c>
    </row>
    <row r="786" spans="1:11" ht="42" customHeight="1">
      <c r="A786" s="2" t="s">
        <v>2231</v>
      </c>
      <c r="B786" s="2" t="s">
        <v>2231</v>
      </c>
      <c r="C786" s="2" t="s">
        <v>17</v>
      </c>
      <c r="D786" s="2" t="s">
        <v>18</v>
      </c>
      <c r="E786" s="5" t="s">
        <v>756</v>
      </c>
      <c r="F786" s="3" t="s">
        <v>757</v>
      </c>
      <c r="G786" s="3" t="s">
        <v>67</v>
      </c>
      <c r="H786" s="2" t="s">
        <v>49</v>
      </c>
      <c r="I786" s="2" t="s">
        <v>2232</v>
      </c>
      <c r="J786" s="3" t="str">
        <f>HYPERLINK("https://www.boe.es/gazeta/dias/1828/11/15/pdfs/GMD-1828-138.pdf#page=2","Abrir facsímil")</f>
        <v>Abrir facsímil</v>
      </c>
      <c r="K786" s="3" t="s">
        <v>51</v>
      </c>
    </row>
    <row r="787" spans="1:11" ht="42" customHeight="1">
      <c r="A787" s="2" t="s">
        <v>2233</v>
      </c>
      <c r="B787" s="2" t="s">
        <v>2233</v>
      </c>
      <c r="C787" s="2" t="s">
        <v>17</v>
      </c>
      <c r="D787" s="2" t="s">
        <v>18</v>
      </c>
      <c r="E787" s="5" t="s">
        <v>756</v>
      </c>
      <c r="F787" s="3" t="s">
        <v>757</v>
      </c>
      <c r="G787" s="3" t="s">
        <v>67</v>
      </c>
      <c r="H787" s="2" t="s">
        <v>49</v>
      </c>
      <c r="I787" s="2" t="s">
        <v>2234</v>
      </c>
      <c r="J787" s="3" t="str">
        <f>HYPERLINK("https://www.boe.es/gazeta/dias/1828/11/15/pdfs/GMD-1828-138.pdf#page=2","Abrir facsímil")</f>
        <v>Abrir facsímil</v>
      </c>
      <c r="K787" s="3" t="s">
        <v>51</v>
      </c>
    </row>
    <row r="788" spans="1:11" ht="42" customHeight="1">
      <c r="A788" s="2" t="s">
        <v>2235</v>
      </c>
      <c r="B788" s="2" t="s">
        <v>2235</v>
      </c>
      <c r="C788" s="2" t="s">
        <v>27</v>
      </c>
      <c r="D788" s="2" t="s">
        <v>28</v>
      </c>
      <c r="E788" s="5" t="s">
        <v>927</v>
      </c>
      <c r="F788" s="3" t="s">
        <v>928</v>
      </c>
      <c r="G788" s="3" t="s">
        <v>36</v>
      </c>
      <c r="H788" s="2" t="s">
        <v>49</v>
      </c>
      <c r="I788" s="2" t="s">
        <v>2236</v>
      </c>
      <c r="J788" s="3" t="str">
        <f>HYPERLINK("https://www.boe.es/gazeta/dias/1828/10/09/pdfs/GMD-1828-122.pdf#page=3","Abrir facsímil")</f>
        <v>Abrir facsímil</v>
      </c>
      <c r="K788" s="3" t="s">
        <v>51</v>
      </c>
    </row>
    <row r="789" spans="1:11" ht="42" customHeight="1">
      <c r="A789" s="2" t="s">
        <v>2237</v>
      </c>
      <c r="B789" s="2" t="s">
        <v>2238</v>
      </c>
      <c r="C789" s="2" t="s">
        <v>96</v>
      </c>
      <c r="D789" s="2" t="s">
        <v>28</v>
      </c>
      <c r="E789" s="5" t="s">
        <v>534</v>
      </c>
      <c r="F789" s="3" t="s">
        <v>535</v>
      </c>
      <c r="G789" s="3" t="s">
        <v>21</v>
      </c>
      <c r="H789" s="2" t="s">
        <v>49</v>
      </c>
      <c r="I789" s="2" t="s">
        <v>2239</v>
      </c>
      <c r="J789" s="3" t="str">
        <f>HYPERLINK("https://www.boe.es/gazeta/dias/1828/07/15/pdfs/GMD-1828-85.pdf#page=4","Abrir facsímil")</f>
        <v>Abrir facsímil</v>
      </c>
      <c r="K789" s="3" t="s">
        <v>51</v>
      </c>
    </row>
    <row r="790" spans="1:11" ht="42" customHeight="1">
      <c r="A790" s="2" t="s">
        <v>2240</v>
      </c>
      <c r="B790" s="2" t="s">
        <v>2240</v>
      </c>
      <c r="C790" s="2" t="s">
        <v>17</v>
      </c>
      <c r="D790" s="2" t="s">
        <v>18</v>
      </c>
      <c r="E790" s="5" t="s">
        <v>1576</v>
      </c>
      <c r="F790" s="3" t="s">
        <v>1577</v>
      </c>
      <c r="G790" s="3" t="s">
        <v>21</v>
      </c>
      <c r="H790" s="2" t="s">
        <v>49</v>
      </c>
      <c r="I790" s="2" t="s">
        <v>2241</v>
      </c>
      <c r="J790" s="3" t="str">
        <f>HYPERLINK("https://www.boe.es/gazeta/dias/1828/10/04/pdfs/GMD-1828-120.pdf#page=4","Abrir facsímil")</f>
        <v>Abrir facsímil</v>
      </c>
      <c r="K790" s="3" t="s">
        <v>51</v>
      </c>
    </row>
    <row r="791" spans="1:11" ht="42" customHeight="1">
      <c r="A791" s="2" t="s">
        <v>2242</v>
      </c>
      <c r="B791" s="2" t="s">
        <v>2243</v>
      </c>
      <c r="C791" s="2" t="s">
        <v>27</v>
      </c>
      <c r="D791" s="2" t="s">
        <v>28</v>
      </c>
      <c r="E791" s="5" t="s">
        <v>780</v>
      </c>
      <c r="F791" s="3" t="s">
        <v>781</v>
      </c>
      <c r="G791" s="3" t="s">
        <v>21</v>
      </c>
      <c r="H791" s="2" t="s">
        <v>49</v>
      </c>
      <c r="I791" s="2" t="s">
        <v>2244</v>
      </c>
      <c r="J791" s="3" t="str">
        <f>HYPERLINK("https://www.boe.es/gazeta/dias/1828/05/13/pdfs/GMD-1828-58.pdf#page=4","Abrir facsímil")</f>
        <v>Abrir facsímil</v>
      </c>
      <c r="K791" s="3" t="s">
        <v>51</v>
      </c>
    </row>
    <row r="792" spans="1:11" ht="42" customHeight="1">
      <c r="A792" s="2" t="s">
        <v>2245</v>
      </c>
      <c r="B792" s="2" t="s">
        <v>2246</v>
      </c>
      <c r="C792" s="2" t="s">
        <v>54</v>
      </c>
      <c r="D792" s="2" t="s">
        <v>28</v>
      </c>
      <c r="E792" s="5" t="s">
        <v>637</v>
      </c>
      <c r="F792" s="3" t="s">
        <v>638</v>
      </c>
      <c r="G792" s="3" t="s">
        <v>21</v>
      </c>
      <c r="H792" s="2" t="s">
        <v>49</v>
      </c>
      <c r="I792" s="2" t="s">
        <v>2247</v>
      </c>
      <c r="J792" s="3" t="str">
        <f>HYPERLINK("https://www.boe.es/gazeta/dias/1828/07/12/pdfs/GMD-1828-84.pdf#page=4","Abrir facsímil")</f>
        <v>Abrir facsímil</v>
      </c>
      <c r="K792" s="3" t="s">
        <v>51</v>
      </c>
    </row>
    <row r="793" spans="1:11" ht="42" customHeight="1">
      <c r="A793" s="2" t="s">
        <v>2248</v>
      </c>
      <c r="B793" s="2" t="s">
        <v>2249</v>
      </c>
      <c r="C793" s="2" t="s">
        <v>17</v>
      </c>
      <c r="D793" s="2" t="s">
        <v>18</v>
      </c>
      <c r="E793" s="5" t="s">
        <v>108</v>
      </c>
      <c r="F793" s="3" t="s">
        <v>109</v>
      </c>
      <c r="G793" s="3" t="s">
        <v>918</v>
      </c>
      <c r="H793" s="2" t="s">
        <v>49</v>
      </c>
      <c r="I793" s="2" t="s">
        <v>2250</v>
      </c>
      <c r="J793" s="3" t="str">
        <f>HYPERLINK("https://www.boe.es/gazeta/dias/1828/11/29/pdfs/GMD-1828-144.pdf#page=1","Abrir facsímil")</f>
        <v>Abrir facsímil</v>
      </c>
      <c r="K793" s="3" t="s">
        <v>51</v>
      </c>
    </row>
    <row r="794" spans="1:11" ht="42" customHeight="1">
      <c r="A794" s="2" t="s">
        <v>2251</v>
      </c>
      <c r="B794" s="2" t="s">
        <v>2252</v>
      </c>
      <c r="C794" s="2" t="s">
        <v>40</v>
      </c>
      <c r="D794" s="2" t="s">
        <v>28</v>
      </c>
      <c r="E794" s="5" t="s">
        <v>236</v>
      </c>
      <c r="F794" s="3" t="s">
        <v>237</v>
      </c>
      <c r="G794" s="3" t="s">
        <v>36</v>
      </c>
      <c r="H794" s="2" t="s">
        <v>49</v>
      </c>
      <c r="I794" s="2" t="s">
        <v>2253</v>
      </c>
      <c r="J794" s="3" t="str">
        <f>HYPERLINK("https://www.boe.es/gazeta/dias/1828/03/18/pdfs/GMD-1828-34.pdf#page=3","Abrir facsímil")</f>
        <v>Abrir facsímil</v>
      </c>
      <c r="K794" s="3" t="s">
        <v>51</v>
      </c>
    </row>
    <row r="795" spans="1:11" ht="42" customHeight="1">
      <c r="A795" s="2" t="s">
        <v>2254</v>
      </c>
      <c r="B795" s="2" t="s">
        <v>2255</v>
      </c>
      <c r="C795" s="2" t="s">
        <v>86</v>
      </c>
      <c r="D795" s="2" t="s">
        <v>28</v>
      </c>
      <c r="E795" s="5" t="s">
        <v>275</v>
      </c>
      <c r="F795" s="3" t="s">
        <v>276</v>
      </c>
      <c r="G795" s="3" t="s">
        <v>67</v>
      </c>
      <c r="H795" s="2" t="s">
        <v>49</v>
      </c>
      <c r="I795" s="2" t="s">
        <v>2256</v>
      </c>
      <c r="J795" s="3" t="str">
        <f>HYPERLINK("https://www.boe.es/gazeta/dias/1828/03/29/pdfs/GMD-1828-39.pdf#page=2","Abrir facsímil")</f>
        <v>Abrir facsímil</v>
      </c>
      <c r="K795" s="3" t="s">
        <v>51</v>
      </c>
    </row>
    <row r="796" spans="1:11" ht="42" customHeight="1">
      <c r="A796" s="2" t="s">
        <v>2257</v>
      </c>
      <c r="B796" s="2" t="s">
        <v>2257</v>
      </c>
      <c r="C796" s="2" t="s">
        <v>17</v>
      </c>
      <c r="D796" s="2" t="s">
        <v>18</v>
      </c>
      <c r="E796" s="5" t="s">
        <v>124</v>
      </c>
      <c r="F796" s="3" t="s">
        <v>125</v>
      </c>
      <c r="G796" s="3" t="s">
        <v>67</v>
      </c>
      <c r="H796" s="2" t="s">
        <v>49</v>
      </c>
      <c r="I796" s="2" t="s">
        <v>2258</v>
      </c>
      <c r="J796" s="3" t="str">
        <f>HYPERLINK("https://www.boe.es/gazeta/dias/1828/11/18/pdfs/GMD-1828-139.pdf#page=2","Abrir facsímil")</f>
        <v>Abrir facsímil</v>
      </c>
      <c r="K796" s="3" t="s">
        <v>51</v>
      </c>
    </row>
    <row r="797" spans="1:11" ht="42" customHeight="1">
      <c r="A797" s="2" t="s">
        <v>2259</v>
      </c>
      <c r="B797" s="2" t="s">
        <v>2259</v>
      </c>
      <c r="C797" s="2" t="s">
        <v>150</v>
      </c>
      <c r="D797" s="2" t="s">
        <v>151</v>
      </c>
      <c r="E797" s="5" t="s">
        <v>280</v>
      </c>
      <c r="F797" s="3" t="s">
        <v>281</v>
      </c>
      <c r="G797" s="3" t="s">
        <v>67</v>
      </c>
      <c r="H797" s="2" t="s">
        <v>49</v>
      </c>
      <c r="I797" s="2" t="s">
        <v>2260</v>
      </c>
      <c r="J797" s="3" t="str">
        <f>HYPERLINK("https://www.boe.es/gazeta/dias/1828/02/14/pdfs/GMD-1828-20.pdf#page=2","Abrir facsímil")</f>
        <v>Abrir facsímil</v>
      </c>
      <c r="K797" s="3" t="s">
        <v>51</v>
      </c>
    </row>
    <row r="798" spans="1:11" ht="42" customHeight="1">
      <c r="A798" s="2" t="s">
        <v>2259</v>
      </c>
      <c r="B798" s="2" t="s">
        <v>2259</v>
      </c>
      <c r="C798" s="2" t="s">
        <v>17</v>
      </c>
      <c r="D798" s="2" t="s">
        <v>18</v>
      </c>
      <c r="E798" s="5" t="s">
        <v>324</v>
      </c>
      <c r="F798" s="3" t="s">
        <v>325</v>
      </c>
      <c r="G798" s="3" t="s">
        <v>67</v>
      </c>
      <c r="H798" s="2" t="s">
        <v>49</v>
      </c>
      <c r="I798" s="2" t="s">
        <v>2261</v>
      </c>
      <c r="J798" s="3" t="str">
        <f>HYPERLINK("https://www.boe.es/gazeta/dias/1828/05/08/pdfs/GMD-1828-56.pdf#page=2","Abrir facsímil")</f>
        <v>Abrir facsímil</v>
      </c>
      <c r="K798" s="3" t="s">
        <v>51</v>
      </c>
    </row>
    <row r="799" spans="1:11" ht="42" customHeight="1">
      <c r="A799" s="2" t="s">
        <v>2259</v>
      </c>
      <c r="B799" s="2" t="s">
        <v>2259</v>
      </c>
      <c r="C799" s="2" t="s">
        <v>17</v>
      </c>
      <c r="D799" s="2" t="s">
        <v>18</v>
      </c>
      <c r="E799" s="5" t="s">
        <v>788</v>
      </c>
      <c r="F799" s="3" t="s">
        <v>789</v>
      </c>
      <c r="G799" s="3" t="s">
        <v>67</v>
      </c>
      <c r="H799" s="2" t="s">
        <v>49</v>
      </c>
      <c r="I799" s="2" t="s">
        <v>2262</v>
      </c>
      <c r="J799" s="3" t="str">
        <f>HYPERLINK("https://www.boe.es/gazeta/dias/1828/05/24/pdfs/GMD-1828-63.pdf#page=2","Abrir facsímil")</f>
        <v>Abrir facsímil</v>
      </c>
      <c r="K799" s="3" t="s">
        <v>51</v>
      </c>
    </row>
    <row r="800" spans="1:11" ht="42" customHeight="1">
      <c r="A800" s="2" t="s">
        <v>2259</v>
      </c>
      <c r="B800" s="2" t="s">
        <v>2259</v>
      </c>
      <c r="C800" s="2" t="s">
        <v>27</v>
      </c>
      <c r="D800" s="2" t="s">
        <v>28</v>
      </c>
      <c r="E800" s="5" t="s">
        <v>531</v>
      </c>
      <c r="F800" s="3" t="s">
        <v>532</v>
      </c>
      <c r="G800" s="3" t="s">
        <v>36</v>
      </c>
      <c r="H800" s="2" t="s">
        <v>49</v>
      </c>
      <c r="I800" s="2" t="s">
        <v>2263</v>
      </c>
      <c r="J800" s="3" t="str">
        <f>HYPERLINK("https://www.boe.es/gazeta/dias/1828/06/24/pdfs/GMD-1828-76.pdf#page=3","Abrir facsímil")</f>
        <v>Abrir facsímil</v>
      </c>
      <c r="K800" s="3" t="s">
        <v>51</v>
      </c>
    </row>
    <row r="801" spans="1:11" ht="42" customHeight="1">
      <c r="A801" s="2" t="s">
        <v>2264</v>
      </c>
      <c r="B801" s="2" t="s">
        <v>2264</v>
      </c>
      <c r="C801" s="2" t="s">
        <v>27</v>
      </c>
      <c r="D801" s="2" t="s">
        <v>28</v>
      </c>
      <c r="E801" s="5" t="s">
        <v>788</v>
      </c>
      <c r="F801" s="3" t="s">
        <v>789</v>
      </c>
      <c r="G801" s="3" t="s">
        <v>67</v>
      </c>
      <c r="H801" s="2" t="s">
        <v>49</v>
      </c>
      <c r="I801" s="2" t="s">
        <v>2265</v>
      </c>
      <c r="J801" s="3" t="str">
        <f>HYPERLINK("https://www.boe.es/gazeta/dias/1828/05/24/pdfs/GMD-1828-63.pdf#page=2","Abrir facsímil")</f>
        <v>Abrir facsímil</v>
      </c>
      <c r="K801" s="3" t="s">
        <v>51</v>
      </c>
    </row>
    <row r="802" spans="1:11" ht="42" customHeight="1">
      <c r="A802" s="2" t="s">
        <v>2266</v>
      </c>
      <c r="B802" s="2" t="s">
        <v>2266</v>
      </c>
      <c r="C802" s="2" t="s">
        <v>150</v>
      </c>
      <c r="D802" s="2" t="s">
        <v>151</v>
      </c>
      <c r="E802" s="5" t="s">
        <v>70</v>
      </c>
      <c r="F802" s="3" t="s">
        <v>71</v>
      </c>
      <c r="G802" s="3" t="s">
        <v>67</v>
      </c>
      <c r="H802" s="2" t="s">
        <v>49</v>
      </c>
      <c r="I802" s="2" t="s">
        <v>2267</v>
      </c>
      <c r="J802" s="3" t="str">
        <f>HYPERLINK("https://www.boe.es/gazeta/dias/1828/02/05/pdfs/GMD-1828-16.pdf#page=2","Abrir facsímil")</f>
        <v>Abrir facsímil</v>
      </c>
      <c r="K802" s="3" t="s">
        <v>51</v>
      </c>
    </row>
    <row r="803" spans="1:11" ht="42" customHeight="1">
      <c r="A803" s="2" t="s">
        <v>2268</v>
      </c>
      <c r="B803" s="2" t="s">
        <v>2268</v>
      </c>
      <c r="C803" s="2" t="s">
        <v>17</v>
      </c>
      <c r="D803" s="2" t="s">
        <v>18</v>
      </c>
      <c r="E803" s="5" t="s">
        <v>145</v>
      </c>
      <c r="F803" s="3" t="s">
        <v>146</v>
      </c>
      <c r="G803" s="3" t="s">
        <v>67</v>
      </c>
      <c r="H803" s="2" t="s">
        <v>49</v>
      </c>
      <c r="I803" s="2" t="s">
        <v>2269</v>
      </c>
      <c r="J803" s="3" t="str">
        <f>HYPERLINK("https://www.boe.es/gazeta/dias/1828/10/07/pdfs/GMD-1828-121.pdf#page=2","Abrir facsímil")</f>
        <v>Abrir facsímil</v>
      </c>
      <c r="K803" s="3" t="s">
        <v>51</v>
      </c>
    </row>
    <row r="804" spans="1:11" ht="42" customHeight="1">
      <c r="A804" s="2" t="s">
        <v>2270</v>
      </c>
      <c r="B804" s="2" t="s">
        <v>2270</v>
      </c>
      <c r="C804" s="2" t="s">
        <v>150</v>
      </c>
      <c r="D804" s="2" t="s">
        <v>151</v>
      </c>
      <c r="E804" s="5" t="s">
        <v>100</v>
      </c>
      <c r="F804" s="3" t="s">
        <v>101</v>
      </c>
      <c r="G804" s="3" t="s">
        <v>67</v>
      </c>
      <c r="H804" s="2" t="s">
        <v>49</v>
      </c>
      <c r="I804" s="2" t="s">
        <v>2271</v>
      </c>
      <c r="J804" s="3" t="str">
        <f>HYPERLINK("https://www.boe.es/gazeta/dias/1828/10/02/pdfs/GMD-1828-119.pdf#page=2","Abrir facsímil")</f>
        <v>Abrir facsímil</v>
      </c>
      <c r="K804" s="3" t="s">
        <v>51</v>
      </c>
    </row>
    <row r="805" spans="1:11" ht="42" customHeight="1">
      <c r="A805" s="2" t="s">
        <v>2272</v>
      </c>
      <c r="B805" s="2" t="s">
        <v>2272</v>
      </c>
      <c r="C805" s="2" t="s">
        <v>27</v>
      </c>
      <c r="D805" s="2" t="s">
        <v>28</v>
      </c>
      <c r="E805" s="5" t="s">
        <v>382</v>
      </c>
      <c r="F805" s="3" t="s">
        <v>383</v>
      </c>
      <c r="G805" s="3" t="s">
        <v>67</v>
      </c>
      <c r="H805" s="2" t="s">
        <v>49</v>
      </c>
      <c r="I805" s="2" t="s">
        <v>2273</v>
      </c>
      <c r="J805" s="3" t="str">
        <f>HYPERLINK("https://www.boe.es/gazeta/dias/1828/03/04/pdfs/GMD-1828-28.pdf#page=2","Abrir facsímil")</f>
        <v>Abrir facsímil</v>
      </c>
      <c r="K805" s="3" t="s">
        <v>51</v>
      </c>
    </row>
    <row r="806" spans="1:11" ht="42" customHeight="1">
      <c r="A806" s="2" t="s">
        <v>2274</v>
      </c>
      <c r="B806" s="2" t="s">
        <v>2274</v>
      </c>
      <c r="C806" s="2" t="s">
        <v>17</v>
      </c>
      <c r="D806" s="2" t="s">
        <v>18</v>
      </c>
      <c r="E806" s="5" t="s">
        <v>260</v>
      </c>
      <c r="F806" s="3" t="s">
        <v>261</v>
      </c>
      <c r="G806" s="3" t="s">
        <v>36</v>
      </c>
      <c r="H806" s="2" t="s">
        <v>49</v>
      </c>
      <c r="I806" s="2" t="s">
        <v>2275</v>
      </c>
      <c r="J806" s="3" t="str">
        <f>HYPERLINK("https://www.boe.es/gazeta/dias/1828/08/21/pdfs/GMD-1828-101.pdf#page=3","Abrir facsímil")</f>
        <v>Abrir facsímil</v>
      </c>
      <c r="K806" s="3" t="s">
        <v>51</v>
      </c>
    </row>
    <row r="807" spans="1:11" ht="42" customHeight="1">
      <c r="A807" s="2" t="s">
        <v>2276</v>
      </c>
      <c r="B807" s="2" t="s">
        <v>2276</v>
      </c>
      <c r="C807" s="2" t="s">
        <v>27</v>
      </c>
      <c r="D807" s="2" t="s">
        <v>28</v>
      </c>
      <c r="E807" s="5" t="s">
        <v>667</v>
      </c>
      <c r="F807" s="3" t="s">
        <v>668</v>
      </c>
      <c r="G807" s="3" t="s">
        <v>36</v>
      </c>
      <c r="H807" s="2" t="s">
        <v>49</v>
      </c>
      <c r="I807" s="2" t="s">
        <v>2277</v>
      </c>
      <c r="J807" s="3" t="str">
        <f>HYPERLINK("https://www.boe.es/gazeta/dias/1828/08/14/pdfs/GMD-1828-98.pdf#page=3","Abrir facsímil")</f>
        <v>Abrir facsímil</v>
      </c>
      <c r="K807" s="3" t="s">
        <v>51</v>
      </c>
    </row>
    <row r="808" spans="1:11" ht="42" customHeight="1">
      <c r="A808" s="2" t="s">
        <v>2276</v>
      </c>
      <c r="B808" s="2" t="s">
        <v>2276</v>
      </c>
      <c r="C808" s="2" t="s">
        <v>17</v>
      </c>
      <c r="D808" s="2" t="s">
        <v>18</v>
      </c>
      <c r="E808" s="5" t="s">
        <v>1794</v>
      </c>
      <c r="F808" s="3" t="s">
        <v>1795</v>
      </c>
      <c r="G808" s="3" t="s">
        <v>67</v>
      </c>
      <c r="H808" s="2" t="s">
        <v>49</v>
      </c>
      <c r="I808" s="2" t="s">
        <v>2278</v>
      </c>
      <c r="J808" s="3" t="str">
        <f>HYPERLINK("https://www.boe.es/gazeta/dias/1828/09/30/pdfs/GMD-1828-118.pdf#page=2","Abrir facsímil")</f>
        <v>Abrir facsímil</v>
      </c>
      <c r="K808" s="3" t="s">
        <v>51</v>
      </c>
    </row>
    <row r="809" spans="1:11" ht="42" customHeight="1">
      <c r="A809" s="2" t="s">
        <v>2279</v>
      </c>
      <c r="B809" s="2" t="s">
        <v>2279</v>
      </c>
      <c r="C809" s="2" t="s">
        <v>17</v>
      </c>
      <c r="D809" s="2" t="s">
        <v>18</v>
      </c>
      <c r="E809" s="5" t="s">
        <v>716</v>
      </c>
      <c r="F809" s="3" t="s">
        <v>717</v>
      </c>
      <c r="G809" s="3" t="s">
        <v>36</v>
      </c>
      <c r="H809" s="2" t="s">
        <v>49</v>
      </c>
      <c r="I809" s="2" t="s">
        <v>2280</v>
      </c>
      <c r="J809" s="3" t="str">
        <f>HYPERLINK("https://www.boe.es/gazeta/dias/1828/12/06/pdfs/GMD-1828-147.pdf#page=3","Abrir facsímil")</f>
        <v>Abrir facsímil</v>
      </c>
      <c r="K809" s="3" t="s">
        <v>51</v>
      </c>
    </row>
    <row r="810" spans="1:11" ht="42" customHeight="1">
      <c r="A810" s="2" t="s">
        <v>2281</v>
      </c>
      <c r="B810" s="2" t="s">
        <v>2282</v>
      </c>
      <c r="C810" s="2" t="s">
        <v>40</v>
      </c>
      <c r="D810" s="2" t="s">
        <v>28</v>
      </c>
      <c r="E810" s="5" t="s">
        <v>343</v>
      </c>
      <c r="F810" s="3" t="s">
        <v>344</v>
      </c>
      <c r="G810" s="3" t="s">
        <v>21</v>
      </c>
      <c r="H810" s="2" t="s">
        <v>49</v>
      </c>
      <c r="I810" s="2" t="s">
        <v>2283</v>
      </c>
      <c r="J810" s="3" t="str">
        <f>HYPERLINK("https://www.boe.es/gazeta/dias/1828/09/25/pdfs/GMD-1828-116.pdf#page=4","Abrir facsímil")</f>
        <v>Abrir facsímil</v>
      </c>
      <c r="K810" s="3" t="s">
        <v>51</v>
      </c>
    </row>
    <row r="811" spans="1:11" ht="42" customHeight="1">
      <c r="A811" s="2" t="s">
        <v>2284</v>
      </c>
      <c r="B811" s="2" t="s">
        <v>2284</v>
      </c>
      <c r="C811" s="2" t="s">
        <v>17</v>
      </c>
      <c r="D811" s="2" t="s">
        <v>18</v>
      </c>
      <c r="E811" s="5" t="s">
        <v>446</v>
      </c>
      <c r="F811" s="3" t="s">
        <v>447</v>
      </c>
      <c r="G811" s="3" t="s">
        <v>36</v>
      </c>
      <c r="H811" s="2" t="s">
        <v>49</v>
      </c>
      <c r="I811" s="2" t="s">
        <v>2285</v>
      </c>
      <c r="J811" s="3" t="str">
        <f>HYPERLINK("https://www.boe.es/gazeta/dias/1828/08/16/pdfs/GMD-1828-99.pdf#page=3","Abrir facsímil")</f>
        <v>Abrir facsímil</v>
      </c>
      <c r="K811" s="3" t="s">
        <v>51</v>
      </c>
    </row>
    <row r="812" spans="1:11" ht="42" customHeight="1">
      <c r="A812" s="2" t="s">
        <v>2286</v>
      </c>
      <c r="B812" s="2" t="s">
        <v>2286</v>
      </c>
      <c r="C812" s="2" t="s">
        <v>17</v>
      </c>
      <c r="D812" s="2" t="s">
        <v>18</v>
      </c>
      <c r="E812" s="5" t="s">
        <v>916</v>
      </c>
      <c r="F812" s="3" t="s">
        <v>917</v>
      </c>
      <c r="G812" s="3" t="s">
        <v>918</v>
      </c>
      <c r="H812" s="2" t="s">
        <v>49</v>
      </c>
      <c r="I812" s="2" t="s">
        <v>2287</v>
      </c>
      <c r="J812" s="3" t="str">
        <f>HYPERLINK("https://www.boe.es/gazeta/dias/1828/01/01/pdfs/GMD-1828-1.pdf#page=2","Abrir facsímil")</f>
        <v>Abrir facsímil</v>
      </c>
      <c r="K812" s="3" t="s">
        <v>51</v>
      </c>
    </row>
    <row r="813" spans="1:11" ht="42" customHeight="1">
      <c r="A813" s="2" t="s">
        <v>2288</v>
      </c>
      <c r="B813" s="2" t="s">
        <v>2288</v>
      </c>
      <c r="C813" s="2" t="s">
        <v>17</v>
      </c>
      <c r="D813" s="2" t="s">
        <v>18</v>
      </c>
      <c r="E813" s="5" t="s">
        <v>394</v>
      </c>
      <c r="F813" s="3" t="s">
        <v>395</v>
      </c>
      <c r="G813" s="3" t="s">
        <v>67</v>
      </c>
      <c r="H813" s="2" t="s">
        <v>49</v>
      </c>
      <c r="I813" s="2" t="s">
        <v>2289</v>
      </c>
      <c r="J813" s="3" t="str">
        <f>HYPERLINK("https://www.boe.es/gazeta/dias/1828/01/10/pdfs/GMD-1828-5.pdf#page=2","Abrir facsímil")</f>
        <v>Abrir facsímil</v>
      </c>
      <c r="K813" s="3" t="s">
        <v>51</v>
      </c>
    </row>
    <row r="814" spans="1:11" ht="42" customHeight="1">
      <c r="A814" s="2" t="s">
        <v>2290</v>
      </c>
      <c r="B814" s="2" t="s">
        <v>2291</v>
      </c>
      <c r="C814" s="2" t="s">
        <v>17</v>
      </c>
      <c r="D814" s="2" t="s">
        <v>18</v>
      </c>
      <c r="E814" s="5" t="s">
        <v>108</v>
      </c>
      <c r="F814" s="3" t="s">
        <v>109</v>
      </c>
      <c r="G814" s="3" t="s">
        <v>67</v>
      </c>
      <c r="H814" s="2" t="s">
        <v>49</v>
      </c>
      <c r="I814" s="2" t="s">
        <v>2292</v>
      </c>
      <c r="J814" s="3" t="str">
        <f>HYPERLINK("https://www.boe.es/gazeta/dias/1828/11/29/pdfs/GMD-1828-144.pdf#page=2","Abrir facsímil")</f>
        <v>Abrir facsímil</v>
      </c>
      <c r="K814" s="3" t="s">
        <v>51</v>
      </c>
    </row>
    <row r="815" spans="1:11" ht="42" customHeight="1">
      <c r="A815" s="2" t="s">
        <v>2293</v>
      </c>
      <c r="B815" s="2" t="s">
        <v>2294</v>
      </c>
      <c r="C815" s="2" t="s">
        <v>27</v>
      </c>
      <c r="D815" s="2" t="s">
        <v>28</v>
      </c>
      <c r="E815" s="5" t="s">
        <v>204</v>
      </c>
      <c r="F815" s="3" t="s">
        <v>205</v>
      </c>
      <c r="G815" s="3" t="s">
        <v>21</v>
      </c>
      <c r="H815" s="2" t="s">
        <v>49</v>
      </c>
      <c r="I815" s="2" t="s">
        <v>2295</v>
      </c>
      <c r="J815" s="3" t="str">
        <f>HYPERLINK("https://www.boe.es/gazeta/dias/1828/09/11/pdfs/GMD-1828-110.pdf#page=4","Abrir facsímil")</f>
        <v>Abrir facsímil</v>
      </c>
      <c r="K815" s="3" t="s">
        <v>51</v>
      </c>
    </row>
    <row r="816" spans="1:11" ht="42" customHeight="1">
      <c r="A816" s="2" t="s">
        <v>2296</v>
      </c>
      <c r="B816" s="2" t="s">
        <v>2297</v>
      </c>
      <c r="C816" s="2" t="s">
        <v>46</v>
      </c>
      <c r="D816" s="2" t="s">
        <v>28</v>
      </c>
      <c r="E816" s="5" t="s">
        <v>591</v>
      </c>
      <c r="F816" s="3" t="s">
        <v>592</v>
      </c>
      <c r="G816" s="3" t="s">
        <v>67</v>
      </c>
      <c r="H816" s="2" t="s">
        <v>49</v>
      </c>
      <c r="I816" s="2" t="s">
        <v>2298</v>
      </c>
      <c r="J816" s="3" t="str">
        <f>HYPERLINK("https://www.boe.es/gazeta/dias/1828/12/11/pdfs/GMD-1828-149.pdf#page=2","Abrir facsímil")</f>
        <v>Abrir facsímil</v>
      </c>
      <c r="K816" s="3" t="s">
        <v>51</v>
      </c>
    </row>
    <row r="817" spans="1:11" ht="42" customHeight="1">
      <c r="A817" s="2" t="s">
        <v>2299</v>
      </c>
      <c r="B817" s="2" t="s">
        <v>2299</v>
      </c>
      <c r="C817" s="2" t="s">
        <v>86</v>
      </c>
      <c r="D817" s="2" t="s">
        <v>28</v>
      </c>
      <c r="E817" s="5" t="s">
        <v>78</v>
      </c>
      <c r="F817" s="3" t="s">
        <v>79</v>
      </c>
      <c r="G817" s="3" t="s">
        <v>21</v>
      </c>
      <c r="H817" s="2" t="s">
        <v>49</v>
      </c>
      <c r="I817" s="2" t="s">
        <v>2300</v>
      </c>
      <c r="J817" s="3" t="str">
        <f>HYPERLINK("https://www.boe.es/gazeta/dias/1828/04/03/pdfs/GMD-1828-41.pdf#page=4","Abrir facsímil")</f>
        <v>Abrir facsímil</v>
      </c>
      <c r="K817" s="3" t="s">
        <v>51</v>
      </c>
    </row>
    <row r="818" spans="1:11" ht="42" customHeight="1">
      <c r="A818" s="2" t="s">
        <v>2301</v>
      </c>
      <c r="B818" s="2" t="s">
        <v>2302</v>
      </c>
      <c r="C818" s="2" t="s">
        <v>17</v>
      </c>
      <c r="D818" s="2" t="s">
        <v>18</v>
      </c>
      <c r="E818" s="5" t="s">
        <v>108</v>
      </c>
      <c r="F818" s="3" t="s">
        <v>109</v>
      </c>
      <c r="G818" s="3" t="s">
        <v>36</v>
      </c>
      <c r="H818" s="2" t="s">
        <v>49</v>
      </c>
      <c r="I818" s="2" t="s">
        <v>2303</v>
      </c>
      <c r="J818" s="3" t="str">
        <f>HYPERLINK("https://www.boe.es/gazeta/dias/1828/11/29/pdfs/GMD-1828-144.pdf#page=3","Abrir facsímil")</f>
        <v>Abrir facsímil</v>
      </c>
      <c r="K818" s="3" t="s">
        <v>51</v>
      </c>
    </row>
    <row r="819" spans="1:11" ht="42" customHeight="1">
      <c r="A819" s="2" t="s">
        <v>2304</v>
      </c>
      <c r="B819" s="2" t="s">
        <v>2305</v>
      </c>
      <c r="C819" s="2" t="s">
        <v>150</v>
      </c>
      <c r="D819" s="2" t="s">
        <v>151</v>
      </c>
      <c r="E819" s="5" t="s">
        <v>212</v>
      </c>
      <c r="F819" s="3" t="s">
        <v>213</v>
      </c>
      <c r="G819" s="3" t="s">
        <v>67</v>
      </c>
      <c r="H819" s="2" t="s">
        <v>49</v>
      </c>
      <c r="I819" s="2" t="s">
        <v>2306</v>
      </c>
      <c r="J819" s="3" t="str">
        <f>HYPERLINK("https://www.boe.es/gazeta/dias/1828/03/25/pdfs/GMD-1828-37.pdf#page=2","Abrir facsímil")</f>
        <v>Abrir facsímil</v>
      </c>
      <c r="K819" s="3" t="s">
        <v>51</v>
      </c>
    </row>
    <row r="820" spans="1:11" ht="42" customHeight="1">
      <c r="A820" s="2" t="s">
        <v>2307</v>
      </c>
      <c r="B820" s="2" t="s">
        <v>2308</v>
      </c>
      <c r="C820" s="2" t="s">
        <v>27</v>
      </c>
      <c r="D820" s="2" t="s">
        <v>28</v>
      </c>
      <c r="E820" s="5" t="s">
        <v>780</v>
      </c>
      <c r="F820" s="3" t="s">
        <v>781</v>
      </c>
      <c r="G820" s="3" t="s">
        <v>21</v>
      </c>
      <c r="H820" s="2" t="s">
        <v>49</v>
      </c>
      <c r="I820" s="2" t="s">
        <v>2309</v>
      </c>
      <c r="J820" s="3" t="str">
        <f>HYPERLINK("https://www.boe.es/gazeta/dias/1828/05/13/pdfs/GMD-1828-58.pdf#page=4","Abrir facsímil")</f>
        <v>Abrir facsímil</v>
      </c>
      <c r="K820" s="3" t="s">
        <v>51</v>
      </c>
    </row>
    <row r="821" spans="1:11" ht="42" customHeight="1">
      <c r="A821" s="2" t="s">
        <v>2310</v>
      </c>
      <c r="B821" s="2" t="s">
        <v>2310</v>
      </c>
      <c r="C821" s="2" t="s">
        <v>150</v>
      </c>
      <c r="D821" s="2" t="s">
        <v>151</v>
      </c>
      <c r="E821" s="5" t="s">
        <v>756</v>
      </c>
      <c r="F821" s="3" t="s">
        <v>757</v>
      </c>
      <c r="G821" s="3" t="s">
        <v>21</v>
      </c>
      <c r="H821" s="2" t="s">
        <v>49</v>
      </c>
      <c r="I821" s="2" t="s">
        <v>2311</v>
      </c>
      <c r="J821" s="3" t="str">
        <f>HYPERLINK("https://www.boe.es/gazeta/dias/1828/11/15/pdfs/GMD-1828-138.pdf#page=4","Abrir facsímil")</f>
        <v>Abrir facsímil</v>
      </c>
      <c r="K821" s="3" t="s">
        <v>51</v>
      </c>
    </row>
    <row r="822" spans="1:11" ht="42" customHeight="1">
      <c r="A822" s="2" t="s">
        <v>2310</v>
      </c>
      <c r="B822" s="2" t="s">
        <v>2310</v>
      </c>
      <c r="C822" s="2" t="s">
        <v>17</v>
      </c>
      <c r="D822" s="2" t="s">
        <v>18</v>
      </c>
      <c r="E822" s="5" t="s">
        <v>1283</v>
      </c>
      <c r="F822" s="3" t="s">
        <v>1284</v>
      </c>
      <c r="G822" s="3" t="s">
        <v>21</v>
      </c>
      <c r="H822" s="2" t="s">
        <v>49</v>
      </c>
      <c r="I822" s="2" t="s">
        <v>2312</v>
      </c>
      <c r="J822" s="3" t="str">
        <f>HYPERLINK("https://www.boe.es/gazeta/dias/1828/11/20/pdfs/GMD-1828-140.pdf#page=4","Abrir facsímil")</f>
        <v>Abrir facsímil</v>
      </c>
      <c r="K822" s="3" t="s">
        <v>51</v>
      </c>
    </row>
    <row r="823" spans="1:11" ht="42" customHeight="1">
      <c r="A823" s="2" t="s">
        <v>2313</v>
      </c>
      <c r="B823" s="2" t="s">
        <v>2314</v>
      </c>
      <c r="C823" s="2" t="s">
        <v>27</v>
      </c>
      <c r="D823" s="2" t="s">
        <v>28</v>
      </c>
      <c r="E823" s="5" t="s">
        <v>334</v>
      </c>
      <c r="F823" s="3" t="s">
        <v>335</v>
      </c>
      <c r="G823" s="3" t="s">
        <v>36</v>
      </c>
      <c r="H823" s="2" t="s">
        <v>49</v>
      </c>
      <c r="I823" s="2" t="s">
        <v>2315</v>
      </c>
      <c r="J823" s="3" t="str">
        <f>HYPERLINK("https://www.boe.es/gazeta/dias/1828/07/08/pdfs/GMD-1828-82.pdf#page=3","Abrir facsímil")</f>
        <v>Abrir facsímil</v>
      </c>
      <c r="K823" s="3" t="s">
        <v>51</v>
      </c>
    </row>
    <row r="824" spans="1:11" ht="42" customHeight="1">
      <c r="A824" s="2" t="s">
        <v>2316</v>
      </c>
      <c r="B824" s="2" t="s">
        <v>2316</v>
      </c>
      <c r="C824" s="2" t="s">
        <v>40</v>
      </c>
      <c r="D824" s="2" t="s">
        <v>28</v>
      </c>
      <c r="E824" s="5" t="s">
        <v>756</v>
      </c>
      <c r="F824" s="3" t="s">
        <v>757</v>
      </c>
      <c r="G824" s="3" t="s">
        <v>21</v>
      </c>
      <c r="H824" s="2" t="s">
        <v>49</v>
      </c>
      <c r="I824" s="2" t="s">
        <v>2317</v>
      </c>
      <c r="J824" s="3" t="str">
        <f>HYPERLINK("https://www.boe.es/gazeta/dias/1828/11/15/pdfs/GMD-1828-138.pdf#page=4","Abrir facsímil")</f>
        <v>Abrir facsímil</v>
      </c>
      <c r="K824" s="3" t="s">
        <v>51</v>
      </c>
    </row>
    <row r="825" spans="1:11" ht="42" customHeight="1">
      <c r="A825" s="2" t="s">
        <v>2318</v>
      </c>
      <c r="B825" s="2" t="s">
        <v>2319</v>
      </c>
      <c r="C825" s="2" t="s">
        <v>17</v>
      </c>
      <c r="D825" s="2" t="s">
        <v>18</v>
      </c>
      <c r="E825" s="5" t="s">
        <v>212</v>
      </c>
      <c r="F825" s="3" t="s">
        <v>213</v>
      </c>
      <c r="G825" s="3" t="s">
        <v>36</v>
      </c>
      <c r="H825" s="2" t="s">
        <v>22</v>
      </c>
      <c r="I825" s="2" t="s">
        <v>2320</v>
      </c>
      <c r="J825" s="3" t="str">
        <f>HYPERLINK("https://www.boe.es/gazeta/dias/1828/03/25/pdfs/GMD-1828-37.pdf#page=3","Abrir facsímil")</f>
        <v>Abrir facsímil</v>
      </c>
      <c r="K825" s="3" t="s">
        <v>24</v>
      </c>
    </row>
    <row r="826" spans="1:11" ht="42" customHeight="1">
      <c r="A826" s="2" t="s">
        <v>2321</v>
      </c>
      <c r="B826" s="2" t="s">
        <v>2322</v>
      </c>
      <c r="C826" s="2" t="s">
        <v>27</v>
      </c>
      <c r="D826" s="2" t="s">
        <v>28</v>
      </c>
      <c r="E826" s="5" t="s">
        <v>470</v>
      </c>
      <c r="F826" s="3" t="s">
        <v>471</v>
      </c>
      <c r="G826" s="3" t="s">
        <v>36</v>
      </c>
      <c r="H826" s="2" t="s">
        <v>49</v>
      </c>
      <c r="I826" s="2" t="s">
        <v>2323</v>
      </c>
      <c r="J826" s="3" t="str">
        <f>HYPERLINK("https://www.boe.es/gazeta/dias/1828/01/12/pdfs/GMD-1828-6.pdf#page=3","Abrir facsímil")</f>
        <v>Abrir facsímil</v>
      </c>
      <c r="K826" s="3" t="s">
        <v>51</v>
      </c>
    </row>
    <row r="827" spans="1:11" ht="42" customHeight="1">
      <c r="A827" s="2" t="s">
        <v>2324</v>
      </c>
      <c r="B827" s="2" t="s">
        <v>2325</v>
      </c>
      <c r="C827" s="2" t="s">
        <v>17</v>
      </c>
      <c r="D827" s="2" t="s">
        <v>18</v>
      </c>
      <c r="E827" s="5" t="s">
        <v>1106</v>
      </c>
      <c r="F827" s="3" t="s">
        <v>1107</v>
      </c>
      <c r="G827" s="3" t="s">
        <v>67</v>
      </c>
      <c r="H827" s="2" t="s">
        <v>49</v>
      </c>
      <c r="I827" s="2" t="s">
        <v>2326</v>
      </c>
      <c r="J827" s="3" t="str">
        <f>HYPERLINK("https://www.boe.es/gazeta/dias/1828/04/17/pdfs/GMD-1828-47.pdf#page=2","Abrir facsímil")</f>
        <v>Abrir facsímil</v>
      </c>
      <c r="K827" s="3" t="s">
        <v>51</v>
      </c>
    </row>
    <row r="828" spans="1:11" ht="42" customHeight="1">
      <c r="A828" s="2" t="s">
        <v>2327</v>
      </c>
      <c r="B828" s="2" t="s">
        <v>2328</v>
      </c>
      <c r="C828" s="2" t="s">
        <v>17</v>
      </c>
      <c r="D828" s="2" t="s">
        <v>18</v>
      </c>
      <c r="E828" s="5" t="s">
        <v>299</v>
      </c>
      <c r="F828" s="3" t="s">
        <v>300</v>
      </c>
      <c r="G828" s="3" t="s">
        <v>36</v>
      </c>
      <c r="H828" s="2" t="s">
        <v>22</v>
      </c>
      <c r="I828" s="2" t="s">
        <v>2329</v>
      </c>
      <c r="J828" s="3" t="str">
        <f>HYPERLINK("https://www.boe.es/gazeta/dias/1828/02/23/pdfs/GMD-1828-24.pdf#page=3","Abrir facsímil")</f>
        <v>Abrir facsímil</v>
      </c>
      <c r="K828" s="3" t="s">
        <v>24</v>
      </c>
    </row>
    <row r="829" spans="1:11" ht="42" customHeight="1">
      <c r="A829" s="2" t="s">
        <v>2330</v>
      </c>
      <c r="B829" s="2" t="s">
        <v>2331</v>
      </c>
      <c r="C829" s="2" t="s">
        <v>27</v>
      </c>
      <c r="D829" s="2" t="s">
        <v>28</v>
      </c>
      <c r="E829" s="5" t="s">
        <v>637</v>
      </c>
      <c r="F829" s="3" t="s">
        <v>638</v>
      </c>
      <c r="G829" s="3" t="s">
        <v>36</v>
      </c>
      <c r="H829" s="2" t="s">
        <v>22</v>
      </c>
      <c r="I829" s="2" t="s">
        <v>2332</v>
      </c>
      <c r="J829" s="3" t="str">
        <f>HYPERLINK("https://www.boe.es/gazeta/dias/1828/07/12/pdfs/GMD-1828-84.pdf#page=3","Abrir facsímil")</f>
        <v>Abrir facsímil</v>
      </c>
      <c r="K829" s="3" t="s">
        <v>24</v>
      </c>
    </row>
    <row r="830" spans="1:11" ht="42" customHeight="1">
      <c r="A830" s="2" t="s">
        <v>2333</v>
      </c>
      <c r="B830" s="2" t="s">
        <v>2334</v>
      </c>
      <c r="C830" s="2" t="s">
        <v>17</v>
      </c>
      <c r="D830" s="2" t="s">
        <v>18</v>
      </c>
      <c r="E830" s="5" t="s">
        <v>236</v>
      </c>
      <c r="F830" s="3" t="s">
        <v>237</v>
      </c>
      <c r="G830" s="3" t="s">
        <v>36</v>
      </c>
      <c r="H830" s="2" t="s">
        <v>49</v>
      </c>
      <c r="I830" s="2" t="s">
        <v>2335</v>
      </c>
      <c r="J830" s="3" t="str">
        <f>HYPERLINK("https://www.boe.es/gazeta/dias/1828/03/18/pdfs/GMD-1828-34.pdf#page=3","Abrir facsímil")</f>
        <v>Abrir facsímil</v>
      </c>
      <c r="K830" s="3" t="s">
        <v>51</v>
      </c>
    </row>
    <row r="831" spans="1:11" ht="42" customHeight="1">
      <c r="A831" s="2" t="s">
        <v>2336</v>
      </c>
      <c r="B831" s="2" t="s">
        <v>2337</v>
      </c>
      <c r="C831" s="2" t="s">
        <v>150</v>
      </c>
      <c r="D831" s="2" t="s">
        <v>151</v>
      </c>
      <c r="E831" s="5" t="s">
        <v>1892</v>
      </c>
      <c r="F831" s="3" t="s">
        <v>1893</v>
      </c>
      <c r="G831" s="3" t="s">
        <v>21</v>
      </c>
      <c r="H831" s="2" t="s">
        <v>49</v>
      </c>
      <c r="I831" s="2" t="s">
        <v>2338</v>
      </c>
      <c r="J831" s="3" t="str">
        <f>HYPERLINK("https://www.boe.es/gazeta/dias/1828/11/27/pdfs/GMD-1828-143.pdf#page=4","Abrir facsímil")</f>
        <v>Abrir facsímil</v>
      </c>
      <c r="K831" s="3" t="s">
        <v>51</v>
      </c>
    </row>
    <row r="832" spans="1:11" ht="42" customHeight="1">
      <c r="A832" s="2" t="s">
        <v>2339</v>
      </c>
      <c r="B832" s="2" t="s">
        <v>2340</v>
      </c>
      <c r="C832" s="2" t="s">
        <v>96</v>
      </c>
      <c r="D832" s="2" t="s">
        <v>28</v>
      </c>
      <c r="E832" s="5" t="s">
        <v>386</v>
      </c>
      <c r="F832" s="3" t="s">
        <v>387</v>
      </c>
      <c r="G832" s="3" t="s">
        <v>36</v>
      </c>
      <c r="H832" s="2" t="s">
        <v>49</v>
      </c>
      <c r="I832" s="2" t="s">
        <v>2341</v>
      </c>
      <c r="J832" s="3" t="str">
        <f>HYPERLINK("https://www.boe.es/gazeta/dias/1828/04/29/pdfs/GMD-1828-52.pdf#page=3","Abrir facsímil")</f>
        <v>Abrir facsímil</v>
      </c>
      <c r="K832" s="3" t="s">
        <v>51</v>
      </c>
    </row>
    <row r="833" spans="1:11" ht="42" customHeight="1">
      <c r="A833" s="2" t="s">
        <v>2342</v>
      </c>
      <c r="B833" s="2" t="s">
        <v>2343</v>
      </c>
      <c r="C833" s="2" t="s">
        <v>17</v>
      </c>
      <c r="D833" s="2" t="s">
        <v>18</v>
      </c>
      <c r="E833" s="5" t="s">
        <v>120</v>
      </c>
      <c r="F833" s="3" t="s">
        <v>121</v>
      </c>
      <c r="G833" s="3" t="s">
        <v>21</v>
      </c>
      <c r="H833" s="2" t="s">
        <v>49</v>
      </c>
      <c r="I833" s="2" t="s">
        <v>2344</v>
      </c>
      <c r="J833" s="3" t="str">
        <f>HYPERLINK("https://www.boe.es/gazeta/dias/1828/10/18/pdfs/GMD-1828-126.pdf#page=4","Abrir facsímil")</f>
        <v>Abrir facsímil</v>
      </c>
      <c r="K833" s="3" t="s">
        <v>51</v>
      </c>
    </row>
    <row r="834" spans="1:11" ht="42" customHeight="1">
      <c r="A834" s="2" t="s">
        <v>2345</v>
      </c>
      <c r="B834" s="2" t="s">
        <v>2346</v>
      </c>
      <c r="C834" s="2" t="s">
        <v>46</v>
      </c>
      <c r="D834" s="2" t="s">
        <v>28</v>
      </c>
      <c r="E834" s="5" t="s">
        <v>197</v>
      </c>
      <c r="F834" s="3" t="s">
        <v>198</v>
      </c>
      <c r="G834" s="3" t="s">
        <v>21</v>
      </c>
      <c r="H834" s="2" t="s">
        <v>49</v>
      </c>
      <c r="I834" s="2" t="s">
        <v>2347</v>
      </c>
      <c r="J834" s="3" t="str">
        <f>HYPERLINK("https://www.boe.es/gazeta/dias/1828/09/27/pdfs/GMD-1828-117.pdf#page=4","Abrir facsímil")</f>
        <v>Abrir facsímil</v>
      </c>
      <c r="K834" s="3" t="s">
        <v>51</v>
      </c>
    </row>
    <row r="835" spans="1:11" ht="42" customHeight="1">
      <c r="A835" s="2" t="s">
        <v>2348</v>
      </c>
      <c r="B835" s="2" t="s">
        <v>2349</v>
      </c>
      <c r="C835" s="2" t="s">
        <v>46</v>
      </c>
      <c r="D835" s="2" t="s">
        <v>28</v>
      </c>
      <c r="E835" s="5" t="s">
        <v>1839</v>
      </c>
      <c r="F835" s="3" t="s">
        <v>1840</v>
      </c>
      <c r="G835" s="3" t="s">
        <v>21</v>
      </c>
      <c r="H835" s="2" t="s">
        <v>22</v>
      </c>
      <c r="I835" s="2" t="s">
        <v>2350</v>
      </c>
      <c r="J835" s="3" t="str">
        <f>HYPERLINK("https://www.boe.es/gazeta/dias/1828/06/19/pdfs/GMD-1828-74.pdf#page=4","Abrir facsímil")</f>
        <v>Abrir facsímil</v>
      </c>
      <c r="K835" s="3" t="s">
        <v>24</v>
      </c>
    </row>
    <row r="836" spans="1:11" ht="42" customHeight="1">
      <c r="A836" s="2" t="s">
        <v>2351</v>
      </c>
      <c r="B836" s="2" t="s">
        <v>2352</v>
      </c>
      <c r="C836" s="2" t="s">
        <v>150</v>
      </c>
      <c r="D836" s="2" t="s">
        <v>151</v>
      </c>
      <c r="E836" s="5" t="s">
        <v>434</v>
      </c>
      <c r="F836" s="3" t="s">
        <v>435</v>
      </c>
      <c r="G836" s="3" t="s">
        <v>67</v>
      </c>
      <c r="H836" s="2" t="s">
        <v>49</v>
      </c>
      <c r="I836" s="2" t="s">
        <v>2353</v>
      </c>
      <c r="J836" s="3" t="str">
        <f>HYPERLINK("https://www.boe.es/gazeta/dias/1828/08/26/pdfs/GMD-1828-103.pdf#page=2","Abrir facsímil")</f>
        <v>Abrir facsímil</v>
      </c>
      <c r="K836" s="3" t="s">
        <v>51</v>
      </c>
    </row>
    <row r="837" spans="1:11" ht="42" customHeight="1">
      <c r="A837" s="2" t="s">
        <v>2354</v>
      </c>
      <c r="B837" s="2" t="s">
        <v>2355</v>
      </c>
      <c r="C837" s="2" t="s">
        <v>17</v>
      </c>
      <c r="D837" s="2" t="s">
        <v>18</v>
      </c>
      <c r="E837" s="5" t="s">
        <v>141</v>
      </c>
      <c r="F837" s="3" t="s">
        <v>142</v>
      </c>
      <c r="G837" s="3" t="s">
        <v>43</v>
      </c>
      <c r="H837" s="2" t="s">
        <v>49</v>
      </c>
      <c r="I837" s="2" t="s">
        <v>2356</v>
      </c>
      <c r="J837" s="3" t="str">
        <f>HYPERLINK("https://www.boe.es/gazeta/dias/1828/08/19/pdfs/GMD-1828-100.pdf#page=1","Abrir facsímil")</f>
        <v>Abrir facsímil</v>
      </c>
      <c r="K837" s="3" t="s">
        <v>51</v>
      </c>
    </row>
    <row r="838" spans="1:11" ht="42" customHeight="1">
      <c r="A838" s="2" t="s">
        <v>2357</v>
      </c>
      <c r="B838" s="2" t="s">
        <v>2358</v>
      </c>
      <c r="C838" s="2" t="s">
        <v>150</v>
      </c>
      <c r="D838" s="2" t="s">
        <v>151</v>
      </c>
      <c r="E838" s="5" t="s">
        <v>41</v>
      </c>
      <c r="F838" s="3" t="s">
        <v>42</v>
      </c>
      <c r="G838" s="3" t="s">
        <v>43</v>
      </c>
      <c r="H838" s="2" t="s">
        <v>49</v>
      </c>
      <c r="I838" s="2" t="s">
        <v>2359</v>
      </c>
      <c r="J838" s="3" t="str">
        <f>HYPERLINK("https://www.boe.es/gazeta/dias/1828/01/15/pdfs/GMD-1828-7.pdf#page=1","Abrir facsímil")</f>
        <v>Abrir facsímil</v>
      </c>
      <c r="K838" s="3" t="s">
        <v>51</v>
      </c>
    </row>
    <row r="839" spans="1:11" ht="42" customHeight="1">
      <c r="A839" s="2" t="s">
        <v>2357</v>
      </c>
      <c r="B839" s="2" t="s">
        <v>2358</v>
      </c>
      <c r="C839" s="2" t="s">
        <v>150</v>
      </c>
      <c r="D839" s="2" t="s">
        <v>151</v>
      </c>
      <c r="E839" s="5" t="s">
        <v>879</v>
      </c>
      <c r="F839" s="3" t="s">
        <v>880</v>
      </c>
      <c r="G839" s="3" t="s">
        <v>43</v>
      </c>
      <c r="H839" s="2" t="s">
        <v>49</v>
      </c>
      <c r="I839" s="2" t="s">
        <v>2360</v>
      </c>
      <c r="J839" s="3" t="str">
        <f>HYPERLINK("https://www.boe.es/gazeta/dias/1828/01/22/pdfs/GMD-1828-10.pdf#page=1","Abrir facsímil")</f>
        <v>Abrir facsímil</v>
      </c>
      <c r="K839" s="3" t="s">
        <v>51</v>
      </c>
    </row>
    <row r="840" spans="1:11" ht="42" customHeight="1">
      <c r="A840" s="2" t="s">
        <v>2357</v>
      </c>
      <c r="B840" s="2" t="s">
        <v>2358</v>
      </c>
      <c r="C840" s="2" t="s">
        <v>17</v>
      </c>
      <c r="D840" s="2" t="s">
        <v>18</v>
      </c>
      <c r="E840" s="5" t="s">
        <v>577</v>
      </c>
      <c r="F840" s="3" t="s">
        <v>578</v>
      </c>
      <c r="G840" s="3" t="s">
        <v>579</v>
      </c>
      <c r="H840" s="2" t="s">
        <v>49</v>
      </c>
      <c r="I840" s="2" t="s">
        <v>2361</v>
      </c>
      <c r="J840" s="3" t="str">
        <f>HYPERLINK("https://www.boe.es/gazeta/dias/1828/02/19/pdfs/GMD-1828-22.pdf#page=4","Abrir facsímil")</f>
        <v>Abrir facsímil</v>
      </c>
      <c r="K840" s="3" t="s">
        <v>51</v>
      </c>
    </row>
    <row r="841" spans="1:11" ht="42" customHeight="1">
      <c r="A841" s="2" t="s">
        <v>2357</v>
      </c>
      <c r="B841" s="2" t="s">
        <v>2358</v>
      </c>
      <c r="C841" s="2" t="s">
        <v>150</v>
      </c>
      <c r="D841" s="2" t="s">
        <v>151</v>
      </c>
      <c r="E841" s="5" t="s">
        <v>159</v>
      </c>
      <c r="F841" s="3" t="s">
        <v>160</v>
      </c>
      <c r="G841" s="3" t="s">
        <v>43</v>
      </c>
      <c r="H841" s="2" t="s">
        <v>49</v>
      </c>
      <c r="I841" s="2" t="s">
        <v>2362</v>
      </c>
      <c r="J841" s="3" t="str">
        <f>HYPERLINK("https://www.boe.es/gazeta/dias/1828/03/11/pdfs/GMD-1828-31.pdf#page=1","Abrir facsímil")</f>
        <v>Abrir facsímil</v>
      </c>
      <c r="K841" s="3" t="s">
        <v>51</v>
      </c>
    </row>
    <row r="842" spans="1:11" ht="42" customHeight="1">
      <c r="A842" s="2" t="s">
        <v>2357</v>
      </c>
      <c r="B842" s="2" t="s">
        <v>2358</v>
      </c>
      <c r="C842" s="2" t="s">
        <v>150</v>
      </c>
      <c r="D842" s="2" t="s">
        <v>151</v>
      </c>
      <c r="E842" s="5" t="s">
        <v>191</v>
      </c>
      <c r="F842" s="3" t="s">
        <v>192</v>
      </c>
      <c r="G842" s="3" t="s">
        <v>193</v>
      </c>
      <c r="H842" s="2" t="s">
        <v>49</v>
      </c>
      <c r="I842" s="2" t="s">
        <v>2363</v>
      </c>
      <c r="J842" s="3" t="str">
        <f>HYPERLINK("https://www.boe.es/gazeta/dias/1828/03/20/pdfs/GMD-1828-35.pdf#page=4","Abrir facsímil")</f>
        <v>Abrir facsímil</v>
      </c>
      <c r="K842" s="3" t="s">
        <v>51</v>
      </c>
    </row>
    <row r="843" spans="1:11" ht="42" customHeight="1">
      <c r="A843" s="2" t="s">
        <v>2357</v>
      </c>
      <c r="B843" s="2" t="s">
        <v>2358</v>
      </c>
      <c r="C843" s="2" t="s">
        <v>150</v>
      </c>
      <c r="D843" s="2" t="s">
        <v>151</v>
      </c>
      <c r="E843" s="5" t="s">
        <v>169</v>
      </c>
      <c r="F843" s="3" t="s">
        <v>170</v>
      </c>
      <c r="G843" s="3" t="s">
        <v>36</v>
      </c>
      <c r="H843" s="2" t="s">
        <v>49</v>
      </c>
      <c r="I843" s="2" t="s">
        <v>2364</v>
      </c>
      <c r="J843" s="3" t="str">
        <f>HYPERLINK("https://www.boe.es/gazeta/dias/1828/04/01/pdfs/GMD-1828-40.pdf#page=3","Abrir facsímil")</f>
        <v>Abrir facsímil</v>
      </c>
      <c r="K843" s="3" t="s">
        <v>51</v>
      </c>
    </row>
    <row r="844" spans="1:11" ht="42" customHeight="1">
      <c r="A844" s="2" t="s">
        <v>2357</v>
      </c>
      <c r="B844" s="2" t="s">
        <v>2358</v>
      </c>
      <c r="C844" s="2" t="s">
        <v>150</v>
      </c>
      <c r="D844" s="2" t="s">
        <v>151</v>
      </c>
      <c r="E844" s="5" t="s">
        <v>694</v>
      </c>
      <c r="F844" s="3" t="s">
        <v>695</v>
      </c>
      <c r="G844" s="3" t="s">
        <v>36</v>
      </c>
      <c r="H844" s="2" t="s">
        <v>49</v>
      </c>
      <c r="I844" s="2" t="s">
        <v>2365</v>
      </c>
      <c r="J844" s="3" t="str">
        <f>HYPERLINK("https://www.boe.es/gazeta/dias/1828/04/08/pdfs/GMD-1828-43.pdf#page=3","Abrir facsímil")</f>
        <v>Abrir facsímil</v>
      </c>
      <c r="K844" s="3" t="s">
        <v>51</v>
      </c>
    </row>
    <row r="845" spans="1:11" ht="42" customHeight="1">
      <c r="A845" s="2" t="s">
        <v>2357</v>
      </c>
      <c r="B845" s="2" t="s">
        <v>2358</v>
      </c>
      <c r="C845" s="2" t="s">
        <v>150</v>
      </c>
      <c r="D845" s="2" t="s">
        <v>151</v>
      </c>
      <c r="E845" s="5" t="s">
        <v>1325</v>
      </c>
      <c r="F845" s="3" t="s">
        <v>1326</v>
      </c>
      <c r="G845" s="3" t="s">
        <v>43</v>
      </c>
      <c r="H845" s="2" t="s">
        <v>49</v>
      </c>
      <c r="I845" s="2" t="s">
        <v>2366</v>
      </c>
      <c r="J845" s="3" t="str">
        <f>HYPERLINK("https://www.boe.es/gazeta/dias/1828/05/17/pdfs/GMD-1828-60.pdf#page=1","Abrir facsímil")</f>
        <v>Abrir facsímil</v>
      </c>
      <c r="K845" s="3" t="s">
        <v>51</v>
      </c>
    </row>
    <row r="846" spans="1:11" ht="42" customHeight="1">
      <c r="A846" s="2" t="s">
        <v>2357</v>
      </c>
      <c r="B846" s="2" t="s">
        <v>2358</v>
      </c>
      <c r="C846" s="2" t="s">
        <v>17</v>
      </c>
      <c r="D846" s="2" t="s">
        <v>18</v>
      </c>
      <c r="E846" s="5" t="s">
        <v>637</v>
      </c>
      <c r="F846" s="3" t="s">
        <v>638</v>
      </c>
      <c r="G846" s="3" t="s">
        <v>43</v>
      </c>
      <c r="H846" s="2" t="s">
        <v>49</v>
      </c>
      <c r="I846" s="2" t="s">
        <v>2367</v>
      </c>
      <c r="J846" s="3" t="str">
        <f>HYPERLINK("https://www.boe.es/gazeta/dias/1828/07/12/pdfs/GMD-1828-84.pdf#page=1","Abrir facsímil")</f>
        <v>Abrir facsímil</v>
      </c>
      <c r="K846" s="3" t="s">
        <v>51</v>
      </c>
    </row>
    <row r="847" spans="1:11" ht="42" customHeight="1">
      <c r="A847" s="2" t="s">
        <v>2357</v>
      </c>
      <c r="B847" s="2" t="s">
        <v>2358</v>
      </c>
      <c r="C847" s="2" t="s">
        <v>17</v>
      </c>
      <c r="D847" s="2" t="s">
        <v>18</v>
      </c>
      <c r="E847" s="5" t="s">
        <v>73</v>
      </c>
      <c r="F847" s="3" t="s">
        <v>74</v>
      </c>
      <c r="G847" s="3" t="s">
        <v>36</v>
      </c>
      <c r="H847" s="2" t="s">
        <v>49</v>
      </c>
      <c r="I847" s="2" t="s">
        <v>2368</v>
      </c>
      <c r="J847" s="3" t="str">
        <f>HYPERLINK("https://www.boe.es/gazeta/dias/1828/07/31/pdfs/GMD-1828-92.pdf#page=3","Abrir facsímil")</f>
        <v>Abrir facsímil</v>
      </c>
      <c r="K847" s="3" t="s">
        <v>51</v>
      </c>
    </row>
    <row r="848" spans="1:11" ht="42" customHeight="1">
      <c r="A848" s="2" t="s">
        <v>2357</v>
      </c>
      <c r="B848" s="2" t="s">
        <v>2358</v>
      </c>
      <c r="C848" s="2" t="s">
        <v>150</v>
      </c>
      <c r="D848" s="2" t="s">
        <v>151</v>
      </c>
      <c r="E848" s="5" t="s">
        <v>446</v>
      </c>
      <c r="F848" s="3" t="s">
        <v>447</v>
      </c>
      <c r="G848" s="3" t="s">
        <v>43</v>
      </c>
      <c r="H848" s="2" t="s">
        <v>49</v>
      </c>
      <c r="I848" s="2" t="s">
        <v>2369</v>
      </c>
      <c r="J848" s="3" t="str">
        <f>HYPERLINK("https://www.boe.es/gazeta/dias/1828/08/16/pdfs/GMD-1828-99.pdf#page=1","Abrir facsímil")</f>
        <v>Abrir facsímil</v>
      </c>
      <c r="K848" s="3" t="s">
        <v>51</v>
      </c>
    </row>
    <row r="849" spans="1:11" ht="42" customHeight="1">
      <c r="A849" s="2" t="s">
        <v>2357</v>
      </c>
      <c r="B849" s="2" t="s">
        <v>2358</v>
      </c>
      <c r="C849" s="2" t="s">
        <v>17</v>
      </c>
      <c r="D849" s="2" t="s">
        <v>18</v>
      </c>
      <c r="E849" s="5" t="s">
        <v>141</v>
      </c>
      <c r="F849" s="3" t="s">
        <v>142</v>
      </c>
      <c r="G849" s="3" t="s">
        <v>43</v>
      </c>
      <c r="H849" s="2" t="s">
        <v>49</v>
      </c>
      <c r="I849" s="2" t="s">
        <v>2370</v>
      </c>
      <c r="J849" s="3" t="str">
        <f>HYPERLINK("https://www.boe.es/gazeta/dias/1828/08/19/pdfs/GMD-1828-100.pdf#page=1","Abrir facsímil")</f>
        <v>Abrir facsímil</v>
      </c>
      <c r="K849" s="3" t="s">
        <v>51</v>
      </c>
    </row>
    <row r="850" spans="1:11" ht="42" customHeight="1">
      <c r="A850" s="2" t="s">
        <v>2357</v>
      </c>
      <c r="B850" s="2" t="s">
        <v>2358</v>
      </c>
      <c r="C850" s="2" t="s">
        <v>17</v>
      </c>
      <c r="D850" s="2" t="s">
        <v>18</v>
      </c>
      <c r="E850" s="5" t="s">
        <v>164</v>
      </c>
      <c r="F850" s="3" t="s">
        <v>165</v>
      </c>
      <c r="G850" s="3" t="s">
        <v>36</v>
      </c>
      <c r="H850" s="2" t="s">
        <v>49</v>
      </c>
      <c r="I850" s="2" t="s">
        <v>2371</v>
      </c>
      <c r="J850" s="3" t="str">
        <f>HYPERLINK("https://www.boe.es/gazeta/dias/1828/09/04/pdfs/GMD-1828-107.pdf#page=3","Abrir facsímil")</f>
        <v>Abrir facsímil</v>
      </c>
      <c r="K850" s="3" t="s">
        <v>51</v>
      </c>
    </row>
    <row r="851" spans="1:11" ht="42" customHeight="1">
      <c r="A851" s="2" t="s">
        <v>2357</v>
      </c>
      <c r="B851" s="2" t="s">
        <v>2358</v>
      </c>
      <c r="C851" s="2" t="s">
        <v>17</v>
      </c>
      <c r="D851" s="2" t="s">
        <v>18</v>
      </c>
      <c r="E851" s="5" t="s">
        <v>585</v>
      </c>
      <c r="F851" s="3" t="s">
        <v>586</v>
      </c>
      <c r="G851" s="3" t="s">
        <v>43</v>
      </c>
      <c r="H851" s="2" t="s">
        <v>49</v>
      </c>
      <c r="I851" s="2" t="s">
        <v>2372</v>
      </c>
      <c r="J851" s="3" t="str">
        <f>HYPERLINK("https://www.boe.es/gazeta/dias/1828/10/11/pdfs/GMD-1828-123.pdf#page=1","Abrir facsímil")</f>
        <v>Abrir facsímil</v>
      </c>
      <c r="K851" s="3" t="s">
        <v>51</v>
      </c>
    </row>
    <row r="852" spans="1:11" ht="42" customHeight="1">
      <c r="A852" s="2" t="s">
        <v>2357</v>
      </c>
      <c r="B852" s="2" t="s">
        <v>2358</v>
      </c>
      <c r="C852" s="2" t="s">
        <v>17</v>
      </c>
      <c r="D852" s="2" t="s">
        <v>18</v>
      </c>
      <c r="E852" s="5" t="s">
        <v>1800</v>
      </c>
      <c r="F852" s="3" t="s">
        <v>1801</v>
      </c>
      <c r="G852" s="3" t="s">
        <v>43</v>
      </c>
      <c r="H852" s="2" t="s">
        <v>49</v>
      </c>
      <c r="I852" s="2" t="s">
        <v>2373</v>
      </c>
      <c r="J852" s="3" t="str">
        <f>HYPERLINK("https://www.boe.es/gazeta/dias/1828/10/25/pdfs/GMD-1828-129.pdf#page=1","Abrir facsímil")</f>
        <v>Abrir facsímil</v>
      </c>
      <c r="K852" s="3" t="s">
        <v>51</v>
      </c>
    </row>
    <row r="853" spans="1:11" ht="42" customHeight="1">
      <c r="A853" s="2" t="s">
        <v>2374</v>
      </c>
      <c r="B853" s="2" t="s">
        <v>2375</v>
      </c>
      <c r="C853" s="2" t="s">
        <v>96</v>
      </c>
      <c r="D853" s="2" t="s">
        <v>28</v>
      </c>
      <c r="E853" s="5" t="s">
        <v>212</v>
      </c>
      <c r="F853" s="3" t="s">
        <v>213</v>
      </c>
      <c r="G853" s="3" t="s">
        <v>36</v>
      </c>
      <c r="H853" s="2" t="s">
        <v>49</v>
      </c>
      <c r="I853" s="2" t="s">
        <v>2376</v>
      </c>
      <c r="J853" s="3" t="str">
        <f>HYPERLINK("https://www.boe.es/gazeta/dias/1828/03/25/pdfs/GMD-1828-37.pdf#page=3","Abrir facsímil")</f>
        <v>Abrir facsímil</v>
      </c>
      <c r="K853" s="3" t="s">
        <v>51</v>
      </c>
    </row>
    <row r="854" spans="1:11" ht="42" customHeight="1">
      <c r="A854" s="2" t="s">
        <v>2377</v>
      </c>
      <c r="B854" s="2" t="s">
        <v>2377</v>
      </c>
      <c r="C854" s="2" t="s">
        <v>54</v>
      </c>
      <c r="D854" s="2" t="s">
        <v>28</v>
      </c>
      <c r="E854" s="5" t="s">
        <v>174</v>
      </c>
      <c r="F854" s="3" t="s">
        <v>175</v>
      </c>
      <c r="G854" s="3" t="s">
        <v>21</v>
      </c>
      <c r="H854" s="2" t="s">
        <v>49</v>
      </c>
      <c r="I854" s="2" t="s">
        <v>2378</v>
      </c>
      <c r="J854" s="3" t="str">
        <f>HYPERLINK("https://www.boe.es/gazeta/dias/1828/05/06/pdfs/GMD-1828-55.pdf#page=4","Abrir facsímil")</f>
        <v>Abrir facsímil</v>
      </c>
      <c r="K854" s="3" t="s">
        <v>51</v>
      </c>
    </row>
    <row r="855" spans="1:11" ht="42" customHeight="1">
      <c r="A855" s="2" t="s">
        <v>2379</v>
      </c>
      <c r="B855" s="2" t="s">
        <v>2379</v>
      </c>
      <c r="C855" s="2" t="s">
        <v>27</v>
      </c>
      <c r="D855" s="2" t="s">
        <v>28</v>
      </c>
      <c r="E855" s="5" t="s">
        <v>124</v>
      </c>
      <c r="F855" s="3" t="s">
        <v>125</v>
      </c>
      <c r="G855" s="3" t="s">
        <v>21</v>
      </c>
      <c r="H855" s="2" t="s">
        <v>49</v>
      </c>
      <c r="I855" s="2" t="s">
        <v>2380</v>
      </c>
      <c r="J855" s="3" t="str">
        <f>HYPERLINK("https://www.boe.es/gazeta/dias/1828/11/18/pdfs/GMD-1828-139.pdf#page=4","Abrir facsímil")</f>
        <v>Abrir facsímil</v>
      </c>
      <c r="K855" s="3" t="s">
        <v>51</v>
      </c>
    </row>
    <row r="856" spans="1:11" ht="42" customHeight="1">
      <c r="A856" s="2" t="s">
        <v>2381</v>
      </c>
      <c r="B856" s="2" t="s">
        <v>2382</v>
      </c>
      <c r="C856" s="2" t="s">
        <v>17</v>
      </c>
      <c r="D856" s="2" t="s">
        <v>18</v>
      </c>
      <c r="E856" s="5" t="s">
        <v>475</v>
      </c>
      <c r="F856" s="3" t="s">
        <v>476</v>
      </c>
      <c r="G856" s="3" t="s">
        <v>36</v>
      </c>
      <c r="H856" s="2" t="s">
        <v>49</v>
      </c>
      <c r="I856" s="2" t="s">
        <v>2383</v>
      </c>
      <c r="J856" s="3" t="str">
        <f>HYPERLINK("https://www.boe.es/gazeta/dias/1828/11/25/pdfs/GMD-1828-142.pdf#page=3","Abrir facsímil")</f>
        <v>Abrir facsímil</v>
      </c>
      <c r="K856" s="3" t="s">
        <v>51</v>
      </c>
    </row>
    <row r="857" spans="1:11" ht="42" customHeight="1">
      <c r="A857" s="2" t="s">
        <v>2384</v>
      </c>
      <c r="B857" s="2" t="s">
        <v>2385</v>
      </c>
      <c r="C857" s="2" t="s">
        <v>17</v>
      </c>
      <c r="D857" s="2" t="s">
        <v>18</v>
      </c>
      <c r="E857" s="5" t="s">
        <v>866</v>
      </c>
      <c r="F857" s="3" t="s">
        <v>867</v>
      </c>
      <c r="G857" s="3" t="s">
        <v>67</v>
      </c>
      <c r="H857" s="2" t="s">
        <v>49</v>
      </c>
      <c r="I857" s="2" t="s">
        <v>2386</v>
      </c>
      <c r="J857" s="3" t="str">
        <f>HYPERLINK("https://www.boe.es/gazeta/dias/1828/08/02/pdfs/GMD-1828-93.pdf#page=2","Abrir facsímil")</f>
        <v>Abrir facsímil</v>
      </c>
      <c r="K857" s="3" t="s">
        <v>51</v>
      </c>
    </row>
    <row r="858" spans="1:11" ht="42" customHeight="1">
      <c r="A858" s="2" t="s">
        <v>2387</v>
      </c>
      <c r="B858" s="2" t="s">
        <v>2388</v>
      </c>
      <c r="C858" s="2" t="s">
        <v>27</v>
      </c>
      <c r="D858" s="2" t="s">
        <v>28</v>
      </c>
      <c r="E858" s="5" t="s">
        <v>65</v>
      </c>
      <c r="F858" s="3" t="s">
        <v>66</v>
      </c>
      <c r="G858" s="3" t="s">
        <v>21</v>
      </c>
      <c r="H858" s="2" t="s">
        <v>49</v>
      </c>
      <c r="I858" s="2" t="s">
        <v>2389</v>
      </c>
      <c r="J858" s="3" t="str">
        <f>HYPERLINK("https://www.boe.es/gazeta/dias/1828/01/31/pdfs/GMD-1828-14.pdf#page=4","Abrir facsímil")</f>
        <v>Abrir facsímil</v>
      </c>
      <c r="K858" s="3" t="s">
        <v>51</v>
      </c>
    </row>
    <row r="859" spans="1:11" ht="42" customHeight="1">
      <c r="A859" s="2" t="s">
        <v>2390</v>
      </c>
      <c r="B859" s="2" t="s">
        <v>2391</v>
      </c>
      <c r="C859" s="2" t="s">
        <v>17</v>
      </c>
      <c r="D859" s="2" t="s">
        <v>18</v>
      </c>
      <c r="E859" s="5" t="s">
        <v>462</v>
      </c>
      <c r="F859" s="3" t="s">
        <v>463</v>
      </c>
      <c r="G859" s="3" t="s">
        <v>36</v>
      </c>
      <c r="H859" s="2" t="s">
        <v>49</v>
      </c>
      <c r="I859" s="2" t="s">
        <v>2392</v>
      </c>
      <c r="J859" s="3" t="str">
        <f>HYPERLINK("https://www.boe.es/gazeta/dias/1828/05/29/pdfs/GMD-1828-65.pdf#page=3","Abrir facsímil")</f>
        <v>Abrir facsímil</v>
      </c>
      <c r="K859" s="3" t="s">
        <v>51</v>
      </c>
    </row>
    <row r="860" spans="1:11" ht="42" customHeight="1">
      <c r="A860" s="2" t="s">
        <v>2393</v>
      </c>
      <c r="B860" s="2" t="s">
        <v>2393</v>
      </c>
      <c r="C860" s="2" t="s">
        <v>17</v>
      </c>
      <c r="D860" s="2" t="s">
        <v>18</v>
      </c>
      <c r="E860" s="5" t="s">
        <v>860</v>
      </c>
      <c r="F860" s="3" t="s">
        <v>861</v>
      </c>
      <c r="G860" s="3" t="s">
        <v>21</v>
      </c>
      <c r="H860" s="2" t="s">
        <v>49</v>
      </c>
      <c r="I860" s="2" t="s">
        <v>2394</v>
      </c>
      <c r="J860" s="3" t="str">
        <f>HYPERLINK("https://www.boe.es/gazeta/dias/1828/11/08/pdfs/GMD-1828-135.pdf#page=4","Abrir facsímil")</f>
        <v>Abrir facsímil</v>
      </c>
      <c r="K860" s="3" t="s">
        <v>51</v>
      </c>
    </row>
    <row r="861" spans="1:11" ht="42" customHeight="1">
      <c r="A861" s="2" t="s">
        <v>2395</v>
      </c>
      <c r="B861" s="2" t="s">
        <v>2396</v>
      </c>
      <c r="C861" s="2" t="s">
        <v>17</v>
      </c>
      <c r="D861" s="2" t="s">
        <v>18</v>
      </c>
      <c r="E861" s="5" t="s">
        <v>164</v>
      </c>
      <c r="F861" s="3" t="s">
        <v>165</v>
      </c>
      <c r="G861" s="3" t="s">
        <v>21</v>
      </c>
      <c r="H861" s="2" t="s">
        <v>49</v>
      </c>
      <c r="I861" s="2" t="s">
        <v>2397</v>
      </c>
      <c r="J861" s="3" t="str">
        <f>HYPERLINK("https://www.boe.es/gazeta/dias/1828/09/04/pdfs/GMD-1828-107.pdf#page=4","Abrir facsímil")</f>
        <v>Abrir facsímil</v>
      </c>
      <c r="K861" s="3" t="s">
        <v>51</v>
      </c>
    </row>
    <row r="862" spans="1:11" ht="42" customHeight="1">
      <c r="A862" s="2" t="s">
        <v>2398</v>
      </c>
      <c r="B862" s="2" t="s">
        <v>2398</v>
      </c>
      <c r="C862" s="2" t="s">
        <v>150</v>
      </c>
      <c r="D862" s="2" t="s">
        <v>151</v>
      </c>
      <c r="E862" s="5" t="s">
        <v>1892</v>
      </c>
      <c r="F862" s="3" t="s">
        <v>1893</v>
      </c>
      <c r="G862" s="3" t="s">
        <v>21</v>
      </c>
      <c r="H862" s="2" t="s">
        <v>49</v>
      </c>
      <c r="I862" s="2" t="s">
        <v>2399</v>
      </c>
      <c r="J862" s="3" t="str">
        <f>HYPERLINK("https://www.boe.es/gazeta/dias/1828/11/27/pdfs/GMD-1828-143.pdf#page=4","Abrir facsímil")</f>
        <v>Abrir facsímil</v>
      </c>
      <c r="K862" s="3" t="s">
        <v>51</v>
      </c>
    </row>
    <row r="863" spans="1:11" ht="42" customHeight="1">
      <c r="A863" s="2" t="s">
        <v>2400</v>
      </c>
      <c r="B863" s="2" t="s">
        <v>2400</v>
      </c>
      <c r="C863" s="2" t="s">
        <v>17</v>
      </c>
      <c r="D863" s="2" t="s">
        <v>18</v>
      </c>
      <c r="E863" s="5" t="s">
        <v>883</v>
      </c>
      <c r="F863" s="3" t="s">
        <v>884</v>
      </c>
      <c r="G863" s="3" t="s">
        <v>67</v>
      </c>
      <c r="H863" s="2" t="s">
        <v>49</v>
      </c>
      <c r="I863" s="2" t="s">
        <v>2401</v>
      </c>
      <c r="J863" s="3" t="str">
        <f>HYPERLINK("https://www.boe.es/gazeta/dias/1828/11/04/pdfs/GMD-1828-133.pdf#page=2","Abrir facsímil")</f>
        <v>Abrir facsímil</v>
      </c>
      <c r="K863" s="3" t="s">
        <v>51</v>
      </c>
    </row>
    <row r="864" spans="1:11" ht="42" customHeight="1">
      <c r="A864" s="2" t="s">
        <v>2400</v>
      </c>
      <c r="B864" s="2" t="s">
        <v>2400</v>
      </c>
      <c r="C864" s="2" t="s">
        <v>27</v>
      </c>
      <c r="D864" s="2" t="s">
        <v>28</v>
      </c>
      <c r="E864" s="5" t="s">
        <v>705</v>
      </c>
      <c r="F864" s="3" t="s">
        <v>706</v>
      </c>
      <c r="G864" s="3" t="s">
        <v>21</v>
      </c>
      <c r="H864" s="2" t="s">
        <v>49</v>
      </c>
      <c r="I864" s="2" t="s">
        <v>2402</v>
      </c>
      <c r="J864" s="3" t="str">
        <f>HYPERLINK("https://www.boe.es/gazeta/dias/1828/12/20/pdfs/GMD-1828-153.pdf#page=4","Abrir facsímil")</f>
        <v>Abrir facsímil</v>
      </c>
      <c r="K864" s="3" t="s">
        <v>51</v>
      </c>
    </row>
    <row r="865" spans="1:11" ht="42" customHeight="1">
      <c r="A865" s="2" t="s">
        <v>2403</v>
      </c>
      <c r="B865" s="2" t="s">
        <v>2403</v>
      </c>
      <c r="C865" s="2" t="s">
        <v>17</v>
      </c>
      <c r="D865" s="2" t="s">
        <v>18</v>
      </c>
      <c r="E865" s="5" t="s">
        <v>108</v>
      </c>
      <c r="F865" s="3" t="s">
        <v>109</v>
      </c>
      <c r="G865" s="3" t="s">
        <v>67</v>
      </c>
      <c r="H865" s="2" t="s">
        <v>49</v>
      </c>
      <c r="I865" s="2" t="s">
        <v>2404</v>
      </c>
      <c r="J865" s="3" t="str">
        <f>HYPERLINK("https://www.boe.es/gazeta/dias/1828/11/29/pdfs/GMD-1828-144.pdf#page=2","Abrir facsímil")</f>
        <v>Abrir facsímil</v>
      </c>
      <c r="K865" s="3" t="s">
        <v>51</v>
      </c>
    </row>
    <row r="866" spans="1:11" ht="42" customHeight="1">
      <c r="A866" s="2" t="s">
        <v>2405</v>
      </c>
      <c r="B866" s="2" t="s">
        <v>2405</v>
      </c>
      <c r="C866" s="2" t="s">
        <v>17</v>
      </c>
      <c r="D866" s="2" t="s">
        <v>18</v>
      </c>
      <c r="E866" s="5" t="s">
        <v>531</v>
      </c>
      <c r="F866" s="3" t="s">
        <v>532</v>
      </c>
      <c r="G866" s="3" t="s">
        <v>67</v>
      </c>
      <c r="H866" s="2" t="s">
        <v>49</v>
      </c>
      <c r="I866" s="2" t="s">
        <v>2406</v>
      </c>
      <c r="J866" s="3" t="str">
        <f>HYPERLINK("https://www.boe.es/gazeta/dias/1828/06/24/pdfs/GMD-1828-76.pdf#page=2","Abrir facsímil")</f>
        <v>Abrir facsímil</v>
      </c>
      <c r="K866" s="3" t="s">
        <v>51</v>
      </c>
    </row>
    <row r="867" spans="1:11" ht="42" customHeight="1">
      <c r="A867" s="2" t="s">
        <v>2407</v>
      </c>
      <c r="B867" s="2" t="s">
        <v>2408</v>
      </c>
      <c r="C867" s="2" t="s">
        <v>17</v>
      </c>
      <c r="D867" s="2" t="s">
        <v>18</v>
      </c>
      <c r="E867" s="5" t="s">
        <v>299</v>
      </c>
      <c r="F867" s="3" t="s">
        <v>300</v>
      </c>
      <c r="G867" s="3" t="s">
        <v>36</v>
      </c>
      <c r="H867" s="2" t="s">
        <v>49</v>
      </c>
      <c r="I867" s="2" t="s">
        <v>2409</v>
      </c>
      <c r="J867" s="3" t="str">
        <f>HYPERLINK("https://www.boe.es/gazeta/dias/1828/02/23/pdfs/GMD-1828-24.pdf#page=3","Abrir facsímil")</f>
        <v>Abrir facsímil</v>
      </c>
      <c r="K867" s="3" t="s">
        <v>51</v>
      </c>
    </row>
    <row r="868" spans="1:11" ht="42" customHeight="1">
      <c r="A868" s="2" t="s">
        <v>2410</v>
      </c>
      <c r="B868" s="2" t="s">
        <v>2410</v>
      </c>
      <c r="C868" s="2" t="s">
        <v>17</v>
      </c>
      <c r="D868" s="2" t="s">
        <v>18</v>
      </c>
      <c r="E868" s="5" t="s">
        <v>499</v>
      </c>
      <c r="F868" s="3" t="s">
        <v>500</v>
      </c>
      <c r="G868" s="3" t="s">
        <v>36</v>
      </c>
      <c r="H868" s="2" t="s">
        <v>49</v>
      </c>
      <c r="I868" s="2" t="s">
        <v>2411</v>
      </c>
      <c r="J868" s="3" t="str">
        <f>HYPERLINK("https://www.boe.es/gazeta/dias/1828/09/16/pdfs/GMD-1828-112.pdf#page=3","Abrir facsímil")</f>
        <v>Abrir facsímil</v>
      </c>
      <c r="K868" s="3" t="s">
        <v>51</v>
      </c>
    </row>
    <row r="869" spans="1:11" ht="42" customHeight="1">
      <c r="A869" s="2" t="s">
        <v>2412</v>
      </c>
      <c r="B869" s="2" t="s">
        <v>2413</v>
      </c>
      <c r="C869" s="2" t="s">
        <v>54</v>
      </c>
      <c r="D869" s="2" t="s">
        <v>28</v>
      </c>
      <c r="E869" s="5" t="s">
        <v>649</v>
      </c>
      <c r="F869" s="3" t="s">
        <v>650</v>
      </c>
      <c r="G869" s="3" t="s">
        <v>651</v>
      </c>
      <c r="H869" s="2" t="s">
        <v>49</v>
      </c>
      <c r="I869" s="2" t="s">
        <v>2414</v>
      </c>
      <c r="J869" s="3" t="str">
        <f>HYPERLINK("https://www.boe.es/gazeta/dias/1828/03/13/pdfs/GMD-1828-32.pdf#page=4","Abrir facsímil")</f>
        <v>Abrir facsímil</v>
      </c>
      <c r="K869" s="3" t="s">
        <v>51</v>
      </c>
    </row>
    <row r="870" spans="1:11" ht="42" customHeight="1">
      <c r="A870" s="2" t="s">
        <v>2415</v>
      </c>
      <c r="B870" s="2" t="s">
        <v>2415</v>
      </c>
      <c r="C870" s="2" t="s">
        <v>27</v>
      </c>
      <c r="D870" s="2" t="s">
        <v>28</v>
      </c>
      <c r="E870" s="5" t="s">
        <v>795</v>
      </c>
      <c r="F870" s="3" t="s">
        <v>796</v>
      </c>
      <c r="G870" s="3" t="s">
        <v>36</v>
      </c>
      <c r="H870" s="2" t="s">
        <v>49</v>
      </c>
      <c r="I870" s="2" t="s">
        <v>2416</v>
      </c>
      <c r="J870" s="3" t="str">
        <f>HYPERLINK("https://www.boe.es/gazeta/dias/1828/04/26/pdfs/GMD-1828-51.pdf#page=3","Abrir facsímil")</f>
        <v>Abrir facsímil</v>
      </c>
      <c r="K870" s="3" t="s">
        <v>51</v>
      </c>
    </row>
    <row r="871" spans="1:11" ht="42" customHeight="1">
      <c r="A871" s="2" t="s">
        <v>2417</v>
      </c>
      <c r="B871" s="2" t="s">
        <v>2417</v>
      </c>
      <c r="C871" s="2" t="s">
        <v>17</v>
      </c>
      <c r="D871" s="2" t="s">
        <v>18</v>
      </c>
      <c r="E871" s="5" t="s">
        <v>382</v>
      </c>
      <c r="F871" s="3" t="s">
        <v>383</v>
      </c>
      <c r="G871" s="3" t="s">
        <v>67</v>
      </c>
      <c r="H871" s="2" t="s">
        <v>49</v>
      </c>
      <c r="I871" s="2" t="s">
        <v>2418</v>
      </c>
      <c r="J871" s="3" t="str">
        <f>HYPERLINK("https://www.boe.es/gazeta/dias/1828/03/04/pdfs/GMD-1828-28.pdf#page=2","Abrir facsímil")</f>
        <v>Abrir facsímil</v>
      </c>
      <c r="K871" s="3" t="s">
        <v>51</v>
      </c>
    </row>
    <row r="872" spans="1:11" ht="42" customHeight="1">
      <c r="A872" s="2" t="s">
        <v>2419</v>
      </c>
      <c r="B872" s="2" t="s">
        <v>2419</v>
      </c>
      <c r="C872" s="2" t="s">
        <v>27</v>
      </c>
      <c r="D872" s="2" t="s">
        <v>28</v>
      </c>
      <c r="E872" s="5" t="s">
        <v>382</v>
      </c>
      <c r="F872" s="3" t="s">
        <v>383</v>
      </c>
      <c r="G872" s="3" t="s">
        <v>67</v>
      </c>
      <c r="H872" s="2" t="s">
        <v>49</v>
      </c>
      <c r="I872" s="2" t="s">
        <v>2420</v>
      </c>
      <c r="J872" s="3" t="str">
        <f>HYPERLINK("https://www.boe.es/gazeta/dias/1828/03/04/pdfs/GMD-1828-28.pdf#page=2","Abrir facsímil")</f>
        <v>Abrir facsímil</v>
      </c>
      <c r="K872" s="3" t="s">
        <v>51</v>
      </c>
    </row>
    <row r="873" spans="1:11" ht="42" customHeight="1">
      <c r="A873" s="2" t="s">
        <v>2421</v>
      </c>
      <c r="B873" s="2" t="s">
        <v>2422</v>
      </c>
      <c r="C873" s="2" t="s">
        <v>17</v>
      </c>
      <c r="D873" s="2" t="s">
        <v>18</v>
      </c>
      <c r="E873" s="5" t="s">
        <v>41</v>
      </c>
      <c r="F873" s="3" t="s">
        <v>42</v>
      </c>
      <c r="G873" s="3" t="s">
        <v>43</v>
      </c>
      <c r="H873" s="2" t="s">
        <v>49</v>
      </c>
      <c r="I873" s="2" t="s">
        <v>2423</v>
      </c>
      <c r="J873" s="3" t="str">
        <f>HYPERLINK("https://www.boe.es/gazeta/dias/1828/01/15/pdfs/GMD-1828-7.pdf#page=1","Abrir facsímil")</f>
        <v>Abrir facsímil</v>
      </c>
      <c r="K873" s="3" t="s">
        <v>51</v>
      </c>
    </row>
    <row r="874" spans="1:11" ht="42" customHeight="1">
      <c r="A874" s="2" t="s">
        <v>2424</v>
      </c>
      <c r="B874" s="2" t="s">
        <v>2424</v>
      </c>
      <c r="C874" s="2" t="s">
        <v>150</v>
      </c>
      <c r="D874" s="2" t="s">
        <v>151</v>
      </c>
      <c r="E874" s="5" t="s">
        <v>1195</v>
      </c>
      <c r="F874" s="3" t="s">
        <v>1196</v>
      </c>
      <c r="G874" s="3" t="s">
        <v>21</v>
      </c>
      <c r="H874" s="2" t="s">
        <v>49</v>
      </c>
      <c r="I874" s="2" t="s">
        <v>2425</v>
      </c>
      <c r="J874" s="3" t="str">
        <f>HYPERLINK("https://www.boe.es/gazeta/dias/1828/06/07/pdfs/GMD-1828-69.pdf#page=4","Abrir facsímil")</f>
        <v>Abrir facsímil</v>
      </c>
      <c r="K874" s="3" t="s">
        <v>51</v>
      </c>
    </row>
    <row r="875" spans="1:11" ht="42" customHeight="1">
      <c r="A875" s="2" t="s">
        <v>2426</v>
      </c>
      <c r="B875" s="2" t="s">
        <v>2427</v>
      </c>
      <c r="C875" s="2" t="s">
        <v>150</v>
      </c>
      <c r="D875" s="2" t="s">
        <v>151</v>
      </c>
      <c r="E875" s="5" t="s">
        <v>299</v>
      </c>
      <c r="F875" s="3" t="s">
        <v>300</v>
      </c>
      <c r="G875" s="3" t="s">
        <v>36</v>
      </c>
      <c r="H875" s="2" t="s">
        <v>22</v>
      </c>
      <c r="I875" s="2" t="s">
        <v>2428</v>
      </c>
      <c r="J875" s="3" t="str">
        <f>HYPERLINK("https://www.boe.es/gazeta/dias/1828/02/23/pdfs/GMD-1828-24.pdf#page=3","Abrir facsímil")</f>
        <v>Abrir facsímil</v>
      </c>
      <c r="K875" s="3" t="s">
        <v>24</v>
      </c>
    </row>
    <row r="876" spans="1:11" ht="42" customHeight="1">
      <c r="A876" s="2" t="s">
        <v>2429</v>
      </c>
      <c r="B876" s="2" t="s">
        <v>2430</v>
      </c>
      <c r="C876" s="2" t="s">
        <v>17</v>
      </c>
      <c r="D876" s="2" t="s">
        <v>18</v>
      </c>
      <c r="E876" s="5" t="s">
        <v>1466</v>
      </c>
      <c r="F876" s="3" t="s">
        <v>1467</v>
      </c>
      <c r="G876" s="3" t="s">
        <v>21</v>
      </c>
      <c r="H876" s="2" t="s">
        <v>22</v>
      </c>
      <c r="I876" s="2" t="s">
        <v>2431</v>
      </c>
      <c r="J876" s="3" t="str">
        <f>HYPERLINK("https://www.boe.es/gazeta/dias/1828/11/22/pdfs/GMD-1828-141.pdf#page=4","Abrir facsímil")</f>
        <v>Abrir facsímil</v>
      </c>
      <c r="K876" s="3" t="s">
        <v>24</v>
      </c>
    </row>
    <row r="877" spans="1:11" ht="42" customHeight="1">
      <c r="A877" s="2" t="s">
        <v>2432</v>
      </c>
      <c r="B877" s="2" t="s">
        <v>2432</v>
      </c>
      <c r="C877" s="2" t="s">
        <v>17</v>
      </c>
      <c r="D877" s="2" t="s">
        <v>18</v>
      </c>
      <c r="E877" s="5" t="s">
        <v>343</v>
      </c>
      <c r="F877" s="3" t="s">
        <v>344</v>
      </c>
      <c r="G877" s="3" t="s">
        <v>36</v>
      </c>
      <c r="H877" s="2" t="s">
        <v>49</v>
      </c>
      <c r="I877" s="2" t="s">
        <v>2433</v>
      </c>
      <c r="J877" s="3" t="str">
        <f>HYPERLINK("https://www.boe.es/gazeta/dias/1828/09/25/pdfs/GMD-1828-116.pdf#page=3","Abrir facsímil")</f>
        <v>Abrir facsímil</v>
      </c>
      <c r="K877" s="3" t="s">
        <v>51</v>
      </c>
    </row>
    <row r="878" spans="1:11" ht="42" customHeight="1">
      <c r="A878" s="2" t="s">
        <v>2434</v>
      </c>
      <c r="B878" s="2" t="s">
        <v>2434</v>
      </c>
      <c r="C878" s="2" t="s">
        <v>17</v>
      </c>
      <c r="D878" s="2" t="s">
        <v>18</v>
      </c>
      <c r="E878" s="5" t="s">
        <v>525</v>
      </c>
      <c r="F878" s="3" t="s">
        <v>526</v>
      </c>
      <c r="G878" s="3" t="s">
        <v>43</v>
      </c>
      <c r="H878" s="2" t="s">
        <v>49</v>
      </c>
      <c r="I878" s="2" t="s">
        <v>2435</v>
      </c>
      <c r="J878" s="3" t="str">
        <f>HYPERLINK("https://www.boe.es/gazeta/dias/1828/01/05/pdfs/GMD-1828-3.pdf#page=1","Abrir facsímil")</f>
        <v>Abrir facsímil</v>
      </c>
      <c r="K878" s="3" t="s">
        <v>51</v>
      </c>
    </row>
    <row r="879" spans="1:11" ht="42" customHeight="1">
      <c r="A879" s="2" t="s">
        <v>2434</v>
      </c>
      <c r="B879" s="2" t="s">
        <v>2434</v>
      </c>
      <c r="C879" s="2" t="s">
        <v>17</v>
      </c>
      <c r="D879" s="2" t="s">
        <v>18</v>
      </c>
      <c r="E879" s="5" t="s">
        <v>525</v>
      </c>
      <c r="F879" s="3" t="s">
        <v>526</v>
      </c>
      <c r="G879" s="3" t="s">
        <v>67</v>
      </c>
      <c r="H879" s="2" t="s">
        <v>49</v>
      </c>
      <c r="I879" s="2" t="s">
        <v>2436</v>
      </c>
      <c r="J879" s="3" t="str">
        <f>HYPERLINK("https://www.boe.es/gazeta/dias/1828/01/05/pdfs/GMD-1828-3.pdf#page=2","Abrir facsímil")</f>
        <v>Abrir facsímil</v>
      </c>
      <c r="K879" s="3" t="s">
        <v>51</v>
      </c>
    </row>
    <row r="880" spans="1:11" ht="42" customHeight="1">
      <c r="A880" s="2" t="s">
        <v>2434</v>
      </c>
      <c r="B880" s="2" t="s">
        <v>2434</v>
      </c>
      <c r="C880" s="2" t="s">
        <v>17</v>
      </c>
      <c r="D880" s="2" t="s">
        <v>18</v>
      </c>
      <c r="E880" s="5" t="s">
        <v>577</v>
      </c>
      <c r="F880" s="3" t="s">
        <v>578</v>
      </c>
      <c r="G880" s="3" t="s">
        <v>36</v>
      </c>
      <c r="H880" s="2" t="s">
        <v>49</v>
      </c>
      <c r="I880" s="2" t="s">
        <v>2437</v>
      </c>
      <c r="J880" s="3" t="str">
        <f>HYPERLINK("https://www.boe.es/gazeta/dias/1828/02/19/pdfs/GMD-1828-22.pdf#page=3","Abrir facsímil")</f>
        <v>Abrir facsímil</v>
      </c>
      <c r="K880" s="3" t="s">
        <v>51</v>
      </c>
    </row>
    <row r="881" spans="1:11" ht="42" customHeight="1">
      <c r="A881" s="2" t="s">
        <v>2438</v>
      </c>
      <c r="B881" s="2" t="s">
        <v>2438</v>
      </c>
      <c r="C881" s="2" t="s">
        <v>17</v>
      </c>
      <c r="D881" s="2" t="s">
        <v>18</v>
      </c>
      <c r="E881" s="5" t="s">
        <v>154</v>
      </c>
      <c r="F881" s="3" t="s">
        <v>155</v>
      </c>
      <c r="G881" s="3" t="s">
        <v>43</v>
      </c>
      <c r="H881" s="2" t="s">
        <v>49</v>
      </c>
      <c r="I881" s="2" t="s">
        <v>2439</v>
      </c>
      <c r="J881" s="3" t="str">
        <f>HYPERLINK("https://www.boe.es/gazeta/dias/1828/04/10/pdfs/GMD-1828-44.pdf#page=1","Abrir facsímil")</f>
        <v>Abrir facsímil</v>
      </c>
      <c r="K881" s="3" t="s">
        <v>51</v>
      </c>
    </row>
    <row r="882" spans="1:11" ht="42" customHeight="1">
      <c r="A882" s="2" t="s">
        <v>2440</v>
      </c>
      <c r="B882" s="2" t="s">
        <v>2440</v>
      </c>
      <c r="C882" s="2" t="s">
        <v>17</v>
      </c>
      <c r="D882" s="2" t="s">
        <v>18</v>
      </c>
      <c r="E882" s="5" t="s">
        <v>470</v>
      </c>
      <c r="F882" s="3" t="s">
        <v>471</v>
      </c>
      <c r="G882" s="3" t="s">
        <v>67</v>
      </c>
      <c r="H882" s="2" t="s">
        <v>49</v>
      </c>
      <c r="I882" s="2" t="s">
        <v>2441</v>
      </c>
      <c r="J882" s="3" t="str">
        <f>HYPERLINK("https://www.boe.es/gazeta/dias/1828/01/12/pdfs/GMD-1828-6.pdf#page=2","Abrir facsímil")</f>
        <v>Abrir facsímil</v>
      </c>
      <c r="K882" s="3" t="s">
        <v>51</v>
      </c>
    </row>
    <row r="883" spans="1:11" ht="42" customHeight="1">
      <c r="A883" s="2" t="s">
        <v>2442</v>
      </c>
      <c r="B883" s="2" t="s">
        <v>2443</v>
      </c>
      <c r="C883" s="2" t="s">
        <v>40</v>
      </c>
      <c r="D883" s="2" t="s">
        <v>28</v>
      </c>
      <c r="E883" s="5" t="s">
        <v>504</v>
      </c>
      <c r="F883" s="3" t="s">
        <v>505</v>
      </c>
      <c r="G883" s="3" t="s">
        <v>506</v>
      </c>
      <c r="H883" s="2" t="s">
        <v>49</v>
      </c>
      <c r="I883" s="2" t="s">
        <v>2444</v>
      </c>
      <c r="J883" s="3" t="str">
        <f>HYPERLINK("https://www.boe.es/gazeta/dias/1828/09/13/pdfs/GMD-1828-111.pdf#page=4","Abrir facsímil")</f>
        <v>Abrir facsímil</v>
      </c>
      <c r="K883" s="3" t="s">
        <v>51</v>
      </c>
    </row>
    <row r="884" spans="1:11" ht="42" customHeight="1">
      <c r="A884" s="2" t="s">
        <v>2445</v>
      </c>
      <c r="B884" s="2" t="s">
        <v>2446</v>
      </c>
      <c r="C884" s="2" t="s">
        <v>17</v>
      </c>
      <c r="D884" s="2" t="s">
        <v>18</v>
      </c>
      <c r="E884" s="5" t="s">
        <v>174</v>
      </c>
      <c r="F884" s="3" t="s">
        <v>175</v>
      </c>
      <c r="G884" s="3" t="s">
        <v>67</v>
      </c>
      <c r="H884" s="2" t="s">
        <v>49</v>
      </c>
      <c r="I884" s="2" t="s">
        <v>2447</v>
      </c>
      <c r="J884" s="3" t="str">
        <f>HYPERLINK("https://www.boe.es/gazeta/dias/1828/05/06/pdfs/GMD-1828-55.pdf#page=2","Abrir facsímil")</f>
        <v>Abrir facsímil</v>
      </c>
      <c r="K884" s="3" t="s">
        <v>51</v>
      </c>
    </row>
    <row r="885" spans="1:11" ht="42" customHeight="1">
      <c r="A885" s="2" t="s">
        <v>2448</v>
      </c>
      <c r="B885" s="2" t="s">
        <v>2449</v>
      </c>
      <c r="C885" s="2" t="s">
        <v>27</v>
      </c>
      <c r="D885" s="2" t="s">
        <v>28</v>
      </c>
      <c r="E885" s="5" t="s">
        <v>169</v>
      </c>
      <c r="F885" s="3" t="s">
        <v>170</v>
      </c>
      <c r="G885" s="3" t="s">
        <v>36</v>
      </c>
      <c r="H885" s="2" t="s">
        <v>49</v>
      </c>
      <c r="I885" s="2" t="s">
        <v>2450</v>
      </c>
      <c r="J885" s="3" t="str">
        <f>HYPERLINK("https://www.boe.es/gazeta/dias/1828/04/01/pdfs/GMD-1828-40.pdf#page=3","Abrir facsímil")</f>
        <v>Abrir facsímil</v>
      </c>
      <c r="K885" s="3" t="s">
        <v>51</v>
      </c>
    </row>
    <row r="886" spans="1:11" ht="42" customHeight="1">
      <c r="A886" s="2" t="s">
        <v>2451</v>
      </c>
      <c r="B886" s="2" t="s">
        <v>2452</v>
      </c>
      <c r="C886" s="2" t="s">
        <v>27</v>
      </c>
      <c r="D886" s="2" t="s">
        <v>28</v>
      </c>
      <c r="E886" s="5" t="s">
        <v>377</v>
      </c>
      <c r="F886" s="3" t="s">
        <v>378</v>
      </c>
      <c r="G886" s="3" t="s">
        <v>36</v>
      </c>
      <c r="H886" s="2" t="s">
        <v>49</v>
      </c>
      <c r="I886" s="2" t="s">
        <v>2453</v>
      </c>
      <c r="J886" s="3" t="str">
        <f>HYPERLINK("https://www.boe.es/gazeta/dias/1828/08/23/pdfs/GMD-1828-102.pdf#page=3","Abrir facsímil")</f>
        <v>Abrir facsímil</v>
      </c>
      <c r="K886" s="3" t="s">
        <v>51</v>
      </c>
    </row>
    <row r="887" spans="1:11" ht="42" customHeight="1">
      <c r="A887" s="2" t="s">
        <v>2454</v>
      </c>
      <c r="B887" s="2" t="s">
        <v>2454</v>
      </c>
      <c r="C887" s="2" t="s">
        <v>17</v>
      </c>
      <c r="D887" s="2" t="s">
        <v>18</v>
      </c>
      <c r="E887" s="5" t="s">
        <v>1466</v>
      </c>
      <c r="F887" s="3" t="s">
        <v>1467</v>
      </c>
      <c r="G887" s="3" t="s">
        <v>43</v>
      </c>
      <c r="H887" s="2" t="s">
        <v>49</v>
      </c>
      <c r="I887" s="2" t="s">
        <v>2455</v>
      </c>
      <c r="J887" s="3" t="str">
        <f>HYPERLINK("https://www.boe.es/gazeta/dias/1828/11/22/pdfs/GMD-1828-141.pdf#page=1","Abrir facsímil")</f>
        <v>Abrir facsímil</v>
      </c>
      <c r="K887" s="3" t="s">
        <v>51</v>
      </c>
    </row>
    <row r="888" spans="1:11" ht="42" customHeight="1">
      <c r="A888" s="2" t="s">
        <v>2456</v>
      </c>
      <c r="B888" s="2" t="s">
        <v>2456</v>
      </c>
      <c r="C888" s="2" t="s">
        <v>17</v>
      </c>
      <c r="D888" s="2" t="s">
        <v>18</v>
      </c>
      <c r="E888" s="5" t="s">
        <v>860</v>
      </c>
      <c r="F888" s="3" t="s">
        <v>861</v>
      </c>
      <c r="G888" s="3" t="s">
        <v>36</v>
      </c>
      <c r="H888" s="2" t="s">
        <v>49</v>
      </c>
      <c r="I888" s="2" t="s">
        <v>2457</v>
      </c>
      <c r="J888" s="3" t="str">
        <f>HYPERLINK("https://www.boe.es/gazeta/dias/1828/11/08/pdfs/GMD-1828-135.pdf#page=3","Abrir facsímil")</f>
        <v>Abrir facsímil</v>
      </c>
      <c r="K888" s="3" t="s">
        <v>51</v>
      </c>
    </row>
    <row r="889" spans="1:11" ht="42" customHeight="1">
      <c r="A889" s="2" t="s">
        <v>2458</v>
      </c>
      <c r="B889" s="2" t="s">
        <v>2458</v>
      </c>
      <c r="C889" s="2" t="s">
        <v>54</v>
      </c>
      <c r="D889" s="2" t="s">
        <v>28</v>
      </c>
      <c r="E889" s="5" t="s">
        <v>275</v>
      </c>
      <c r="F889" s="3" t="s">
        <v>276</v>
      </c>
      <c r="G889" s="3" t="s">
        <v>36</v>
      </c>
      <c r="H889" s="2" t="s">
        <v>49</v>
      </c>
      <c r="I889" s="2" t="s">
        <v>2459</v>
      </c>
      <c r="J889" s="3" t="str">
        <f>HYPERLINK("https://www.boe.es/gazeta/dias/1828/03/29/pdfs/GMD-1828-39.pdf#page=3","Abrir facsímil")</f>
        <v>Abrir facsímil</v>
      </c>
      <c r="K889" s="3" t="s">
        <v>51</v>
      </c>
    </row>
    <row r="890" spans="1:11" ht="42" customHeight="1">
      <c r="A890" s="2" t="s">
        <v>2460</v>
      </c>
      <c r="B890" s="2" t="s">
        <v>2460</v>
      </c>
      <c r="C890" s="2" t="s">
        <v>27</v>
      </c>
      <c r="D890" s="2" t="s">
        <v>28</v>
      </c>
      <c r="E890" s="5" t="s">
        <v>124</v>
      </c>
      <c r="F890" s="3" t="s">
        <v>125</v>
      </c>
      <c r="G890" s="3" t="s">
        <v>21</v>
      </c>
      <c r="H890" s="2" t="s">
        <v>49</v>
      </c>
      <c r="I890" s="2" t="s">
        <v>2461</v>
      </c>
      <c r="J890" s="3" t="str">
        <f>HYPERLINK("https://www.boe.es/gazeta/dias/1828/11/18/pdfs/GMD-1828-139.pdf#page=4","Abrir facsímil")</f>
        <v>Abrir facsímil</v>
      </c>
      <c r="K890" s="3" t="s">
        <v>51</v>
      </c>
    </row>
    <row r="891" spans="1:11" ht="42" customHeight="1">
      <c r="A891" s="2" t="s">
        <v>2462</v>
      </c>
      <c r="B891" s="2" t="s">
        <v>2462</v>
      </c>
      <c r="C891" s="2" t="s">
        <v>27</v>
      </c>
      <c r="D891" s="2" t="s">
        <v>28</v>
      </c>
      <c r="E891" s="5" t="s">
        <v>879</v>
      </c>
      <c r="F891" s="3" t="s">
        <v>880</v>
      </c>
      <c r="G891" s="3" t="s">
        <v>21</v>
      </c>
      <c r="H891" s="2" t="s">
        <v>49</v>
      </c>
      <c r="I891" s="2" t="s">
        <v>2463</v>
      </c>
      <c r="J891" s="3" t="str">
        <f>HYPERLINK("https://www.boe.es/gazeta/dias/1828/01/22/pdfs/GMD-1828-10.pdf#page=4","Abrir facsímil")</f>
        <v>Abrir facsímil</v>
      </c>
      <c r="K891" s="3" t="s">
        <v>51</v>
      </c>
    </row>
    <row r="892" spans="1:11" ht="42" customHeight="1">
      <c r="A892" s="2" t="s">
        <v>2464</v>
      </c>
      <c r="B892" s="2" t="s">
        <v>2464</v>
      </c>
      <c r="C892" s="2" t="s">
        <v>17</v>
      </c>
      <c r="D892" s="2" t="s">
        <v>18</v>
      </c>
      <c r="E892" s="5" t="s">
        <v>78</v>
      </c>
      <c r="F892" s="3" t="s">
        <v>79</v>
      </c>
      <c r="G892" s="3" t="s">
        <v>21</v>
      </c>
      <c r="H892" s="2" t="s">
        <v>49</v>
      </c>
      <c r="I892" s="2" t="s">
        <v>2465</v>
      </c>
      <c r="J892" s="3" t="str">
        <f>HYPERLINK("https://www.boe.es/gazeta/dias/1828/04/03/pdfs/GMD-1828-41.pdf#page=4","Abrir facsímil")</f>
        <v>Abrir facsímil</v>
      </c>
      <c r="K892" s="3" t="s">
        <v>51</v>
      </c>
    </row>
    <row r="893" spans="1:11" ht="42" customHeight="1">
      <c r="A893" s="2" t="s">
        <v>2466</v>
      </c>
      <c r="B893" s="2" t="s">
        <v>2466</v>
      </c>
      <c r="C893" s="2" t="s">
        <v>150</v>
      </c>
      <c r="D893" s="2" t="s">
        <v>151</v>
      </c>
      <c r="E893" s="5" t="s">
        <v>2467</v>
      </c>
      <c r="F893" s="3" t="s">
        <v>2468</v>
      </c>
      <c r="G893" s="3" t="s">
        <v>43</v>
      </c>
      <c r="H893" s="2" t="s">
        <v>49</v>
      </c>
      <c r="I893" s="2" t="s">
        <v>2469</v>
      </c>
      <c r="J893" s="3" t="str">
        <f>HYPERLINK("https://www.boe.es/gazeta/dias/1828/06/03/pdfs/GMD-1828-67.pdf#page=1","Abrir facsímil")</f>
        <v>Abrir facsímil</v>
      </c>
      <c r="K893" s="3" t="s">
        <v>51</v>
      </c>
    </row>
    <row r="894" spans="1:11" ht="42" customHeight="1">
      <c r="A894" s="2" t="s">
        <v>2466</v>
      </c>
      <c r="B894" s="2" t="s">
        <v>2466</v>
      </c>
      <c r="C894" s="2" t="s">
        <v>46</v>
      </c>
      <c r="D894" s="2" t="s">
        <v>28</v>
      </c>
      <c r="E894" s="5" t="s">
        <v>1268</v>
      </c>
      <c r="F894" s="3" t="s">
        <v>1269</v>
      </c>
      <c r="G894" s="3" t="s">
        <v>21</v>
      </c>
      <c r="H894" s="2" t="s">
        <v>49</v>
      </c>
      <c r="I894" s="2" t="s">
        <v>2470</v>
      </c>
      <c r="J894" s="3" t="str">
        <f>HYPERLINK("https://www.boe.es/gazeta/dias/1828/12/23/pdfs/GMD-1828-154.pdf#page=4","Abrir facsímil")</f>
        <v>Abrir facsímil</v>
      </c>
      <c r="K894" s="3" t="s">
        <v>51</v>
      </c>
    </row>
    <row r="895" spans="1:11" ht="42" customHeight="1">
      <c r="A895" s="2" t="s">
        <v>2471</v>
      </c>
      <c r="B895" s="2" t="s">
        <v>2471</v>
      </c>
      <c r="C895" s="2" t="s">
        <v>27</v>
      </c>
      <c r="D895" s="2" t="s">
        <v>28</v>
      </c>
      <c r="E895" s="5" t="s">
        <v>70</v>
      </c>
      <c r="F895" s="3" t="s">
        <v>71</v>
      </c>
      <c r="G895" s="3" t="s">
        <v>2472</v>
      </c>
      <c r="H895" s="2" t="s">
        <v>49</v>
      </c>
      <c r="I895" s="2" t="s">
        <v>2473</v>
      </c>
      <c r="J895" s="3" t="str">
        <f>HYPERLINK("https://www.boe.es/gazeta/dias/1828/02/05/pdfs/GMD-1828-16.pdf#page=4","Abrir facsímil")</f>
        <v>Abrir facsímil</v>
      </c>
      <c r="K895" s="3" t="s">
        <v>51</v>
      </c>
    </row>
    <row r="896" spans="1:11" ht="42" customHeight="1">
      <c r="A896" s="2" t="s">
        <v>2474</v>
      </c>
      <c r="B896" s="2" t="s">
        <v>2474</v>
      </c>
      <c r="C896" s="2" t="s">
        <v>17</v>
      </c>
      <c r="D896" s="2" t="s">
        <v>18</v>
      </c>
      <c r="E896" s="5" t="s">
        <v>525</v>
      </c>
      <c r="F896" s="3" t="s">
        <v>526</v>
      </c>
      <c r="G896" s="3" t="s">
        <v>43</v>
      </c>
      <c r="H896" s="2" t="s">
        <v>49</v>
      </c>
      <c r="I896" s="2" t="s">
        <v>2475</v>
      </c>
      <c r="J896" s="3" t="str">
        <f>HYPERLINK("https://www.boe.es/gazeta/dias/1828/01/05/pdfs/GMD-1828-3.pdf#page=1","Abrir facsímil")</f>
        <v>Abrir facsímil</v>
      </c>
      <c r="K896" s="3" t="s">
        <v>51</v>
      </c>
    </row>
    <row r="897" spans="1:11" ht="42" customHeight="1">
      <c r="A897" s="2" t="s">
        <v>2476</v>
      </c>
      <c r="B897" s="2" t="s">
        <v>2476</v>
      </c>
      <c r="C897" s="2" t="s">
        <v>17</v>
      </c>
      <c r="D897" s="2" t="s">
        <v>18</v>
      </c>
      <c r="E897" s="5" t="s">
        <v>280</v>
      </c>
      <c r="F897" s="3" t="s">
        <v>281</v>
      </c>
      <c r="G897" s="3" t="s">
        <v>36</v>
      </c>
      <c r="H897" s="2" t="s">
        <v>49</v>
      </c>
      <c r="I897" s="2" t="s">
        <v>2477</v>
      </c>
      <c r="J897" s="3" t="str">
        <f>HYPERLINK("https://www.boe.es/gazeta/dias/1828/02/14/pdfs/GMD-1828-20.pdf#page=3","Abrir facsímil")</f>
        <v>Abrir facsímil</v>
      </c>
      <c r="K897" s="3" t="s">
        <v>51</v>
      </c>
    </row>
    <row r="898" spans="1:11" ht="42" customHeight="1">
      <c r="A898" s="2" t="s">
        <v>2478</v>
      </c>
      <c r="B898" s="2" t="s">
        <v>2478</v>
      </c>
      <c r="C898" s="2" t="s">
        <v>150</v>
      </c>
      <c r="D898" s="2" t="s">
        <v>151</v>
      </c>
      <c r="E898" s="5" t="s">
        <v>879</v>
      </c>
      <c r="F898" s="3" t="s">
        <v>880</v>
      </c>
      <c r="G898" s="3" t="s">
        <v>67</v>
      </c>
      <c r="H898" s="2" t="s">
        <v>49</v>
      </c>
      <c r="I898" s="2" t="s">
        <v>2479</v>
      </c>
      <c r="J898" s="3" t="str">
        <f>HYPERLINK("https://www.boe.es/gazeta/dias/1828/01/22/pdfs/GMD-1828-10.pdf#page=2","Abrir facsímil")</f>
        <v>Abrir facsímil</v>
      </c>
      <c r="K898" s="3" t="s">
        <v>51</v>
      </c>
    </row>
    <row r="899" spans="1:11" ht="42" customHeight="1">
      <c r="A899" s="2" t="s">
        <v>2480</v>
      </c>
      <c r="B899" s="2" t="s">
        <v>2480</v>
      </c>
      <c r="C899" s="2" t="s">
        <v>17</v>
      </c>
      <c r="D899" s="2" t="s">
        <v>18</v>
      </c>
      <c r="E899" s="5" t="s">
        <v>212</v>
      </c>
      <c r="F899" s="3" t="s">
        <v>213</v>
      </c>
      <c r="G899" s="3" t="s">
        <v>36</v>
      </c>
      <c r="H899" s="2" t="s">
        <v>49</v>
      </c>
      <c r="I899" s="2" t="s">
        <v>2481</v>
      </c>
      <c r="J899" s="3" t="str">
        <f>HYPERLINK("https://www.boe.es/gazeta/dias/1828/03/25/pdfs/GMD-1828-37.pdf#page=3","Abrir facsímil")</f>
        <v>Abrir facsímil</v>
      </c>
      <c r="K899" s="3" t="s">
        <v>51</v>
      </c>
    </row>
    <row r="900" spans="1:11" ht="42" customHeight="1">
      <c r="A900" s="2" t="s">
        <v>2482</v>
      </c>
      <c r="B900" s="2" t="s">
        <v>2482</v>
      </c>
      <c r="C900" s="2" t="s">
        <v>150</v>
      </c>
      <c r="D900" s="2" t="s">
        <v>151</v>
      </c>
      <c r="E900" s="5" t="s">
        <v>959</v>
      </c>
      <c r="F900" s="3" t="s">
        <v>960</v>
      </c>
      <c r="G900" s="3" t="s">
        <v>36</v>
      </c>
      <c r="H900" s="2" t="s">
        <v>49</v>
      </c>
      <c r="I900" s="2" t="s">
        <v>2483</v>
      </c>
      <c r="J900" s="3" t="str">
        <f>HYPERLINK("https://www.boe.es/gazeta/dias/1828/04/15/pdfs/GMD-1828-46.pdf#page=3","Abrir facsímil")</f>
        <v>Abrir facsímil</v>
      </c>
      <c r="K900" s="3" t="s">
        <v>51</v>
      </c>
    </row>
    <row r="901" spans="1:11" ht="42" customHeight="1">
      <c r="A901" s="2" t="s">
        <v>2482</v>
      </c>
      <c r="B901" s="2" t="s">
        <v>2482</v>
      </c>
      <c r="C901" s="2" t="s">
        <v>17</v>
      </c>
      <c r="D901" s="2" t="s">
        <v>18</v>
      </c>
      <c r="E901" s="5" t="s">
        <v>164</v>
      </c>
      <c r="F901" s="3" t="s">
        <v>165</v>
      </c>
      <c r="G901" s="3" t="s">
        <v>21</v>
      </c>
      <c r="H901" s="2" t="s">
        <v>49</v>
      </c>
      <c r="I901" s="2" t="s">
        <v>2484</v>
      </c>
      <c r="J901" s="3" t="str">
        <f>HYPERLINK("https://www.boe.es/gazeta/dias/1828/09/04/pdfs/GMD-1828-107.pdf#page=4","Abrir facsímil")</f>
        <v>Abrir facsímil</v>
      </c>
      <c r="K901" s="3" t="s">
        <v>51</v>
      </c>
    </row>
    <row r="902" spans="1:11" ht="42" customHeight="1">
      <c r="A902" s="2" t="s">
        <v>2485</v>
      </c>
      <c r="B902" s="2" t="s">
        <v>2486</v>
      </c>
      <c r="C902" s="2" t="s">
        <v>27</v>
      </c>
      <c r="D902" s="2" t="s">
        <v>28</v>
      </c>
      <c r="E902" s="5" t="s">
        <v>324</v>
      </c>
      <c r="F902" s="3" t="s">
        <v>325</v>
      </c>
      <c r="G902" s="3" t="s">
        <v>21</v>
      </c>
      <c r="H902" s="2" t="s">
        <v>49</v>
      </c>
      <c r="I902" s="2" t="s">
        <v>2487</v>
      </c>
      <c r="J902" s="3" t="str">
        <f>HYPERLINK("https://www.boe.es/gazeta/dias/1828/05/08/pdfs/GMD-1828-56.pdf#page=4","Abrir facsímil")</f>
        <v>Abrir facsímil</v>
      </c>
      <c r="K902" s="3" t="s">
        <v>51</v>
      </c>
    </row>
    <row r="903" spans="1:11" ht="42" customHeight="1">
      <c r="A903" s="2" t="s">
        <v>2488</v>
      </c>
      <c r="B903" s="2" t="s">
        <v>2489</v>
      </c>
      <c r="C903" s="2" t="s">
        <v>27</v>
      </c>
      <c r="D903" s="2" t="s">
        <v>28</v>
      </c>
      <c r="E903" s="5" t="s">
        <v>324</v>
      </c>
      <c r="F903" s="3" t="s">
        <v>325</v>
      </c>
      <c r="G903" s="3" t="s">
        <v>21</v>
      </c>
      <c r="H903" s="2" t="s">
        <v>49</v>
      </c>
      <c r="I903" s="2" t="s">
        <v>2490</v>
      </c>
      <c r="J903" s="3" t="str">
        <f>HYPERLINK("https://www.boe.es/gazeta/dias/1828/05/08/pdfs/GMD-1828-56.pdf#page=4","Abrir facsímil")</f>
        <v>Abrir facsímil</v>
      </c>
      <c r="K903" s="3" t="s">
        <v>51</v>
      </c>
    </row>
    <row r="904" spans="1:11" ht="42" customHeight="1">
      <c r="A904" s="2" t="s">
        <v>2491</v>
      </c>
      <c r="B904" s="2" t="s">
        <v>2492</v>
      </c>
      <c r="C904" s="2" t="s">
        <v>17</v>
      </c>
      <c r="D904" s="2" t="s">
        <v>18</v>
      </c>
      <c r="E904" s="5" t="s">
        <v>191</v>
      </c>
      <c r="F904" s="3" t="s">
        <v>192</v>
      </c>
      <c r="G904" s="3" t="s">
        <v>193</v>
      </c>
      <c r="H904" s="2" t="s">
        <v>49</v>
      </c>
      <c r="I904" s="2" t="s">
        <v>2493</v>
      </c>
      <c r="J904" s="3" t="str">
        <f>HYPERLINK("https://www.boe.es/gazeta/dias/1828/03/20/pdfs/GMD-1828-35.pdf#page=4","Abrir facsímil")</f>
        <v>Abrir facsímil</v>
      </c>
      <c r="K904" s="3" t="s">
        <v>51</v>
      </c>
    </row>
    <row r="905" spans="1:11" ht="42" customHeight="1">
      <c r="A905" s="2" t="s">
        <v>2494</v>
      </c>
      <c r="B905" s="2" t="s">
        <v>2495</v>
      </c>
      <c r="C905" s="2" t="s">
        <v>86</v>
      </c>
      <c r="D905" s="2" t="s">
        <v>28</v>
      </c>
      <c r="E905" s="5" t="s">
        <v>324</v>
      </c>
      <c r="F905" s="3" t="s">
        <v>325</v>
      </c>
      <c r="G905" s="3" t="s">
        <v>21</v>
      </c>
      <c r="H905" s="2" t="s">
        <v>49</v>
      </c>
      <c r="I905" s="2" t="s">
        <v>2496</v>
      </c>
      <c r="J905" s="3" t="str">
        <f>HYPERLINK("https://www.boe.es/gazeta/dias/1828/05/08/pdfs/GMD-1828-56.pdf#page=4","Abrir facsímil")</f>
        <v>Abrir facsímil</v>
      </c>
      <c r="K905" s="3" t="s">
        <v>51</v>
      </c>
    </row>
    <row r="906" spans="1:11" ht="42" customHeight="1">
      <c r="A906" s="2" t="s">
        <v>2497</v>
      </c>
      <c r="B906" s="2" t="s">
        <v>2497</v>
      </c>
      <c r="C906" s="2" t="s">
        <v>17</v>
      </c>
      <c r="D906" s="2" t="s">
        <v>18</v>
      </c>
      <c r="E906" s="5" t="s">
        <v>494</v>
      </c>
      <c r="F906" s="3" t="s">
        <v>495</v>
      </c>
      <c r="G906" s="3" t="s">
        <v>21</v>
      </c>
      <c r="H906" s="2" t="s">
        <v>49</v>
      </c>
      <c r="I906" s="2" t="s">
        <v>2498</v>
      </c>
      <c r="J906" s="3" t="str">
        <f>HYPERLINK("https://www.boe.es/gazeta/dias/1828/12/18/pdfs/GMD-1828-152.pdf#page=4","Abrir facsímil")</f>
        <v>Abrir facsímil</v>
      </c>
      <c r="K906" s="3" t="s">
        <v>51</v>
      </c>
    </row>
    <row r="907" spans="1:11" ht="42" customHeight="1">
      <c r="A907" s="2" t="s">
        <v>2499</v>
      </c>
      <c r="B907" s="2" t="s">
        <v>2499</v>
      </c>
      <c r="C907" s="2" t="s">
        <v>27</v>
      </c>
      <c r="D907" s="2" t="s">
        <v>28</v>
      </c>
      <c r="E907" s="5" t="s">
        <v>2205</v>
      </c>
      <c r="F907" s="3" t="s">
        <v>2206</v>
      </c>
      <c r="G907" s="3" t="s">
        <v>2500</v>
      </c>
      <c r="H907" s="2" t="s">
        <v>49</v>
      </c>
      <c r="I907" s="2" t="s">
        <v>2501</v>
      </c>
      <c r="J907" s="3" t="str">
        <f>HYPERLINK("https://www.boe.es/gazeta/dias/1828/05/20/pdfs/GMD-1828-61.pdf#page=4","Abrir facsímil")</f>
        <v>Abrir facsímil</v>
      </c>
      <c r="K907" s="3" t="s">
        <v>51</v>
      </c>
    </row>
    <row r="908" spans="1:11" ht="42" customHeight="1">
      <c r="A908" s="2" t="s">
        <v>2502</v>
      </c>
      <c r="B908" s="2" t="s">
        <v>2502</v>
      </c>
      <c r="C908" s="2" t="s">
        <v>17</v>
      </c>
      <c r="D908" s="2" t="s">
        <v>18</v>
      </c>
      <c r="E908" s="5" t="s">
        <v>475</v>
      </c>
      <c r="F908" s="3" t="s">
        <v>476</v>
      </c>
      <c r="G908" s="3" t="s">
        <v>21</v>
      </c>
      <c r="H908" s="2" t="s">
        <v>49</v>
      </c>
      <c r="I908" s="2" t="s">
        <v>2503</v>
      </c>
      <c r="J908" s="3" t="str">
        <f>HYPERLINK("https://www.boe.es/gazeta/dias/1828/11/25/pdfs/GMD-1828-142.pdf#page=4","Abrir facsímil")</f>
        <v>Abrir facsímil</v>
      </c>
      <c r="K908" s="3" t="s">
        <v>51</v>
      </c>
    </row>
    <row r="909" spans="1:11" ht="42" customHeight="1">
      <c r="A909" s="2" t="s">
        <v>2504</v>
      </c>
      <c r="B909" s="2" t="s">
        <v>2505</v>
      </c>
      <c r="C909" s="2" t="s">
        <v>96</v>
      </c>
      <c r="D909" s="2" t="s">
        <v>28</v>
      </c>
      <c r="E909" s="5" t="s">
        <v>159</v>
      </c>
      <c r="F909" s="3" t="s">
        <v>160</v>
      </c>
      <c r="G909" s="3" t="s">
        <v>36</v>
      </c>
      <c r="H909" s="2" t="s">
        <v>49</v>
      </c>
      <c r="I909" s="2" t="s">
        <v>2506</v>
      </c>
      <c r="J909" s="3" t="str">
        <f>HYPERLINK("https://www.boe.es/gazeta/dias/1828/03/11/pdfs/GMD-1828-31.pdf#page=3","Abrir facsímil")</f>
        <v>Abrir facsímil</v>
      </c>
      <c r="K909" s="3" t="s">
        <v>51</v>
      </c>
    </row>
    <row r="910" spans="1:11" ht="42" customHeight="1">
      <c r="A910" s="2" t="s">
        <v>2507</v>
      </c>
      <c r="B910" s="2" t="s">
        <v>2507</v>
      </c>
      <c r="C910" s="2" t="s">
        <v>54</v>
      </c>
      <c r="D910" s="2" t="s">
        <v>28</v>
      </c>
      <c r="E910" s="5" t="s">
        <v>1154</v>
      </c>
      <c r="F910" s="3" t="s">
        <v>1155</v>
      </c>
      <c r="G910" s="3" t="s">
        <v>36</v>
      </c>
      <c r="H910" s="2" t="s">
        <v>49</v>
      </c>
      <c r="I910" s="2" t="s">
        <v>2508</v>
      </c>
      <c r="J910" s="3" t="str">
        <f>HYPERLINK("https://www.boe.es/gazeta/dias/1828/06/10/pdfs/GMD-1828-70.pdf#page=3","Abrir facsímil")</f>
        <v>Abrir facsímil</v>
      </c>
      <c r="K910" s="3" t="s">
        <v>51</v>
      </c>
    </row>
    <row r="911" spans="1:11" ht="42" customHeight="1">
      <c r="A911" s="2" t="s">
        <v>2509</v>
      </c>
      <c r="B911" s="2" t="s">
        <v>2510</v>
      </c>
      <c r="C911" s="2" t="s">
        <v>27</v>
      </c>
      <c r="D911" s="2" t="s">
        <v>28</v>
      </c>
      <c r="E911" s="5" t="s">
        <v>275</v>
      </c>
      <c r="F911" s="3" t="s">
        <v>276</v>
      </c>
      <c r="G911" s="3" t="s">
        <v>36</v>
      </c>
      <c r="H911" s="2" t="s">
        <v>49</v>
      </c>
      <c r="I911" s="2" t="s">
        <v>2511</v>
      </c>
      <c r="J911" s="3" t="str">
        <f>HYPERLINK("https://www.boe.es/gazeta/dias/1828/03/29/pdfs/GMD-1828-39.pdf#page=3","Abrir facsímil")</f>
        <v>Abrir facsímil</v>
      </c>
      <c r="K911" s="3" t="s">
        <v>51</v>
      </c>
    </row>
    <row r="912" spans="1:11" ht="42" customHeight="1">
      <c r="A912" s="2" t="s">
        <v>2512</v>
      </c>
      <c r="B912" s="2" t="s">
        <v>2513</v>
      </c>
      <c r="C912" s="2" t="s">
        <v>17</v>
      </c>
      <c r="D912" s="2" t="s">
        <v>18</v>
      </c>
      <c r="E912" s="5" t="s">
        <v>133</v>
      </c>
      <c r="F912" s="3" t="s">
        <v>134</v>
      </c>
      <c r="G912" s="3" t="s">
        <v>36</v>
      </c>
      <c r="H912" s="2" t="s">
        <v>49</v>
      </c>
      <c r="I912" s="2" t="s">
        <v>2514</v>
      </c>
      <c r="J912" s="3" t="str">
        <f>HYPERLINK("https://www.boe.es/gazeta/dias/1828/05/15/pdfs/GMD-1828-59.pdf#page=3","Abrir facsímil")</f>
        <v>Abrir facsímil</v>
      </c>
      <c r="K912" s="3" t="s">
        <v>51</v>
      </c>
    </row>
    <row r="913" spans="1:11" ht="42" customHeight="1">
      <c r="A913" s="2" t="s">
        <v>2515</v>
      </c>
      <c r="B913" s="2" t="s">
        <v>2516</v>
      </c>
      <c r="C913" s="2" t="s">
        <v>40</v>
      </c>
      <c r="D913" s="2" t="s">
        <v>28</v>
      </c>
      <c r="E913" s="5" t="s">
        <v>531</v>
      </c>
      <c r="F913" s="3" t="s">
        <v>532</v>
      </c>
      <c r="G913" s="3" t="s">
        <v>21</v>
      </c>
      <c r="H913" s="2" t="s">
        <v>49</v>
      </c>
      <c r="I913" s="2" t="s">
        <v>2517</v>
      </c>
      <c r="J913" s="3" t="str">
        <f>HYPERLINK("https://www.boe.es/gazeta/dias/1828/06/24/pdfs/GMD-1828-76.pdf#page=4","Abrir facsímil")</f>
        <v>Abrir facsímil</v>
      </c>
      <c r="K913" s="3" t="s">
        <v>51</v>
      </c>
    </row>
    <row r="914" spans="1:11" ht="42" customHeight="1">
      <c r="A914" s="2" t="s">
        <v>2518</v>
      </c>
      <c r="B914" s="2" t="s">
        <v>2519</v>
      </c>
      <c r="C914" s="2" t="s">
        <v>17</v>
      </c>
      <c r="D914" s="2" t="s">
        <v>18</v>
      </c>
      <c r="E914" s="5" t="s">
        <v>55</v>
      </c>
      <c r="F914" s="3" t="s">
        <v>56</v>
      </c>
      <c r="G914" s="3" t="s">
        <v>36</v>
      </c>
      <c r="H914" s="2" t="s">
        <v>49</v>
      </c>
      <c r="I914" s="2" t="s">
        <v>2520</v>
      </c>
      <c r="J914" s="3" t="str">
        <f>HYPERLINK("https://www.boe.es/gazeta/dias/1828/05/10/pdfs/GMD-1828-57.pdf#page=3","Abrir facsímil")</f>
        <v>Abrir facsímil</v>
      </c>
      <c r="K914" s="3" t="s">
        <v>51</v>
      </c>
    </row>
    <row r="915" spans="1:11" ht="42" customHeight="1">
      <c r="A915" s="2" t="s">
        <v>2521</v>
      </c>
      <c r="B915" s="2" t="s">
        <v>2522</v>
      </c>
      <c r="C915" s="2" t="s">
        <v>54</v>
      </c>
      <c r="D915" s="2" t="s">
        <v>28</v>
      </c>
      <c r="E915" s="5" t="s">
        <v>55</v>
      </c>
      <c r="F915" s="3" t="s">
        <v>56</v>
      </c>
      <c r="G915" s="3" t="s">
        <v>57</v>
      </c>
      <c r="H915" s="2" t="s">
        <v>49</v>
      </c>
      <c r="I915" s="2" t="s">
        <v>2523</v>
      </c>
      <c r="J915" s="3" t="str">
        <f>HYPERLINK("https://www.boe.es/gazeta/dias/1828/05/10/pdfs/GMD-1828-57.pdf#page=4","Abrir facsímil")</f>
        <v>Abrir facsímil</v>
      </c>
      <c r="K915" s="3" t="s">
        <v>51</v>
      </c>
    </row>
    <row r="916" spans="1:11" ht="42" customHeight="1">
      <c r="A916" s="2" t="s">
        <v>2524</v>
      </c>
      <c r="B916" s="2" t="s">
        <v>2525</v>
      </c>
      <c r="C916" s="2" t="s">
        <v>27</v>
      </c>
      <c r="D916" s="2" t="s">
        <v>28</v>
      </c>
      <c r="E916" s="5" t="s">
        <v>324</v>
      </c>
      <c r="F916" s="3" t="s">
        <v>325</v>
      </c>
      <c r="G916" s="3" t="s">
        <v>21</v>
      </c>
      <c r="H916" s="2" t="s">
        <v>49</v>
      </c>
      <c r="I916" s="2" t="s">
        <v>2526</v>
      </c>
      <c r="J916" s="3" t="str">
        <f>HYPERLINK("https://www.boe.es/gazeta/dias/1828/05/08/pdfs/GMD-1828-56.pdf#page=4","Abrir facsímil")</f>
        <v>Abrir facsímil</v>
      </c>
      <c r="K916" s="3" t="s">
        <v>51</v>
      </c>
    </row>
    <row r="917" spans="1:11" ht="42" customHeight="1">
      <c r="A917" s="2" t="s">
        <v>2527</v>
      </c>
      <c r="B917" s="2" t="s">
        <v>2528</v>
      </c>
      <c r="C917" s="2" t="s">
        <v>27</v>
      </c>
      <c r="D917" s="2" t="s">
        <v>28</v>
      </c>
      <c r="E917" s="5" t="s">
        <v>128</v>
      </c>
      <c r="F917" s="3" t="s">
        <v>129</v>
      </c>
      <c r="G917" s="3" t="s">
        <v>21</v>
      </c>
      <c r="H917" s="2" t="s">
        <v>49</v>
      </c>
      <c r="I917" s="2" t="s">
        <v>2529</v>
      </c>
      <c r="J917" s="3" t="str">
        <f>HYPERLINK("https://www.boe.es/gazeta/dias/1828/01/03/pdfs/GMD-1828-2.pdf#page=4","Abrir facsímil")</f>
        <v>Abrir facsímil</v>
      </c>
      <c r="K917" s="3" t="s">
        <v>51</v>
      </c>
    </row>
    <row r="918" spans="1:11" ht="42" customHeight="1">
      <c r="A918" s="2" t="s">
        <v>2530</v>
      </c>
      <c r="B918" s="2" t="s">
        <v>2531</v>
      </c>
      <c r="C918" s="2" t="s">
        <v>27</v>
      </c>
      <c r="D918" s="2" t="s">
        <v>28</v>
      </c>
      <c r="E918" s="5" t="s">
        <v>133</v>
      </c>
      <c r="F918" s="3" t="s">
        <v>134</v>
      </c>
      <c r="G918" s="3" t="s">
        <v>36</v>
      </c>
      <c r="H918" s="2" t="s">
        <v>49</v>
      </c>
      <c r="I918" s="2" t="s">
        <v>2532</v>
      </c>
      <c r="J918" s="3" t="str">
        <f>HYPERLINK("https://www.boe.es/gazeta/dias/1828/05/15/pdfs/GMD-1828-59.pdf#page=3","Abrir facsímil")</f>
        <v>Abrir facsímil</v>
      </c>
      <c r="K918" s="3" t="s">
        <v>51</v>
      </c>
    </row>
    <row r="919" spans="1:11" ht="42" customHeight="1">
      <c r="A919" s="2" t="s">
        <v>2533</v>
      </c>
      <c r="B919" s="2" t="s">
        <v>2534</v>
      </c>
      <c r="C919" s="2" t="s">
        <v>27</v>
      </c>
      <c r="D919" s="2" t="s">
        <v>28</v>
      </c>
      <c r="E919" s="5" t="s">
        <v>256</v>
      </c>
      <c r="F919" s="3" t="s">
        <v>257</v>
      </c>
      <c r="G919" s="3" t="s">
        <v>36</v>
      </c>
      <c r="H919" s="2" t="s">
        <v>49</v>
      </c>
      <c r="I919" s="2" t="s">
        <v>2535</v>
      </c>
      <c r="J919" s="3" t="str">
        <f>HYPERLINK("https://www.boe.es/gazeta/dias/1828/11/11/pdfs/GMD-1828-136.pdf#page=3","Abrir facsímil")</f>
        <v>Abrir facsímil</v>
      </c>
      <c r="K919" s="3" t="s">
        <v>51</v>
      </c>
    </row>
    <row r="920" spans="1:11" ht="42" customHeight="1">
      <c r="A920" s="2" t="s">
        <v>2536</v>
      </c>
      <c r="B920" s="2" t="s">
        <v>2536</v>
      </c>
      <c r="C920" s="2" t="s">
        <v>54</v>
      </c>
      <c r="D920" s="2" t="s">
        <v>28</v>
      </c>
      <c r="E920" s="5" t="s">
        <v>212</v>
      </c>
      <c r="F920" s="3" t="s">
        <v>213</v>
      </c>
      <c r="G920" s="3" t="s">
        <v>36</v>
      </c>
      <c r="H920" s="2" t="s">
        <v>49</v>
      </c>
      <c r="I920" s="2" t="s">
        <v>2537</v>
      </c>
      <c r="J920" s="3" t="str">
        <f>HYPERLINK("https://www.boe.es/gazeta/dias/1828/03/25/pdfs/GMD-1828-37.pdf#page=3","Abrir facsímil")</f>
        <v>Abrir facsímil</v>
      </c>
      <c r="K920" s="3" t="s">
        <v>51</v>
      </c>
    </row>
    <row r="921" spans="1:11" ht="42" customHeight="1">
      <c r="A921" s="2" t="s">
        <v>2536</v>
      </c>
      <c r="B921" s="2" t="s">
        <v>2536</v>
      </c>
      <c r="C921" s="2" t="s">
        <v>17</v>
      </c>
      <c r="D921" s="2" t="s">
        <v>18</v>
      </c>
      <c r="E921" s="5" t="s">
        <v>446</v>
      </c>
      <c r="F921" s="3" t="s">
        <v>447</v>
      </c>
      <c r="G921" s="3" t="s">
        <v>21</v>
      </c>
      <c r="H921" s="2" t="s">
        <v>49</v>
      </c>
      <c r="I921" s="2" t="s">
        <v>2538</v>
      </c>
      <c r="J921" s="3" t="str">
        <f>HYPERLINK("https://www.boe.es/gazeta/dias/1828/08/16/pdfs/GMD-1828-99.pdf#page=4","Abrir facsímil")</f>
        <v>Abrir facsímil</v>
      </c>
      <c r="K921" s="3" t="s">
        <v>51</v>
      </c>
    </row>
    <row r="922" spans="1:11" ht="42" customHeight="1">
      <c r="A922" s="2" t="s">
        <v>2536</v>
      </c>
      <c r="B922" s="2" t="s">
        <v>2536</v>
      </c>
      <c r="C922" s="2" t="s">
        <v>27</v>
      </c>
      <c r="D922" s="2" t="s">
        <v>28</v>
      </c>
      <c r="E922" s="5" t="s">
        <v>499</v>
      </c>
      <c r="F922" s="3" t="s">
        <v>500</v>
      </c>
      <c r="G922" s="3" t="s">
        <v>43</v>
      </c>
      <c r="H922" s="2" t="s">
        <v>49</v>
      </c>
      <c r="I922" s="2" t="s">
        <v>2539</v>
      </c>
      <c r="J922" s="3" t="str">
        <f>HYPERLINK("https://www.boe.es/gazeta/dias/1828/09/16/pdfs/GMD-1828-112.pdf#page=1","Abrir facsímil")</f>
        <v>Abrir facsímil</v>
      </c>
      <c r="K922" s="3" t="s">
        <v>51</v>
      </c>
    </row>
    <row r="923" spans="1:11" ht="42" customHeight="1">
      <c r="A923" s="2" t="s">
        <v>2536</v>
      </c>
      <c r="B923" s="2" t="s">
        <v>2536</v>
      </c>
      <c r="C923" s="2" t="s">
        <v>17</v>
      </c>
      <c r="D923" s="2" t="s">
        <v>18</v>
      </c>
      <c r="E923" s="5" t="s">
        <v>1794</v>
      </c>
      <c r="F923" s="3" t="s">
        <v>1795</v>
      </c>
      <c r="G923" s="3" t="s">
        <v>36</v>
      </c>
      <c r="H923" s="2" t="s">
        <v>49</v>
      </c>
      <c r="I923" s="2" t="s">
        <v>2540</v>
      </c>
      <c r="J923" s="3" t="str">
        <f>HYPERLINK("https://www.boe.es/gazeta/dias/1828/09/30/pdfs/GMD-1828-118.pdf#page=3","Abrir facsímil")</f>
        <v>Abrir facsímil</v>
      </c>
      <c r="K923" s="3" t="s">
        <v>51</v>
      </c>
    </row>
    <row r="924" spans="1:11" ht="42" customHeight="1">
      <c r="A924" s="2" t="s">
        <v>2541</v>
      </c>
      <c r="B924" s="2" t="s">
        <v>2541</v>
      </c>
      <c r="C924" s="2" t="s">
        <v>17</v>
      </c>
      <c r="D924" s="2" t="s">
        <v>18</v>
      </c>
      <c r="E924" s="5" t="s">
        <v>866</v>
      </c>
      <c r="F924" s="3" t="s">
        <v>867</v>
      </c>
      <c r="G924" s="3" t="s">
        <v>36</v>
      </c>
      <c r="H924" s="2" t="s">
        <v>49</v>
      </c>
      <c r="I924" s="2" t="s">
        <v>2542</v>
      </c>
      <c r="J924" s="3" t="str">
        <f>HYPERLINK("https://www.boe.es/gazeta/dias/1828/08/02/pdfs/GMD-1828-93.pdf#page=3","Abrir facsímil")</f>
        <v>Abrir facsímil</v>
      </c>
      <c r="K924" s="3" t="s">
        <v>51</v>
      </c>
    </row>
    <row r="925" spans="1:11" ht="42" customHeight="1">
      <c r="A925" s="2" t="s">
        <v>2543</v>
      </c>
      <c r="B925" s="2" t="s">
        <v>2544</v>
      </c>
      <c r="C925" s="2" t="s">
        <v>17</v>
      </c>
      <c r="D925" s="2" t="s">
        <v>18</v>
      </c>
      <c r="E925" s="5" t="s">
        <v>614</v>
      </c>
      <c r="F925" s="3" t="s">
        <v>615</v>
      </c>
      <c r="G925" s="3" t="s">
        <v>21</v>
      </c>
      <c r="H925" s="2" t="s">
        <v>49</v>
      </c>
      <c r="I925" s="2" t="s">
        <v>2545</v>
      </c>
      <c r="J925" s="3" t="str">
        <f>HYPERLINK("https://www.boe.es/gazeta/dias/1828/05/27/pdfs/GMD-1828-64.pdf#page=4","Abrir facsímil")</f>
        <v>Abrir facsímil</v>
      </c>
      <c r="K925" s="3" t="s">
        <v>51</v>
      </c>
    </row>
    <row r="926" spans="1:11" ht="42" customHeight="1">
      <c r="A926" s="2" t="s">
        <v>2546</v>
      </c>
      <c r="B926" s="2" t="s">
        <v>2547</v>
      </c>
      <c r="C926" s="2" t="s">
        <v>150</v>
      </c>
      <c r="D926" s="2" t="s">
        <v>151</v>
      </c>
      <c r="E926" s="5" t="s">
        <v>705</v>
      </c>
      <c r="F926" s="3" t="s">
        <v>706</v>
      </c>
      <c r="G926" s="3" t="s">
        <v>36</v>
      </c>
      <c r="H926" s="2" t="s">
        <v>22</v>
      </c>
      <c r="I926" s="2" t="s">
        <v>2548</v>
      </c>
      <c r="J926" s="3" t="str">
        <f>HYPERLINK("https://www.boe.es/gazeta/dias/1828/12/20/pdfs/GMD-1828-153.pdf#page=3","Abrir facsímil")</f>
        <v>Abrir facsímil</v>
      </c>
      <c r="K926" s="3" t="s">
        <v>24</v>
      </c>
    </row>
    <row r="927" spans="1:11" ht="42" customHeight="1">
      <c r="A927" s="2" t="s">
        <v>2549</v>
      </c>
      <c r="B927" s="2" t="s">
        <v>2550</v>
      </c>
      <c r="C927" s="2" t="s">
        <v>27</v>
      </c>
      <c r="D927" s="2" t="s">
        <v>28</v>
      </c>
      <c r="E927" s="5" t="s">
        <v>504</v>
      </c>
      <c r="F927" s="3" t="s">
        <v>505</v>
      </c>
      <c r="G927" s="3" t="s">
        <v>506</v>
      </c>
      <c r="H927" s="2" t="s">
        <v>49</v>
      </c>
      <c r="I927" s="2" t="s">
        <v>2551</v>
      </c>
      <c r="J927" s="3" t="str">
        <f>HYPERLINK("https://www.boe.es/gazeta/dias/1828/09/13/pdfs/GMD-1828-111.pdf#page=4","Abrir facsímil")</f>
        <v>Abrir facsímil</v>
      </c>
      <c r="K927" s="3" t="s">
        <v>51</v>
      </c>
    </row>
    <row r="928" spans="1:11" ht="42" customHeight="1">
      <c r="A928" s="2" t="s">
        <v>2552</v>
      </c>
      <c r="B928" s="2" t="s">
        <v>2553</v>
      </c>
      <c r="C928" s="2" t="s">
        <v>17</v>
      </c>
      <c r="D928" s="2" t="s">
        <v>18</v>
      </c>
      <c r="E928" s="5" t="s">
        <v>607</v>
      </c>
      <c r="F928" s="3" t="s">
        <v>608</v>
      </c>
      <c r="G928" s="3" t="s">
        <v>21</v>
      </c>
      <c r="H928" s="2" t="s">
        <v>49</v>
      </c>
      <c r="I928" s="2" t="s">
        <v>2554</v>
      </c>
      <c r="J928" s="3" t="str">
        <f>HYPERLINK("https://www.boe.es/gazeta/dias/1828/10/30/pdfs/GMD-1828-131.pdf#page=4","Abrir facsímil")</f>
        <v>Abrir facsímil</v>
      </c>
      <c r="K928" s="3" t="s">
        <v>51</v>
      </c>
    </row>
    <row r="929" spans="1:11" ht="42" customHeight="1">
      <c r="A929" s="2" t="s">
        <v>2555</v>
      </c>
      <c r="B929" s="2" t="s">
        <v>2556</v>
      </c>
      <c r="C929" s="2" t="s">
        <v>17</v>
      </c>
      <c r="D929" s="2" t="s">
        <v>18</v>
      </c>
      <c r="E929" s="5" t="s">
        <v>169</v>
      </c>
      <c r="F929" s="3" t="s">
        <v>170</v>
      </c>
      <c r="G929" s="3" t="s">
        <v>36</v>
      </c>
      <c r="H929" s="2" t="s">
        <v>49</v>
      </c>
      <c r="I929" s="2" t="s">
        <v>2557</v>
      </c>
      <c r="J929" s="3" t="str">
        <f>HYPERLINK("https://www.boe.es/gazeta/dias/1828/04/01/pdfs/GMD-1828-40.pdf#page=3","Abrir facsímil")</f>
        <v>Abrir facsímil</v>
      </c>
      <c r="K929" s="3" t="s">
        <v>51</v>
      </c>
    </row>
    <row r="930" spans="1:11" ht="42" customHeight="1">
      <c r="A930" s="2" t="s">
        <v>2558</v>
      </c>
      <c r="B930" s="2" t="s">
        <v>2558</v>
      </c>
      <c r="C930" s="2" t="s">
        <v>17</v>
      </c>
      <c r="D930" s="2" t="s">
        <v>18</v>
      </c>
      <c r="E930" s="5" t="s">
        <v>1268</v>
      </c>
      <c r="F930" s="3" t="s">
        <v>1269</v>
      </c>
      <c r="G930" s="3" t="s">
        <v>36</v>
      </c>
      <c r="H930" s="2" t="s">
        <v>49</v>
      </c>
      <c r="I930" s="2" t="s">
        <v>2559</v>
      </c>
      <c r="J930" s="3" t="str">
        <f>HYPERLINK("https://www.boe.es/gazeta/dias/1828/12/23/pdfs/GMD-1828-154.pdf#page=3","Abrir facsímil")</f>
        <v>Abrir facsímil</v>
      </c>
      <c r="K930" s="3" t="s">
        <v>51</v>
      </c>
    </row>
    <row r="931" spans="1:11" ht="42" customHeight="1">
      <c r="A931" s="2" t="s">
        <v>2560</v>
      </c>
      <c r="B931" s="2" t="s">
        <v>2560</v>
      </c>
      <c r="C931" s="2" t="s">
        <v>17</v>
      </c>
      <c r="D931" s="2" t="s">
        <v>18</v>
      </c>
      <c r="E931" s="5" t="s">
        <v>577</v>
      </c>
      <c r="F931" s="3" t="s">
        <v>578</v>
      </c>
      <c r="G931" s="3" t="s">
        <v>595</v>
      </c>
      <c r="H931" s="2" t="s">
        <v>49</v>
      </c>
      <c r="I931" s="2" t="s">
        <v>2561</v>
      </c>
      <c r="J931" s="3" t="str">
        <f>HYPERLINK("https://www.boe.es/gazeta/dias/1828/02/19/pdfs/GMD-1828-22.pdf#page=2","Abrir facsímil")</f>
        <v>Abrir facsímil</v>
      </c>
      <c r="K931" s="3" t="s">
        <v>51</v>
      </c>
    </row>
    <row r="932" spans="1:11" ht="42" customHeight="1">
      <c r="A932" s="2" t="s">
        <v>2562</v>
      </c>
      <c r="B932" s="2" t="s">
        <v>2562</v>
      </c>
      <c r="C932" s="2" t="s">
        <v>17</v>
      </c>
      <c r="D932" s="2" t="s">
        <v>18</v>
      </c>
      <c r="E932" s="5" t="s">
        <v>236</v>
      </c>
      <c r="F932" s="3" t="s">
        <v>237</v>
      </c>
      <c r="G932" s="3" t="s">
        <v>36</v>
      </c>
      <c r="H932" s="2" t="s">
        <v>49</v>
      </c>
      <c r="I932" s="2" t="s">
        <v>2563</v>
      </c>
      <c r="J932" s="3" t="str">
        <f>HYPERLINK("https://www.boe.es/gazeta/dias/1828/03/18/pdfs/GMD-1828-34.pdf#page=3","Abrir facsímil")</f>
        <v>Abrir facsímil</v>
      </c>
      <c r="K932" s="3" t="s">
        <v>51</v>
      </c>
    </row>
    <row r="933" spans="1:11" ht="42" customHeight="1">
      <c r="A933" s="2" t="s">
        <v>2564</v>
      </c>
      <c r="B933" s="2" t="s">
        <v>2565</v>
      </c>
      <c r="C933" s="2" t="s">
        <v>17</v>
      </c>
      <c r="D933" s="2" t="s">
        <v>18</v>
      </c>
      <c r="E933" s="5" t="s">
        <v>780</v>
      </c>
      <c r="F933" s="3" t="s">
        <v>781</v>
      </c>
      <c r="G933" s="3" t="s">
        <v>21</v>
      </c>
      <c r="H933" s="2" t="s">
        <v>49</v>
      </c>
      <c r="I933" s="2" t="s">
        <v>2566</v>
      </c>
      <c r="J933" s="3" t="str">
        <f>HYPERLINK("https://www.boe.es/gazeta/dias/1828/05/13/pdfs/GMD-1828-58.pdf#page=4","Abrir facsímil")</f>
        <v>Abrir facsímil</v>
      </c>
      <c r="K933" s="3" t="s">
        <v>51</v>
      </c>
    </row>
    <row r="934" spans="1:11" ht="42" customHeight="1">
      <c r="A934" s="2" t="s">
        <v>2567</v>
      </c>
      <c r="B934" s="2" t="s">
        <v>2568</v>
      </c>
      <c r="C934" s="2" t="s">
        <v>27</v>
      </c>
      <c r="D934" s="2" t="s">
        <v>28</v>
      </c>
      <c r="E934" s="5" t="s">
        <v>55</v>
      </c>
      <c r="F934" s="3" t="s">
        <v>56</v>
      </c>
      <c r="G934" s="3" t="s">
        <v>57</v>
      </c>
      <c r="H934" s="2" t="s">
        <v>49</v>
      </c>
      <c r="I934" s="2" t="s">
        <v>2569</v>
      </c>
      <c r="J934" s="3" t="str">
        <f>HYPERLINK("https://www.boe.es/gazeta/dias/1828/05/10/pdfs/GMD-1828-57.pdf#page=4","Abrir facsímil")</f>
        <v>Abrir facsímil</v>
      </c>
      <c r="K934" s="3" t="s">
        <v>51</v>
      </c>
    </row>
    <row r="935" spans="1:11" ht="42" customHeight="1">
      <c r="A935" s="2" t="s">
        <v>2570</v>
      </c>
      <c r="B935" s="2" t="s">
        <v>2571</v>
      </c>
      <c r="C935" s="2" t="s">
        <v>27</v>
      </c>
      <c r="D935" s="2" t="s">
        <v>28</v>
      </c>
      <c r="E935" s="5" t="s">
        <v>324</v>
      </c>
      <c r="F935" s="3" t="s">
        <v>325</v>
      </c>
      <c r="G935" s="3" t="s">
        <v>21</v>
      </c>
      <c r="H935" s="2" t="s">
        <v>49</v>
      </c>
      <c r="I935" s="2" t="s">
        <v>2572</v>
      </c>
      <c r="J935" s="3" t="str">
        <f>HYPERLINK("https://www.boe.es/gazeta/dias/1828/05/08/pdfs/GMD-1828-56.pdf#page=4","Abrir facsímil")</f>
        <v>Abrir facsímil</v>
      </c>
      <c r="K935" s="3" t="s">
        <v>51</v>
      </c>
    </row>
    <row r="936" spans="1:11" ht="42" customHeight="1">
      <c r="A936" s="2" t="s">
        <v>2573</v>
      </c>
      <c r="B936" s="2" t="s">
        <v>2573</v>
      </c>
      <c r="C936" s="2" t="s">
        <v>17</v>
      </c>
      <c r="D936" s="2" t="s">
        <v>18</v>
      </c>
      <c r="E936" s="5" t="s">
        <v>746</v>
      </c>
      <c r="F936" s="3" t="s">
        <v>747</v>
      </c>
      <c r="G936" s="3" t="s">
        <v>43</v>
      </c>
      <c r="H936" s="2" t="s">
        <v>49</v>
      </c>
      <c r="I936" s="2" t="s">
        <v>2574</v>
      </c>
      <c r="J936" s="3" t="str">
        <f>HYPERLINK("https://www.boe.es/gazeta/dias/1828/01/08/pdfs/GMD-1828-4.pdf#page=1","Abrir facsímil")</f>
        <v>Abrir facsímil</v>
      </c>
      <c r="K936" s="3" t="s">
        <v>51</v>
      </c>
    </row>
    <row r="937" spans="1:11" ht="42" customHeight="1">
      <c r="A937" s="2" t="s">
        <v>2575</v>
      </c>
      <c r="B937" s="2" t="s">
        <v>2576</v>
      </c>
      <c r="C937" s="2" t="s">
        <v>96</v>
      </c>
      <c r="D937" s="2" t="s">
        <v>28</v>
      </c>
      <c r="E937" s="5" t="s">
        <v>1425</v>
      </c>
      <c r="F937" s="3" t="s">
        <v>1426</v>
      </c>
      <c r="G937" s="3" t="s">
        <v>21</v>
      </c>
      <c r="H937" s="2" t="s">
        <v>22</v>
      </c>
      <c r="I937" s="2" t="s">
        <v>2577</v>
      </c>
      <c r="J937" s="3" t="str">
        <f>HYPERLINK("https://www.boe.es/gazeta/dias/1828/07/17/pdfs/GMD-1828-86.pdf#page=4","Abrir facsímil")</f>
        <v>Abrir facsímil</v>
      </c>
      <c r="K937" s="3" t="s">
        <v>24</v>
      </c>
    </row>
    <row r="938" spans="1:11" ht="42" customHeight="1">
      <c r="A938" s="2" t="s">
        <v>2578</v>
      </c>
      <c r="B938" s="2" t="s">
        <v>2578</v>
      </c>
      <c r="C938" s="2" t="s">
        <v>150</v>
      </c>
      <c r="D938" s="2" t="s">
        <v>151</v>
      </c>
      <c r="E938" s="5" t="s">
        <v>41</v>
      </c>
      <c r="F938" s="3" t="s">
        <v>42</v>
      </c>
      <c r="G938" s="3" t="s">
        <v>43</v>
      </c>
      <c r="H938" s="2" t="s">
        <v>49</v>
      </c>
      <c r="I938" s="2" t="s">
        <v>2579</v>
      </c>
      <c r="J938" s="3" t="str">
        <f>HYPERLINK("https://www.boe.es/gazeta/dias/1828/01/15/pdfs/GMD-1828-7.pdf#page=1","Abrir facsímil")</f>
        <v>Abrir facsímil</v>
      </c>
      <c r="K938" s="3" t="s">
        <v>51</v>
      </c>
    </row>
    <row r="939" spans="1:11" ht="42" customHeight="1">
      <c r="A939" s="2" t="s">
        <v>2578</v>
      </c>
      <c r="B939" s="2" t="s">
        <v>2578</v>
      </c>
      <c r="C939" s="2" t="s">
        <v>150</v>
      </c>
      <c r="D939" s="2" t="s">
        <v>151</v>
      </c>
      <c r="E939" s="5" t="s">
        <v>446</v>
      </c>
      <c r="F939" s="3" t="s">
        <v>447</v>
      </c>
      <c r="G939" s="3" t="s">
        <v>43</v>
      </c>
      <c r="H939" s="2" t="s">
        <v>49</v>
      </c>
      <c r="I939" s="2" t="s">
        <v>2580</v>
      </c>
      <c r="J939" s="3" t="str">
        <f>HYPERLINK("https://www.boe.es/gazeta/dias/1828/08/16/pdfs/GMD-1828-99.pdf#page=1","Abrir facsímil")</f>
        <v>Abrir facsímil</v>
      </c>
      <c r="K939" s="3" t="s">
        <v>51</v>
      </c>
    </row>
    <row r="940" spans="1:11" ht="42" customHeight="1">
      <c r="A940" s="2" t="s">
        <v>2578</v>
      </c>
      <c r="B940" s="2" t="s">
        <v>2578</v>
      </c>
      <c r="C940" s="2" t="s">
        <v>17</v>
      </c>
      <c r="D940" s="2" t="s">
        <v>18</v>
      </c>
      <c r="E940" s="5" t="s">
        <v>343</v>
      </c>
      <c r="F940" s="3" t="s">
        <v>344</v>
      </c>
      <c r="G940" s="3" t="s">
        <v>43</v>
      </c>
      <c r="H940" s="2" t="s">
        <v>49</v>
      </c>
      <c r="I940" s="2" t="s">
        <v>2581</v>
      </c>
      <c r="J940" s="3" t="str">
        <f>HYPERLINK("https://www.boe.es/gazeta/dias/1828/09/25/pdfs/GMD-1828-116.pdf#page=1","Abrir facsímil")</f>
        <v>Abrir facsímil</v>
      </c>
      <c r="K940" s="3" t="s">
        <v>51</v>
      </c>
    </row>
    <row r="941" spans="1:11" ht="42" customHeight="1">
      <c r="A941" s="2" t="s">
        <v>2582</v>
      </c>
      <c r="B941" s="2" t="s">
        <v>2583</v>
      </c>
      <c r="C941" s="2" t="s">
        <v>96</v>
      </c>
      <c r="D941" s="2" t="s">
        <v>28</v>
      </c>
      <c r="E941" s="5" t="s">
        <v>212</v>
      </c>
      <c r="F941" s="3" t="s">
        <v>213</v>
      </c>
      <c r="G941" s="3" t="s">
        <v>36</v>
      </c>
      <c r="H941" s="2" t="s">
        <v>49</v>
      </c>
      <c r="I941" s="2" t="s">
        <v>2584</v>
      </c>
      <c r="J941" s="3" t="str">
        <f>HYPERLINK("https://www.boe.es/gazeta/dias/1828/03/25/pdfs/GMD-1828-37.pdf#page=3","Abrir facsímil")</f>
        <v>Abrir facsímil</v>
      </c>
      <c r="K941" s="3" t="s">
        <v>51</v>
      </c>
    </row>
    <row r="942" spans="1:11" ht="42" customHeight="1">
      <c r="A942" s="2" t="s">
        <v>2585</v>
      </c>
      <c r="B942" s="2" t="s">
        <v>2585</v>
      </c>
      <c r="C942" s="2" t="s">
        <v>27</v>
      </c>
      <c r="D942" s="2" t="s">
        <v>28</v>
      </c>
      <c r="E942" s="5" t="s">
        <v>1576</v>
      </c>
      <c r="F942" s="3" t="s">
        <v>1577</v>
      </c>
      <c r="G942" s="3" t="s">
        <v>21</v>
      </c>
      <c r="H942" s="2" t="s">
        <v>49</v>
      </c>
      <c r="I942" s="2" t="s">
        <v>2586</v>
      </c>
      <c r="J942" s="3" t="str">
        <f>HYPERLINK("https://www.boe.es/gazeta/dias/1828/10/04/pdfs/GMD-1828-120.pdf#page=4","Abrir facsímil")</f>
        <v>Abrir facsímil</v>
      </c>
      <c r="K942" s="3" t="s">
        <v>51</v>
      </c>
    </row>
    <row r="943" spans="1:11" ht="42" customHeight="1">
      <c r="A943" s="2" t="s">
        <v>2587</v>
      </c>
      <c r="B943" s="2" t="s">
        <v>2587</v>
      </c>
      <c r="C943" s="2" t="s">
        <v>17</v>
      </c>
      <c r="D943" s="2" t="s">
        <v>18</v>
      </c>
      <c r="E943" s="5" t="s">
        <v>108</v>
      </c>
      <c r="F943" s="3" t="s">
        <v>109</v>
      </c>
      <c r="G943" s="3" t="s">
        <v>36</v>
      </c>
      <c r="H943" s="2" t="s">
        <v>49</v>
      </c>
      <c r="I943" s="2" t="s">
        <v>2588</v>
      </c>
      <c r="J943" s="3" t="str">
        <f>HYPERLINK("https://www.boe.es/gazeta/dias/1828/11/29/pdfs/GMD-1828-144.pdf#page=3","Abrir facsímil")</f>
        <v>Abrir facsímil</v>
      </c>
      <c r="K943" s="3" t="s">
        <v>51</v>
      </c>
    </row>
    <row r="944" spans="1:11" ht="42" customHeight="1">
      <c r="A944" s="2" t="s">
        <v>2589</v>
      </c>
      <c r="B944" s="2" t="s">
        <v>2590</v>
      </c>
      <c r="C944" s="2" t="s">
        <v>17</v>
      </c>
      <c r="D944" s="2" t="s">
        <v>18</v>
      </c>
      <c r="E944" s="5" t="s">
        <v>299</v>
      </c>
      <c r="F944" s="3" t="s">
        <v>300</v>
      </c>
      <c r="G944" s="3" t="s">
        <v>36</v>
      </c>
      <c r="H944" s="2" t="s">
        <v>49</v>
      </c>
      <c r="I944" s="2" t="s">
        <v>2591</v>
      </c>
      <c r="J944" s="3" t="str">
        <f>HYPERLINK("https://www.boe.es/gazeta/dias/1828/02/23/pdfs/GMD-1828-24.pdf#page=3","Abrir facsímil")</f>
        <v>Abrir facsímil</v>
      </c>
      <c r="K944" s="3" t="s">
        <v>51</v>
      </c>
    </row>
    <row r="945" spans="1:11" ht="42" customHeight="1">
      <c r="A945" s="2" t="s">
        <v>2592</v>
      </c>
      <c r="B945" s="2" t="s">
        <v>2592</v>
      </c>
      <c r="C945" s="2" t="s">
        <v>27</v>
      </c>
      <c r="D945" s="2" t="s">
        <v>28</v>
      </c>
      <c r="E945" s="5" t="s">
        <v>145</v>
      </c>
      <c r="F945" s="3" t="s">
        <v>146</v>
      </c>
      <c r="G945" s="3" t="s">
        <v>147</v>
      </c>
      <c r="H945" s="2" t="s">
        <v>49</v>
      </c>
      <c r="I945" s="2" t="s">
        <v>2593</v>
      </c>
      <c r="J945" s="3" t="str">
        <f>HYPERLINK("https://www.boe.es/gazeta/dias/1828/10/07/pdfs/GMD-1828-121.pdf#page=4","Abrir facsímil")</f>
        <v>Abrir facsímil</v>
      </c>
      <c r="K945" s="3" t="s">
        <v>51</v>
      </c>
    </row>
    <row r="946" spans="1:11" ht="42" customHeight="1">
      <c r="A946" s="2" t="s">
        <v>2594</v>
      </c>
      <c r="B946" s="2" t="s">
        <v>2594</v>
      </c>
      <c r="C946" s="2" t="s">
        <v>150</v>
      </c>
      <c r="D946" s="2" t="s">
        <v>151</v>
      </c>
      <c r="E946" s="5" t="s">
        <v>204</v>
      </c>
      <c r="F946" s="3" t="s">
        <v>205</v>
      </c>
      <c r="G946" s="3" t="s">
        <v>36</v>
      </c>
      <c r="H946" s="2" t="s">
        <v>49</v>
      </c>
      <c r="I946" s="2" t="s">
        <v>2595</v>
      </c>
      <c r="J946" s="3" t="str">
        <f>HYPERLINK("https://www.boe.es/gazeta/dias/1828/09/11/pdfs/GMD-1828-110.pdf#page=3","Abrir facsímil")</f>
        <v>Abrir facsímil</v>
      </c>
      <c r="K946" s="3" t="s">
        <v>51</v>
      </c>
    </row>
    <row r="947" spans="1:11" ht="42" customHeight="1">
      <c r="A947" s="2" t="s">
        <v>2596</v>
      </c>
      <c r="B947" s="2" t="s">
        <v>2597</v>
      </c>
      <c r="C947" s="2" t="s">
        <v>27</v>
      </c>
      <c r="D947" s="2" t="s">
        <v>28</v>
      </c>
      <c r="E947" s="5" t="s">
        <v>294</v>
      </c>
      <c r="F947" s="3" t="s">
        <v>295</v>
      </c>
      <c r="G947" s="3" t="s">
        <v>36</v>
      </c>
      <c r="H947" s="2" t="s">
        <v>49</v>
      </c>
      <c r="I947" s="2" t="s">
        <v>2598</v>
      </c>
      <c r="J947" s="3" t="str">
        <f>HYPERLINK("https://www.boe.es/gazeta/dias/1828/07/01/pdfs/GMD-1828-79.pdf#page=3","Abrir facsímil")</f>
        <v>Abrir facsímil</v>
      </c>
      <c r="K947" s="3" t="s">
        <v>51</v>
      </c>
    </row>
    <row r="948" spans="1:11" ht="42" customHeight="1">
      <c r="A948" s="2" t="s">
        <v>2599</v>
      </c>
      <c r="B948" s="2" t="s">
        <v>2599</v>
      </c>
      <c r="C948" s="2" t="s">
        <v>17</v>
      </c>
      <c r="D948" s="2" t="s">
        <v>18</v>
      </c>
      <c r="E948" s="5" t="s">
        <v>55</v>
      </c>
      <c r="F948" s="3" t="s">
        <v>56</v>
      </c>
      <c r="G948" s="3" t="s">
        <v>67</v>
      </c>
      <c r="H948" s="2" t="s">
        <v>49</v>
      </c>
      <c r="I948" s="2" t="s">
        <v>2600</v>
      </c>
      <c r="J948" s="3" t="str">
        <f>HYPERLINK("https://www.boe.es/gazeta/dias/1828/05/10/pdfs/GMD-1828-57.pdf#page=2","Abrir facsímil")</f>
        <v>Abrir facsímil</v>
      </c>
      <c r="K948" s="3" t="s">
        <v>51</v>
      </c>
    </row>
    <row r="949" spans="1:11" ht="42" customHeight="1">
      <c r="A949" s="2" t="s">
        <v>2601</v>
      </c>
      <c r="B949" s="2" t="s">
        <v>2602</v>
      </c>
      <c r="C949" s="2" t="s">
        <v>27</v>
      </c>
      <c r="D949" s="2" t="s">
        <v>28</v>
      </c>
      <c r="E949" s="5" t="s">
        <v>78</v>
      </c>
      <c r="F949" s="3" t="s">
        <v>79</v>
      </c>
      <c r="G949" s="3" t="s">
        <v>36</v>
      </c>
      <c r="H949" s="2" t="s">
        <v>49</v>
      </c>
      <c r="I949" s="2" t="s">
        <v>2603</v>
      </c>
      <c r="J949" s="3" t="str">
        <f>HYPERLINK("https://www.boe.es/gazeta/dias/1828/04/03/pdfs/GMD-1828-41.pdf#page=3","Abrir facsímil")</f>
        <v>Abrir facsímil</v>
      </c>
      <c r="K949" s="3" t="s">
        <v>51</v>
      </c>
    </row>
    <row r="950" spans="1:11" ht="42" customHeight="1">
      <c r="A950" s="2" t="s">
        <v>2604</v>
      </c>
      <c r="B950" s="2" t="s">
        <v>2604</v>
      </c>
      <c r="C950" s="2" t="s">
        <v>17</v>
      </c>
      <c r="D950" s="2" t="s">
        <v>18</v>
      </c>
      <c r="E950" s="5" t="s">
        <v>73</v>
      </c>
      <c r="F950" s="3" t="s">
        <v>74</v>
      </c>
      <c r="G950" s="3" t="s">
        <v>36</v>
      </c>
      <c r="H950" s="2" t="s">
        <v>49</v>
      </c>
      <c r="I950" s="2" t="s">
        <v>2605</v>
      </c>
      <c r="J950" s="3" t="str">
        <f>HYPERLINK("https://www.boe.es/gazeta/dias/1828/07/31/pdfs/GMD-1828-92.pdf#page=3","Abrir facsímil")</f>
        <v>Abrir facsímil</v>
      </c>
      <c r="K950" s="3" t="s">
        <v>51</v>
      </c>
    </row>
    <row r="951" spans="1:11" ht="42" customHeight="1">
      <c r="A951" s="2" t="s">
        <v>2606</v>
      </c>
      <c r="B951" s="2" t="s">
        <v>2606</v>
      </c>
      <c r="C951" s="2" t="s">
        <v>96</v>
      </c>
      <c r="D951" s="2" t="s">
        <v>28</v>
      </c>
      <c r="E951" s="5" t="s">
        <v>959</v>
      </c>
      <c r="F951" s="3" t="s">
        <v>960</v>
      </c>
      <c r="G951" s="3" t="s">
        <v>36</v>
      </c>
      <c r="H951" s="2" t="s">
        <v>49</v>
      </c>
      <c r="I951" s="2" t="s">
        <v>2607</v>
      </c>
      <c r="J951" s="3" t="str">
        <f>HYPERLINK("https://www.boe.es/gazeta/dias/1828/04/15/pdfs/GMD-1828-46.pdf#page=3","Abrir facsímil")</f>
        <v>Abrir facsímil</v>
      </c>
      <c r="K951" s="3" t="s">
        <v>51</v>
      </c>
    </row>
    <row r="952" spans="1:11" ht="42" customHeight="1">
      <c r="A952" s="2" t="s">
        <v>2606</v>
      </c>
      <c r="B952" s="2" t="s">
        <v>2606</v>
      </c>
      <c r="C952" s="2" t="s">
        <v>27</v>
      </c>
      <c r="D952" s="2" t="s">
        <v>28</v>
      </c>
      <c r="E952" s="5" t="s">
        <v>221</v>
      </c>
      <c r="F952" s="3" t="s">
        <v>222</v>
      </c>
      <c r="G952" s="3" t="s">
        <v>36</v>
      </c>
      <c r="H952" s="2" t="s">
        <v>49</v>
      </c>
      <c r="I952" s="2" t="s">
        <v>2608</v>
      </c>
      <c r="J952" s="3" t="str">
        <f>HYPERLINK("https://www.boe.es/gazeta/dias/1828/05/22/pdfs/GMD-1828-62.pdf#page=3","Abrir facsímil")</f>
        <v>Abrir facsímil</v>
      </c>
      <c r="K952" s="3" t="s">
        <v>51</v>
      </c>
    </row>
    <row r="953" spans="1:11" ht="42" customHeight="1">
      <c r="A953" s="2" t="s">
        <v>2606</v>
      </c>
      <c r="B953" s="2" t="s">
        <v>2606</v>
      </c>
      <c r="C953" s="2" t="s">
        <v>27</v>
      </c>
      <c r="D953" s="2" t="s">
        <v>28</v>
      </c>
      <c r="E953" s="5" t="s">
        <v>499</v>
      </c>
      <c r="F953" s="3" t="s">
        <v>500</v>
      </c>
      <c r="G953" s="3" t="s">
        <v>21</v>
      </c>
      <c r="H953" s="2" t="s">
        <v>49</v>
      </c>
      <c r="I953" s="2" t="s">
        <v>2609</v>
      </c>
      <c r="J953" s="3" t="str">
        <f>HYPERLINK("https://www.boe.es/gazeta/dias/1828/09/16/pdfs/GMD-1828-112.pdf#page=4","Abrir facsímil")</f>
        <v>Abrir facsímil</v>
      </c>
      <c r="K953" s="3" t="s">
        <v>51</v>
      </c>
    </row>
    <row r="954" spans="1:11" ht="42" customHeight="1">
      <c r="A954" s="2" t="s">
        <v>2606</v>
      </c>
      <c r="B954" s="2" t="s">
        <v>2606</v>
      </c>
      <c r="C954" s="2" t="s">
        <v>96</v>
      </c>
      <c r="D954" s="2" t="s">
        <v>28</v>
      </c>
      <c r="E954" s="5" t="s">
        <v>91</v>
      </c>
      <c r="F954" s="3" t="s">
        <v>92</v>
      </c>
      <c r="G954" s="3" t="s">
        <v>21</v>
      </c>
      <c r="H954" s="2" t="s">
        <v>49</v>
      </c>
      <c r="I954" s="2" t="s">
        <v>2610</v>
      </c>
      <c r="J954" s="3" t="str">
        <f>HYPERLINK("https://www.boe.es/gazeta/dias/1828/12/13/pdfs/GMD-1828-150.pdf#page=4","Abrir facsímil")</f>
        <v>Abrir facsímil</v>
      </c>
      <c r="K954" s="3" t="s">
        <v>51</v>
      </c>
    </row>
    <row r="955" spans="1:11" ht="42" customHeight="1">
      <c r="A955" s="2" t="s">
        <v>2606</v>
      </c>
      <c r="B955" s="2" t="s">
        <v>2606</v>
      </c>
      <c r="C955" s="2" t="s">
        <v>46</v>
      </c>
      <c r="D955" s="2" t="s">
        <v>28</v>
      </c>
      <c r="E955" s="5" t="s">
        <v>1268</v>
      </c>
      <c r="F955" s="3" t="s">
        <v>1269</v>
      </c>
      <c r="G955" s="3" t="s">
        <v>21</v>
      </c>
      <c r="H955" s="2" t="s">
        <v>49</v>
      </c>
      <c r="I955" s="2" t="s">
        <v>2611</v>
      </c>
      <c r="J955" s="3" t="str">
        <f>HYPERLINK("https://www.boe.es/gazeta/dias/1828/12/23/pdfs/GMD-1828-154.pdf#page=4","Abrir facsímil")</f>
        <v>Abrir facsímil</v>
      </c>
      <c r="K955" s="3" t="s">
        <v>51</v>
      </c>
    </row>
    <row r="956" spans="1:11" ht="42" customHeight="1">
      <c r="A956" s="2" t="s">
        <v>2612</v>
      </c>
      <c r="B956" s="2" t="s">
        <v>2613</v>
      </c>
      <c r="C956" s="2" t="s">
        <v>40</v>
      </c>
      <c r="D956" s="2" t="s">
        <v>28</v>
      </c>
      <c r="E956" s="5" t="s">
        <v>1124</v>
      </c>
      <c r="F956" s="3" t="s">
        <v>1125</v>
      </c>
      <c r="G956" s="3" t="s">
        <v>21</v>
      </c>
      <c r="H956" s="2" t="s">
        <v>49</v>
      </c>
      <c r="I956" s="2" t="s">
        <v>2614</v>
      </c>
      <c r="J956" s="3" t="str">
        <f>HYPERLINK("https://www.boe.es/gazeta/dias/1828/11/01/pdfs/GMD-1828-132.pdf#page=4","Abrir facsímil")</f>
        <v>Abrir facsímil</v>
      </c>
      <c r="K956" s="3" t="s">
        <v>51</v>
      </c>
    </row>
    <row r="957" spans="1:11" ht="42" customHeight="1">
      <c r="A957" s="2" t="s">
        <v>2615</v>
      </c>
      <c r="B957" s="2" t="s">
        <v>2615</v>
      </c>
      <c r="C957" s="2" t="s">
        <v>17</v>
      </c>
      <c r="D957" s="2" t="s">
        <v>18</v>
      </c>
      <c r="E957" s="5" t="s">
        <v>128</v>
      </c>
      <c r="F957" s="3" t="s">
        <v>129</v>
      </c>
      <c r="G957" s="3" t="s">
        <v>21</v>
      </c>
      <c r="H957" s="2" t="s">
        <v>49</v>
      </c>
      <c r="I957" s="2" t="s">
        <v>2616</v>
      </c>
      <c r="J957" s="3" t="str">
        <f>HYPERLINK("https://www.boe.es/gazeta/dias/1828/01/03/pdfs/GMD-1828-2.pdf#page=4","Abrir facsímil")</f>
        <v>Abrir facsímil</v>
      </c>
      <c r="K957" s="3" t="s">
        <v>51</v>
      </c>
    </row>
    <row r="958" spans="1:11" ht="42" customHeight="1">
      <c r="A958" s="2" t="s">
        <v>2615</v>
      </c>
      <c r="B958" s="2" t="s">
        <v>2615</v>
      </c>
      <c r="C958" s="2" t="s">
        <v>150</v>
      </c>
      <c r="D958" s="2" t="s">
        <v>151</v>
      </c>
      <c r="E958" s="5" t="s">
        <v>215</v>
      </c>
      <c r="F958" s="3" t="s">
        <v>216</v>
      </c>
      <c r="G958" s="3" t="s">
        <v>36</v>
      </c>
      <c r="H958" s="2" t="s">
        <v>49</v>
      </c>
      <c r="I958" s="2" t="s">
        <v>2617</v>
      </c>
      <c r="J958" s="3" t="str">
        <f>HYPERLINK("https://www.boe.es/gazeta/dias/1828/06/21/pdfs/GMD-1828-75.pdf#page=3","Abrir facsímil")</f>
        <v>Abrir facsímil</v>
      </c>
      <c r="K958" s="3" t="s">
        <v>51</v>
      </c>
    </row>
    <row r="959" spans="1:11" ht="42" customHeight="1">
      <c r="A959" s="2" t="s">
        <v>2615</v>
      </c>
      <c r="B959" s="2" t="s">
        <v>2615</v>
      </c>
      <c r="C959" s="2" t="s">
        <v>27</v>
      </c>
      <c r="D959" s="2" t="s">
        <v>28</v>
      </c>
      <c r="E959" s="5" t="s">
        <v>47</v>
      </c>
      <c r="F959" s="3" t="s">
        <v>48</v>
      </c>
      <c r="G959" s="3" t="s">
        <v>36</v>
      </c>
      <c r="H959" s="2" t="s">
        <v>49</v>
      </c>
      <c r="I959" s="2" t="s">
        <v>2618</v>
      </c>
      <c r="J959" s="3" t="str">
        <f>HYPERLINK("https://www.boe.es/gazeta/dias/1828/07/03/pdfs/GMD-1828-80.pdf#page=3","Abrir facsímil")</f>
        <v>Abrir facsímil</v>
      </c>
      <c r="K959" s="3" t="s">
        <v>51</v>
      </c>
    </row>
    <row r="960" spans="1:11" ht="42" customHeight="1">
      <c r="A960" s="2" t="s">
        <v>2619</v>
      </c>
      <c r="B960" s="2" t="s">
        <v>2620</v>
      </c>
      <c r="C960" s="2" t="s">
        <v>150</v>
      </c>
      <c r="D960" s="2" t="s">
        <v>151</v>
      </c>
      <c r="E960" s="5" t="s">
        <v>1731</v>
      </c>
      <c r="F960" s="3" t="s">
        <v>1732</v>
      </c>
      <c r="G960" s="3" t="s">
        <v>21</v>
      </c>
      <c r="H960" s="2" t="s">
        <v>22</v>
      </c>
      <c r="I960" s="2" t="s">
        <v>2621</v>
      </c>
      <c r="J960" s="3" t="str">
        <f>HYPERLINK("https://www.boe.es/gazeta/dias/1828/03/06/pdfs/GMD-1828-29.pdf#page=4","Abrir facsímil")</f>
        <v>Abrir facsímil</v>
      </c>
      <c r="K960" s="3" t="s">
        <v>24</v>
      </c>
    </row>
    <row r="961" spans="1:11" ht="42" customHeight="1">
      <c r="A961" s="2" t="s">
        <v>2622</v>
      </c>
      <c r="B961" s="2" t="s">
        <v>2623</v>
      </c>
      <c r="C961" s="2" t="s">
        <v>17</v>
      </c>
      <c r="D961" s="2" t="s">
        <v>18</v>
      </c>
      <c r="E961" s="5" t="s">
        <v>164</v>
      </c>
      <c r="F961" s="3" t="s">
        <v>165</v>
      </c>
      <c r="G961" s="3" t="s">
        <v>36</v>
      </c>
      <c r="H961" s="2" t="s">
        <v>49</v>
      </c>
      <c r="I961" s="2" t="s">
        <v>2624</v>
      </c>
      <c r="J961" s="3" t="str">
        <f>HYPERLINK("https://www.boe.es/gazeta/dias/1828/09/04/pdfs/GMD-1828-107.pdf#page=3","Abrir facsímil")</f>
        <v>Abrir facsímil</v>
      </c>
      <c r="K961" s="3" t="s">
        <v>51</v>
      </c>
    </row>
    <row r="962" spans="1:11" ht="42" customHeight="1">
      <c r="A962" s="2" t="s">
        <v>2625</v>
      </c>
      <c r="B962" s="2" t="s">
        <v>2625</v>
      </c>
      <c r="C962" s="2" t="s">
        <v>27</v>
      </c>
      <c r="D962" s="2" t="s">
        <v>28</v>
      </c>
      <c r="E962" s="5" t="s">
        <v>955</v>
      </c>
      <c r="F962" s="3" t="s">
        <v>956</v>
      </c>
      <c r="G962" s="3" t="s">
        <v>43</v>
      </c>
      <c r="H962" s="2" t="s">
        <v>49</v>
      </c>
      <c r="I962" s="2" t="s">
        <v>2626</v>
      </c>
      <c r="J962" s="3" t="str">
        <f>HYPERLINK("https://www.boe.es/gazeta/dias/1828/07/24/pdfs/GMD-1828-89.pdf#page=1","Abrir facsímil")</f>
        <v>Abrir facsímil</v>
      </c>
      <c r="K962" s="3" t="s">
        <v>51</v>
      </c>
    </row>
    <row r="963" spans="1:11" ht="42" customHeight="1">
      <c r="A963" s="2" t="s">
        <v>2627</v>
      </c>
      <c r="B963" s="2" t="s">
        <v>2628</v>
      </c>
      <c r="C963" s="2" t="s">
        <v>17</v>
      </c>
      <c r="D963" s="2" t="s">
        <v>18</v>
      </c>
      <c r="E963" s="5" t="s">
        <v>288</v>
      </c>
      <c r="F963" s="3" t="s">
        <v>289</v>
      </c>
      <c r="G963" s="3" t="s">
        <v>43</v>
      </c>
      <c r="H963" s="2" t="s">
        <v>49</v>
      </c>
      <c r="I963" s="2" t="s">
        <v>2629</v>
      </c>
      <c r="J963" s="3" t="str">
        <f>HYPERLINK("https://www.boe.es/gazeta/dias/1828/04/19/pdfs/GMD-1828-48.pdf#page=1","Abrir facsímil")</f>
        <v>Abrir facsímil</v>
      </c>
      <c r="K963" s="3" t="s">
        <v>51</v>
      </c>
    </row>
    <row r="964" spans="1:11" ht="42" customHeight="1">
      <c r="A964" s="2" t="s">
        <v>2630</v>
      </c>
      <c r="B964" s="2" t="s">
        <v>2630</v>
      </c>
      <c r="C964" s="2" t="s">
        <v>27</v>
      </c>
      <c r="D964" s="2" t="s">
        <v>28</v>
      </c>
      <c r="E964" s="5" t="s">
        <v>260</v>
      </c>
      <c r="F964" s="3" t="s">
        <v>261</v>
      </c>
      <c r="G964" s="3" t="s">
        <v>21</v>
      </c>
      <c r="H964" s="2" t="s">
        <v>49</v>
      </c>
      <c r="I964" s="2" t="s">
        <v>2631</v>
      </c>
      <c r="J964" s="3" t="str">
        <f>HYPERLINK("https://www.boe.es/gazeta/dias/1828/08/21/pdfs/GMD-1828-101.pdf#page=4","Abrir facsímil")</f>
        <v>Abrir facsímil</v>
      </c>
      <c r="K964" s="3" t="s">
        <v>51</v>
      </c>
    </row>
    <row r="965" spans="1:11" ht="42" customHeight="1">
      <c r="A965" s="2" t="s">
        <v>2632</v>
      </c>
      <c r="B965" s="2" t="s">
        <v>2632</v>
      </c>
      <c r="C965" s="2" t="s">
        <v>96</v>
      </c>
      <c r="D965" s="2" t="s">
        <v>28</v>
      </c>
      <c r="E965" s="5" t="s">
        <v>280</v>
      </c>
      <c r="F965" s="3" t="s">
        <v>281</v>
      </c>
      <c r="G965" s="3" t="s">
        <v>36</v>
      </c>
      <c r="H965" s="2" t="s">
        <v>49</v>
      </c>
      <c r="I965" s="2" t="s">
        <v>2633</v>
      </c>
      <c r="J965" s="3" t="str">
        <f>HYPERLINK("https://www.boe.es/gazeta/dias/1828/02/14/pdfs/GMD-1828-20.pdf#page=3","Abrir facsímil")</f>
        <v>Abrir facsímil</v>
      </c>
      <c r="K965" s="3" t="s">
        <v>51</v>
      </c>
    </row>
    <row r="966" spans="1:11" ht="42" customHeight="1">
      <c r="A966" s="2" t="s">
        <v>2632</v>
      </c>
      <c r="B966" s="2" t="s">
        <v>2632</v>
      </c>
      <c r="C966" s="2" t="s">
        <v>54</v>
      </c>
      <c r="D966" s="2" t="s">
        <v>28</v>
      </c>
      <c r="E966" s="5" t="s">
        <v>2634</v>
      </c>
      <c r="F966" s="3" t="s">
        <v>2635</v>
      </c>
      <c r="G966" s="3" t="s">
        <v>21</v>
      </c>
      <c r="H966" s="2" t="s">
        <v>49</v>
      </c>
      <c r="I966" s="2" t="s">
        <v>2636</v>
      </c>
      <c r="J966" s="3" t="str">
        <f>HYPERLINK("https://www.boe.es/gazeta/dias/1828/02/26/pdfs/GMD-1828-25.pdf#page=4","Abrir facsímil")</f>
        <v>Abrir facsímil</v>
      </c>
      <c r="K966" s="3" t="s">
        <v>51</v>
      </c>
    </row>
    <row r="967" spans="1:11" ht="42" customHeight="1">
      <c r="A967" s="2" t="s">
        <v>2632</v>
      </c>
      <c r="B967" s="2" t="s">
        <v>2632</v>
      </c>
      <c r="C967" s="2" t="s">
        <v>27</v>
      </c>
      <c r="D967" s="2" t="s">
        <v>28</v>
      </c>
      <c r="E967" s="5" t="s">
        <v>169</v>
      </c>
      <c r="F967" s="3" t="s">
        <v>170</v>
      </c>
      <c r="G967" s="3" t="s">
        <v>36</v>
      </c>
      <c r="H967" s="2" t="s">
        <v>49</v>
      </c>
      <c r="I967" s="2" t="s">
        <v>2637</v>
      </c>
      <c r="J967" s="3" t="str">
        <f>HYPERLINK("https://www.boe.es/gazeta/dias/1828/04/01/pdfs/GMD-1828-40.pdf#page=3","Abrir facsímil")</f>
        <v>Abrir facsímil</v>
      </c>
      <c r="K967" s="3" t="s">
        <v>51</v>
      </c>
    </row>
    <row r="968" spans="1:11" ht="42" customHeight="1">
      <c r="A968" s="2" t="s">
        <v>2632</v>
      </c>
      <c r="B968" s="2" t="s">
        <v>2632</v>
      </c>
      <c r="C968" s="2" t="s">
        <v>86</v>
      </c>
      <c r="D968" s="2" t="s">
        <v>28</v>
      </c>
      <c r="E968" s="5" t="s">
        <v>55</v>
      </c>
      <c r="F968" s="3" t="s">
        <v>56</v>
      </c>
      <c r="G968" s="3" t="s">
        <v>57</v>
      </c>
      <c r="H968" s="2" t="s">
        <v>49</v>
      </c>
      <c r="I968" s="2" t="s">
        <v>2638</v>
      </c>
      <c r="J968" s="3" t="str">
        <f>HYPERLINK("https://www.boe.es/gazeta/dias/1828/05/10/pdfs/GMD-1828-57.pdf#page=4","Abrir facsímil")</f>
        <v>Abrir facsímil</v>
      </c>
      <c r="K968" s="3" t="s">
        <v>51</v>
      </c>
    </row>
    <row r="969" spans="1:11" ht="42" customHeight="1">
      <c r="A969" s="2" t="s">
        <v>2632</v>
      </c>
      <c r="B969" s="2" t="s">
        <v>2632</v>
      </c>
      <c r="C969" s="2" t="s">
        <v>46</v>
      </c>
      <c r="D969" s="2" t="s">
        <v>28</v>
      </c>
      <c r="E969" s="5" t="s">
        <v>780</v>
      </c>
      <c r="F969" s="3" t="s">
        <v>781</v>
      </c>
      <c r="G969" s="3" t="s">
        <v>21</v>
      </c>
      <c r="H969" s="2" t="s">
        <v>49</v>
      </c>
      <c r="I969" s="2" t="s">
        <v>2639</v>
      </c>
      <c r="J969" s="3" t="str">
        <f>HYPERLINK("https://www.boe.es/gazeta/dias/1828/05/13/pdfs/GMD-1828-58.pdf#page=4","Abrir facsímil")</f>
        <v>Abrir facsímil</v>
      </c>
      <c r="K969" s="3" t="s">
        <v>51</v>
      </c>
    </row>
    <row r="970" spans="1:11" ht="42" customHeight="1">
      <c r="A970" s="2" t="s">
        <v>2632</v>
      </c>
      <c r="B970" s="2" t="s">
        <v>2632</v>
      </c>
      <c r="C970" s="2" t="s">
        <v>27</v>
      </c>
      <c r="D970" s="2" t="s">
        <v>28</v>
      </c>
      <c r="E970" s="5" t="s">
        <v>133</v>
      </c>
      <c r="F970" s="3" t="s">
        <v>134</v>
      </c>
      <c r="G970" s="3" t="s">
        <v>36</v>
      </c>
      <c r="H970" s="2" t="s">
        <v>49</v>
      </c>
      <c r="I970" s="2" t="s">
        <v>2640</v>
      </c>
      <c r="J970" s="3" t="str">
        <f>HYPERLINK("https://www.boe.es/gazeta/dias/1828/05/15/pdfs/GMD-1828-59.pdf#page=3","Abrir facsímil")</f>
        <v>Abrir facsímil</v>
      </c>
      <c r="K970" s="3" t="s">
        <v>51</v>
      </c>
    </row>
    <row r="971" spans="1:11" ht="42" customHeight="1">
      <c r="A971" s="2" t="s">
        <v>2632</v>
      </c>
      <c r="B971" s="2" t="s">
        <v>2632</v>
      </c>
      <c r="C971" s="2" t="s">
        <v>150</v>
      </c>
      <c r="D971" s="2" t="s">
        <v>151</v>
      </c>
      <c r="E971" s="5" t="s">
        <v>270</v>
      </c>
      <c r="F971" s="3" t="s">
        <v>271</v>
      </c>
      <c r="G971" s="3" t="s">
        <v>21</v>
      </c>
      <c r="H971" s="2" t="s">
        <v>49</v>
      </c>
      <c r="I971" s="2" t="s">
        <v>2641</v>
      </c>
      <c r="J971" s="3" t="str">
        <f>HYPERLINK("https://www.boe.es/gazeta/dias/1828/08/28/pdfs/GMD-1828-104.pdf#page=4","Abrir facsímil")</f>
        <v>Abrir facsímil</v>
      </c>
      <c r="K971" s="3" t="s">
        <v>51</v>
      </c>
    </row>
    <row r="972" spans="1:11" ht="42" customHeight="1">
      <c r="A972" s="2" t="s">
        <v>2632</v>
      </c>
      <c r="B972" s="2" t="s">
        <v>2632</v>
      </c>
      <c r="C972" s="2" t="s">
        <v>27</v>
      </c>
      <c r="D972" s="2" t="s">
        <v>28</v>
      </c>
      <c r="E972" s="5" t="s">
        <v>339</v>
      </c>
      <c r="F972" s="3" t="s">
        <v>340</v>
      </c>
      <c r="G972" s="3" t="s">
        <v>21</v>
      </c>
      <c r="H972" s="2" t="s">
        <v>49</v>
      </c>
      <c r="I972" s="2" t="s">
        <v>2642</v>
      </c>
      <c r="J972" s="3" t="str">
        <f>HYPERLINK("https://www.boe.es/gazeta/dias/1828/09/02/pdfs/GMD-1828-106.pdf#page=4","Abrir facsímil")</f>
        <v>Abrir facsímil</v>
      </c>
      <c r="K972" s="3" t="s">
        <v>51</v>
      </c>
    </row>
    <row r="973" spans="1:11" ht="42" customHeight="1">
      <c r="A973" s="2" t="s">
        <v>2632</v>
      </c>
      <c r="B973" s="2" t="s">
        <v>2632</v>
      </c>
      <c r="C973" s="2" t="s">
        <v>17</v>
      </c>
      <c r="D973" s="2" t="s">
        <v>18</v>
      </c>
      <c r="E973" s="5" t="s">
        <v>1025</v>
      </c>
      <c r="F973" s="3" t="s">
        <v>1026</v>
      </c>
      <c r="G973" s="3" t="s">
        <v>21</v>
      </c>
      <c r="H973" s="2" t="s">
        <v>49</v>
      </c>
      <c r="I973" s="2" t="s">
        <v>2643</v>
      </c>
      <c r="J973" s="3" t="str">
        <f>HYPERLINK("https://www.boe.es/gazeta/dias/1828/10/21/pdfs/GMD-1828-127.pdf#page=4","Abrir facsímil")</f>
        <v>Abrir facsímil</v>
      </c>
      <c r="K973" s="3" t="s">
        <v>51</v>
      </c>
    </row>
    <row r="974" spans="1:11" ht="42" customHeight="1">
      <c r="A974" s="2" t="s">
        <v>2632</v>
      </c>
      <c r="B974" s="2" t="s">
        <v>2632</v>
      </c>
      <c r="C974" s="2" t="s">
        <v>17</v>
      </c>
      <c r="D974" s="2" t="s">
        <v>18</v>
      </c>
      <c r="E974" s="5" t="s">
        <v>91</v>
      </c>
      <c r="F974" s="3" t="s">
        <v>92</v>
      </c>
      <c r="G974" s="3" t="s">
        <v>36</v>
      </c>
      <c r="H974" s="2" t="s">
        <v>49</v>
      </c>
      <c r="I974" s="2" t="s">
        <v>2644</v>
      </c>
      <c r="J974" s="3" t="str">
        <f>HYPERLINK("https://www.boe.es/gazeta/dias/1828/12/13/pdfs/GMD-1828-150.pdf#page=3","Abrir facsímil")</f>
        <v>Abrir facsímil</v>
      </c>
      <c r="K974" s="3" t="s">
        <v>51</v>
      </c>
    </row>
    <row r="975" spans="1:11" ht="42" customHeight="1">
      <c r="A975" s="2" t="s">
        <v>2645</v>
      </c>
      <c r="B975" s="2" t="s">
        <v>2646</v>
      </c>
      <c r="C975" s="2" t="s">
        <v>27</v>
      </c>
      <c r="D975" s="2" t="s">
        <v>28</v>
      </c>
      <c r="E975" s="5" t="s">
        <v>174</v>
      </c>
      <c r="F975" s="3" t="s">
        <v>175</v>
      </c>
      <c r="G975" s="3" t="s">
        <v>21</v>
      </c>
      <c r="H975" s="2" t="s">
        <v>49</v>
      </c>
      <c r="I975" s="2" t="s">
        <v>2647</v>
      </c>
      <c r="J975" s="3" t="str">
        <f>HYPERLINK("https://www.boe.es/gazeta/dias/1828/05/06/pdfs/GMD-1828-55.pdf#page=4","Abrir facsímil")</f>
        <v>Abrir facsímil</v>
      </c>
      <c r="K975" s="3" t="s">
        <v>51</v>
      </c>
    </row>
    <row r="976" spans="1:11" ht="42" customHeight="1">
      <c r="A976" s="2" t="s">
        <v>2648</v>
      </c>
      <c r="B976" s="2" t="s">
        <v>2649</v>
      </c>
      <c r="C976" s="2" t="s">
        <v>40</v>
      </c>
      <c r="D976" s="2" t="s">
        <v>28</v>
      </c>
      <c r="E976" s="5" t="s">
        <v>1077</v>
      </c>
      <c r="F976" s="3" t="s">
        <v>1078</v>
      </c>
      <c r="G976" s="3" t="s">
        <v>67</v>
      </c>
      <c r="H976" s="2" t="s">
        <v>49</v>
      </c>
      <c r="I976" s="2" t="s">
        <v>2650</v>
      </c>
      <c r="J976" s="3" t="str">
        <f>HYPERLINK("https://www.boe.es/gazeta/dias/1828/07/19/pdfs/GMD-1828-87.pdf#page=2","Abrir facsímil")</f>
        <v>Abrir facsímil</v>
      </c>
      <c r="K976" s="3" t="s">
        <v>51</v>
      </c>
    </row>
    <row r="977" spans="1:11" ht="42" customHeight="1">
      <c r="A977" s="2" t="s">
        <v>2651</v>
      </c>
      <c r="B977" s="2" t="s">
        <v>2652</v>
      </c>
      <c r="C977" s="2" t="s">
        <v>27</v>
      </c>
      <c r="D977" s="2" t="s">
        <v>28</v>
      </c>
      <c r="E977" s="5" t="s">
        <v>78</v>
      </c>
      <c r="F977" s="3" t="s">
        <v>79</v>
      </c>
      <c r="G977" s="3" t="s">
        <v>36</v>
      </c>
      <c r="H977" s="2" t="s">
        <v>49</v>
      </c>
      <c r="I977" s="2" t="s">
        <v>2653</v>
      </c>
      <c r="J977" s="3" t="str">
        <f>HYPERLINK("https://www.boe.es/gazeta/dias/1828/04/03/pdfs/GMD-1828-41.pdf#page=3","Abrir facsímil")</f>
        <v>Abrir facsímil</v>
      </c>
      <c r="K977" s="3" t="s">
        <v>51</v>
      </c>
    </row>
    <row r="978" spans="1:11" ht="42" customHeight="1">
      <c r="A978" s="2" t="s">
        <v>2654</v>
      </c>
      <c r="B978" s="2" t="s">
        <v>2654</v>
      </c>
      <c r="C978" s="2" t="s">
        <v>46</v>
      </c>
      <c r="D978" s="2" t="s">
        <v>28</v>
      </c>
      <c r="E978" s="5" t="s">
        <v>572</v>
      </c>
      <c r="F978" s="3" t="s">
        <v>573</v>
      </c>
      <c r="G978" s="3" t="s">
        <v>21</v>
      </c>
      <c r="H978" s="2" t="s">
        <v>49</v>
      </c>
      <c r="I978" s="2" t="s">
        <v>2655</v>
      </c>
      <c r="J978" s="3" t="str">
        <f>HYPERLINK("https://www.boe.es/gazeta/dias/1828/09/23/pdfs/GMD-1828-115.pdf#page=4","Abrir facsímil")</f>
        <v>Abrir facsímil</v>
      </c>
      <c r="K978" s="3" t="s">
        <v>51</v>
      </c>
    </row>
    <row r="979" spans="1:11" ht="42" customHeight="1">
      <c r="A979" s="2" t="s">
        <v>2656</v>
      </c>
      <c r="B979" s="2" t="s">
        <v>2657</v>
      </c>
      <c r="C979" s="2" t="s">
        <v>86</v>
      </c>
      <c r="D979" s="2" t="s">
        <v>28</v>
      </c>
      <c r="E979" s="5" t="s">
        <v>324</v>
      </c>
      <c r="F979" s="3" t="s">
        <v>325</v>
      </c>
      <c r="G979" s="3" t="s">
        <v>21</v>
      </c>
      <c r="H979" s="2" t="s">
        <v>49</v>
      </c>
      <c r="I979" s="2" t="s">
        <v>2658</v>
      </c>
      <c r="J979" s="3" t="str">
        <f>HYPERLINK("https://www.boe.es/gazeta/dias/1828/05/08/pdfs/GMD-1828-56.pdf#page=4","Abrir facsímil")</f>
        <v>Abrir facsímil</v>
      </c>
      <c r="K979" s="3" t="s">
        <v>51</v>
      </c>
    </row>
    <row r="980" spans="1:11" ht="42" customHeight="1">
      <c r="A980" s="2" t="s">
        <v>2659</v>
      </c>
      <c r="B980" s="2" t="s">
        <v>2660</v>
      </c>
      <c r="C980" s="2" t="s">
        <v>27</v>
      </c>
      <c r="D980" s="2" t="s">
        <v>28</v>
      </c>
      <c r="E980" s="5" t="s">
        <v>212</v>
      </c>
      <c r="F980" s="3" t="s">
        <v>213</v>
      </c>
      <c r="G980" s="3" t="s">
        <v>36</v>
      </c>
      <c r="H980" s="2" t="s">
        <v>22</v>
      </c>
      <c r="I980" s="2" t="s">
        <v>2661</v>
      </c>
      <c r="J980" s="3" t="str">
        <f>HYPERLINK("https://www.boe.es/gazeta/dias/1828/03/25/pdfs/GMD-1828-37.pdf#page=3","Abrir facsímil")</f>
        <v>Abrir facsímil</v>
      </c>
      <c r="K980" s="3" t="s">
        <v>24</v>
      </c>
    </row>
    <row r="981" spans="1:11" ht="42" customHeight="1">
      <c r="A981" s="2" t="s">
        <v>2662</v>
      </c>
      <c r="B981" s="2" t="s">
        <v>2663</v>
      </c>
      <c r="C981" s="2" t="s">
        <v>27</v>
      </c>
      <c r="D981" s="2" t="s">
        <v>28</v>
      </c>
      <c r="E981" s="5" t="s">
        <v>169</v>
      </c>
      <c r="F981" s="3" t="s">
        <v>170</v>
      </c>
      <c r="G981" s="3" t="s">
        <v>36</v>
      </c>
      <c r="H981" s="2" t="s">
        <v>49</v>
      </c>
      <c r="I981" s="2" t="s">
        <v>2664</v>
      </c>
      <c r="J981" s="3" t="str">
        <f>HYPERLINK("https://www.boe.es/gazeta/dias/1828/04/01/pdfs/GMD-1828-40.pdf#page=3","Abrir facsímil")</f>
        <v>Abrir facsímil</v>
      </c>
      <c r="K981" s="3" t="s">
        <v>51</v>
      </c>
    </row>
    <row r="982" spans="1:11" ht="42" customHeight="1">
      <c r="A982" s="2" t="s">
        <v>2665</v>
      </c>
      <c r="B982" s="2" t="s">
        <v>2665</v>
      </c>
      <c r="C982" s="2" t="s">
        <v>40</v>
      </c>
      <c r="D982" s="2" t="s">
        <v>28</v>
      </c>
      <c r="E982" s="5" t="s">
        <v>525</v>
      </c>
      <c r="F982" s="3" t="s">
        <v>526</v>
      </c>
      <c r="G982" s="3" t="s">
        <v>36</v>
      </c>
      <c r="H982" s="2" t="s">
        <v>49</v>
      </c>
      <c r="I982" s="2" t="s">
        <v>2666</v>
      </c>
      <c r="J982" s="3" t="str">
        <f>HYPERLINK("https://www.boe.es/gazeta/dias/1828/01/05/pdfs/GMD-1828-3.pdf#page=3","Abrir facsímil")</f>
        <v>Abrir facsímil</v>
      </c>
      <c r="K982" s="3" t="s">
        <v>51</v>
      </c>
    </row>
    <row r="983" spans="1:11" ht="42" customHeight="1">
      <c r="A983" s="2" t="s">
        <v>2667</v>
      </c>
      <c r="B983" s="2" t="s">
        <v>2668</v>
      </c>
      <c r="C983" s="2" t="s">
        <v>54</v>
      </c>
      <c r="D983" s="2" t="s">
        <v>28</v>
      </c>
      <c r="E983" s="5" t="s">
        <v>1029</v>
      </c>
      <c r="F983" s="3" t="s">
        <v>1030</v>
      </c>
      <c r="G983" s="3" t="s">
        <v>21</v>
      </c>
      <c r="H983" s="2" t="s">
        <v>49</v>
      </c>
      <c r="I983" s="2" t="s">
        <v>2669</v>
      </c>
      <c r="J983" s="3" t="str">
        <f>HYPERLINK("https://www.boe.es/gazeta/dias/1828/08/30/pdfs/GMD-1828-105.pdf#page=4","Abrir facsímil")</f>
        <v>Abrir facsímil</v>
      </c>
      <c r="K983" s="3" t="s">
        <v>51</v>
      </c>
    </row>
    <row r="984" spans="1:11" ht="42" customHeight="1">
      <c r="A984" s="2" t="s">
        <v>2670</v>
      </c>
      <c r="B984" s="2" t="s">
        <v>2670</v>
      </c>
      <c r="C984" s="2" t="s">
        <v>17</v>
      </c>
      <c r="D984" s="2" t="s">
        <v>18</v>
      </c>
      <c r="E984" s="5" t="s">
        <v>883</v>
      </c>
      <c r="F984" s="3" t="s">
        <v>884</v>
      </c>
      <c r="G984" s="3" t="s">
        <v>67</v>
      </c>
      <c r="H984" s="2" t="s">
        <v>49</v>
      </c>
      <c r="I984" s="2" t="s">
        <v>2671</v>
      </c>
      <c r="J984" s="3" t="str">
        <f>HYPERLINK("https://www.boe.es/gazeta/dias/1828/11/04/pdfs/GMD-1828-133.pdf#page=2","Abrir facsímil")</f>
        <v>Abrir facsímil</v>
      </c>
      <c r="K984" s="3" t="s">
        <v>51</v>
      </c>
    </row>
    <row r="985" spans="1:11" ht="42" customHeight="1">
      <c r="A985" s="2" t="s">
        <v>2672</v>
      </c>
      <c r="B985" s="2" t="s">
        <v>2673</v>
      </c>
      <c r="C985" s="2" t="s">
        <v>54</v>
      </c>
      <c r="D985" s="2" t="s">
        <v>28</v>
      </c>
      <c r="E985" s="5" t="s">
        <v>212</v>
      </c>
      <c r="F985" s="3" t="s">
        <v>213</v>
      </c>
      <c r="G985" s="3" t="s">
        <v>36</v>
      </c>
      <c r="H985" s="2" t="s">
        <v>49</v>
      </c>
      <c r="I985" s="2" t="s">
        <v>2674</v>
      </c>
      <c r="J985" s="3" t="str">
        <f>HYPERLINK("https://www.boe.es/gazeta/dias/1828/03/25/pdfs/GMD-1828-37.pdf#page=3","Abrir facsímil")</f>
        <v>Abrir facsímil</v>
      </c>
      <c r="K985" s="3" t="s">
        <v>51</v>
      </c>
    </row>
    <row r="986" spans="1:11" ht="42" customHeight="1">
      <c r="A986" s="2" t="s">
        <v>2675</v>
      </c>
      <c r="B986" s="2" t="s">
        <v>2676</v>
      </c>
      <c r="C986" s="2" t="s">
        <v>27</v>
      </c>
      <c r="D986" s="2" t="s">
        <v>28</v>
      </c>
      <c r="E986" s="5" t="s">
        <v>324</v>
      </c>
      <c r="F986" s="3" t="s">
        <v>325</v>
      </c>
      <c r="G986" s="3" t="s">
        <v>21</v>
      </c>
      <c r="H986" s="2" t="s">
        <v>49</v>
      </c>
      <c r="I986" s="2" t="s">
        <v>2677</v>
      </c>
      <c r="J986" s="3" t="str">
        <f>HYPERLINK("https://www.boe.es/gazeta/dias/1828/05/08/pdfs/GMD-1828-56.pdf#page=4","Abrir facsímil")</f>
        <v>Abrir facsímil</v>
      </c>
      <c r="K986" s="3" t="s">
        <v>51</v>
      </c>
    </row>
    <row r="987" spans="1:11" ht="42" customHeight="1">
      <c r="A987" s="2" t="s">
        <v>2678</v>
      </c>
      <c r="B987" s="2" t="s">
        <v>2678</v>
      </c>
      <c r="C987" s="2" t="s">
        <v>54</v>
      </c>
      <c r="D987" s="2" t="s">
        <v>28</v>
      </c>
      <c r="E987" s="5" t="s">
        <v>1106</v>
      </c>
      <c r="F987" s="3" t="s">
        <v>1107</v>
      </c>
      <c r="G987" s="3" t="s">
        <v>67</v>
      </c>
      <c r="H987" s="2" t="s">
        <v>49</v>
      </c>
      <c r="I987" s="2" t="s">
        <v>2679</v>
      </c>
      <c r="J987" s="3" t="str">
        <f>HYPERLINK("https://www.boe.es/gazeta/dias/1828/04/17/pdfs/GMD-1828-47.pdf#page=2","Abrir facsímil")</f>
        <v>Abrir facsímil</v>
      </c>
      <c r="K987" s="3" t="s">
        <v>51</v>
      </c>
    </row>
    <row r="988" spans="1:11" ht="42" customHeight="1">
      <c r="A988" s="2" t="s">
        <v>2680</v>
      </c>
      <c r="B988" s="2" t="s">
        <v>2681</v>
      </c>
      <c r="C988" s="2" t="s">
        <v>46</v>
      </c>
      <c r="D988" s="2" t="s">
        <v>28</v>
      </c>
      <c r="E988" s="5" t="s">
        <v>465</v>
      </c>
      <c r="F988" s="3" t="s">
        <v>466</v>
      </c>
      <c r="G988" s="3" t="s">
        <v>21</v>
      </c>
      <c r="H988" s="2" t="s">
        <v>49</v>
      </c>
      <c r="I988" s="2" t="s">
        <v>2682</v>
      </c>
      <c r="J988" s="3" t="str">
        <f>HYPERLINK("https://www.boe.es/gazeta/dias/1828/07/22/pdfs/GMD-1828-88.pdf#page=4","Abrir facsímil")</f>
        <v>Abrir facsímil</v>
      </c>
      <c r="K988" s="3" t="s">
        <v>51</v>
      </c>
    </row>
    <row r="989" spans="1:11" ht="42" customHeight="1">
      <c r="A989" s="2" t="s">
        <v>2683</v>
      </c>
      <c r="B989" s="2" t="s">
        <v>2684</v>
      </c>
      <c r="C989" s="2" t="s">
        <v>150</v>
      </c>
      <c r="D989" s="2" t="s">
        <v>151</v>
      </c>
      <c r="E989" s="5" t="s">
        <v>649</v>
      </c>
      <c r="F989" s="3" t="s">
        <v>650</v>
      </c>
      <c r="G989" s="3" t="s">
        <v>651</v>
      </c>
      <c r="H989" s="2" t="s">
        <v>49</v>
      </c>
      <c r="I989" s="2" t="s">
        <v>2685</v>
      </c>
      <c r="J989" s="3" t="str">
        <f>HYPERLINK("https://www.boe.es/gazeta/dias/1828/03/13/pdfs/GMD-1828-32.pdf#page=4","Abrir facsímil")</f>
        <v>Abrir facsímil</v>
      </c>
      <c r="K989" s="3" t="s">
        <v>51</v>
      </c>
    </row>
    <row r="990" spans="1:11" ht="42" customHeight="1">
      <c r="A990" s="2" t="s">
        <v>2686</v>
      </c>
      <c r="B990" s="2" t="s">
        <v>2687</v>
      </c>
      <c r="C990" s="2" t="s">
        <v>27</v>
      </c>
      <c r="D990" s="2" t="s">
        <v>28</v>
      </c>
      <c r="E990" s="5" t="s">
        <v>169</v>
      </c>
      <c r="F990" s="3" t="s">
        <v>170</v>
      </c>
      <c r="G990" s="3" t="s">
        <v>36</v>
      </c>
      <c r="H990" s="2" t="s">
        <v>49</v>
      </c>
      <c r="I990" s="2" t="s">
        <v>2688</v>
      </c>
      <c r="J990" s="3" t="str">
        <f>HYPERLINK("https://www.boe.es/gazeta/dias/1828/04/01/pdfs/GMD-1828-40.pdf#page=3","Abrir facsímil")</f>
        <v>Abrir facsímil</v>
      </c>
      <c r="K990" s="3" t="s">
        <v>51</v>
      </c>
    </row>
    <row r="991" spans="1:11" ht="42" customHeight="1">
      <c r="A991" s="2" t="s">
        <v>2689</v>
      </c>
      <c r="B991" s="2" t="s">
        <v>2690</v>
      </c>
      <c r="C991" s="2" t="s">
        <v>27</v>
      </c>
      <c r="D991" s="2" t="s">
        <v>28</v>
      </c>
      <c r="E991" s="5" t="s">
        <v>169</v>
      </c>
      <c r="F991" s="3" t="s">
        <v>170</v>
      </c>
      <c r="G991" s="3" t="s">
        <v>36</v>
      </c>
      <c r="H991" s="2" t="s">
        <v>49</v>
      </c>
      <c r="I991" s="2" t="s">
        <v>2691</v>
      </c>
      <c r="J991" s="3" t="str">
        <f>HYPERLINK("https://www.boe.es/gazeta/dias/1828/04/01/pdfs/GMD-1828-40.pdf#page=3","Abrir facsímil")</f>
        <v>Abrir facsímil</v>
      </c>
      <c r="K991" s="3" t="s">
        <v>51</v>
      </c>
    </row>
    <row r="992" spans="1:11" ht="42" customHeight="1">
      <c r="A992" s="2" t="s">
        <v>2692</v>
      </c>
      <c r="B992" s="2" t="s">
        <v>2693</v>
      </c>
      <c r="C992" s="2" t="s">
        <v>54</v>
      </c>
      <c r="D992" s="2" t="s">
        <v>28</v>
      </c>
      <c r="E992" s="5" t="s">
        <v>2634</v>
      </c>
      <c r="F992" s="3" t="s">
        <v>2635</v>
      </c>
      <c r="G992" s="3" t="s">
        <v>21</v>
      </c>
      <c r="H992" s="2" t="s">
        <v>22</v>
      </c>
      <c r="I992" s="2" t="s">
        <v>2694</v>
      </c>
      <c r="J992" s="3" t="str">
        <f>HYPERLINK("https://www.boe.es/gazeta/dias/1828/02/26/pdfs/GMD-1828-25.pdf#page=4","Abrir facsímil")</f>
        <v>Abrir facsímil</v>
      </c>
      <c r="K992" s="3" t="s">
        <v>24</v>
      </c>
    </row>
    <row r="993" spans="1:11" ht="42" customHeight="1">
      <c r="A993" s="2" t="s">
        <v>2695</v>
      </c>
      <c r="B993" s="2" t="s">
        <v>2695</v>
      </c>
      <c r="C993" s="2" t="s">
        <v>27</v>
      </c>
      <c r="D993" s="2" t="s">
        <v>28</v>
      </c>
      <c r="E993" s="5" t="s">
        <v>1025</v>
      </c>
      <c r="F993" s="3" t="s">
        <v>1026</v>
      </c>
      <c r="G993" s="3" t="s">
        <v>36</v>
      </c>
      <c r="H993" s="2" t="s">
        <v>49</v>
      </c>
      <c r="I993" s="2" t="s">
        <v>2696</v>
      </c>
      <c r="J993" s="3" t="str">
        <f>HYPERLINK("https://www.boe.es/gazeta/dias/1828/10/21/pdfs/GMD-1828-127.pdf#page=3","Abrir facsímil")</f>
        <v>Abrir facsímil</v>
      </c>
      <c r="K993" s="3" t="s">
        <v>51</v>
      </c>
    </row>
    <row r="994" spans="1:11" ht="42" customHeight="1">
      <c r="A994" s="2" t="s">
        <v>2697</v>
      </c>
      <c r="B994" s="2" t="s">
        <v>2698</v>
      </c>
      <c r="C994" s="2" t="s">
        <v>40</v>
      </c>
      <c r="D994" s="2" t="s">
        <v>28</v>
      </c>
      <c r="E994" s="5" t="s">
        <v>133</v>
      </c>
      <c r="F994" s="3" t="s">
        <v>134</v>
      </c>
      <c r="G994" s="3" t="s">
        <v>36</v>
      </c>
      <c r="H994" s="2" t="s">
        <v>49</v>
      </c>
      <c r="I994" s="2" t="s">
        <v>2699</v>
      </c>
      <c r="J994" s="3" t="str">
        <f>HYPERLINK("https://www.boe.es/gazeta/dias/1828/05/15/pdfs/GMD-1828-59.pdf#page=3","Abrir facsímil")</f>
        <v>Abrir facsímil</v>
      </c>
      <c r="K994" s="3" t="s">
        <v>51</v>
      </c>
    </row>
    <row r="995" spans="1:11" ht="42" customHeight="1">
      <c r="A995" s="2" t="s">
        <v>2700</v>
      </c>
      <c r="B995" s="2" t="s">
        <v>2701</v>
      </c>
      <c r="C995" s="2" t="s">
        <v>54</v>
      </c>
      <c r="D995" s="2" t="s">
        <v>28</v>
      </c>
      <c r="E995" s="5" t="s">
        <v>55</v>
      </c>
      <c r="F995" s="3" t="s">
        <v>56</v>
      </c>
      <c r="G995" s="3" t="s">
        <v>57</v>
      </c>
      <c r="H995" s="2" t="s">
        <v>49</v>
      </c>
      <c r="I995" s="2" t="s">
        <v>2702</v>
      </c>
      <c r="J995" s="3" t="str">
        <f>HYPERLINK("https://www.boe.es/gazeta/dias/1828/05/10/pdfs/GMD-1828-57.pdf#page=4","Abrir facsímil")</f>
        <v>Abrir facsímil</v>
      </c>
      <c r="K995" s="3" t="s">
        <v>51</v>
      </c>
    </row>
    <row r="996" spans="1:11" ht="42" customHeight="1">
      <c r="A996" s="2" t="s">
        <v>2703</v>
      </c>
      <c r="B996" s="2" t="s">
        <v>2704</v>
      </c>
      <c r="C996" s="2" t="s">
        <v>150</v>
      </c>
      <c r="D996" s="2" t="s">
        <v>151</v>
      </c>
      <c r="E996" s="5" t="s">
        <v>591</v>
      </c>
      <c r="F996" s="3" t="s">
        <v>592</v>
      </c>
      <c r="G996" s="3" t="s">
        <v>36</v>
      </c>
      <c r="H996" s="2" t="s">
        <v>49</v>
      </c>
      <c r="I996" s="2" t="s">
        <v>2705</v>
      </c>
      <c r="J996" s="3" t="str">
        <f>HYPERLINK("https://www.boe.es/gazeta/dias/1828/12/11/pdfs/GMD-1828-149.pdf#page=3","Abrir facsímil")</f>
        <v>Abrir facsímil</v>
      </c>
      <c r="K996" s="3" t="s">
        <v>51</v>
      </c>
    </row>
    <row r="997" spans="1:11" ht="42" customHeight="1">
      <c r="A997" s="2" t="s">
        <v>2706</v>
      </c>
      <c r="B997" s="2" t="s">
        <v>2706</v>
      </c>
      <c r="C997" s="2" t="s">
        <v>150</v>
      </c>
      <c r="D997" s="2" t="s">
        <v>151</v>
      </c>
      <c r="E997" s="5" t="s">
        <v>137</v>
      </c>
      <c r="F997" s="3" t="s">
        <v>138</v>
      </c>
      <c r="G997" s="3" t="s">
        <v>67</v>
      </c>
      <c r="H997" s="2" t="s">
        <v>49</v>
      </c>
      <c r="I997" s="2" t="s">
        <v>2707</v>
      </c>
      <c r="J997" s="3" t="str">
        <f>HYPERLINK("https://www.boe.es/gazeta/dias/1828/12/25/pdfs/GMD-1828-155.pdf#page=2","Abrir facsímil")</f>
        <v>Abrir facsímil</v>
      </c>
      <c r="K997" s="3" t="s">
        <v>51</v>
      </c>
    </row>
    <row r="998" spans="1:11" ht="42" customHeight="1">
      <c r="A998" s="2" t="s">
        <v>2708</v>
      </c>
      <c r="B998" s="2" t="s">
        <v>2709</v>
      </c>
      <c r="C998" s="2" t="s">
        <v>150</v>
      </c>
      <c r="D998" s="2" t="s">
        <v>151</v>
      </c>
      <c r="E998" s="5" t="s">
        <v>204</v>
      </c>
      <c r="F998" s="3" t="s">
        <v>205</v>
      </c>
      <c r="G998" s="3" t="s">
        <v>43</v>
      </c>
      <c r="H998" s="2" t="s">
        <v>49</v>
      </c>
      <c r="I998" s="2" t="s">
        <v>2710</v>
      </c>
      <c r="J998" s="3" t="str">
        <f>HYPERLINK("https://www.boe.es/gazeta/dias/1828/09/11/pdfs/GMD-1828-110.pdf#page=1","Abrir facsímil")</f>
        <v>Abrir facsímil</v>
      </c>
      <c r="K998" s="3" t="s">
        <v>51</v>
      </c>
    </row>
    <row r="999" spans="1:11" ht="42" customHeight="1">
      <c r="A999" s="2" t="s">
        <v>2711</v>
      </c>
      <c r="B999" s="2" t="s">
        <v>2712</v>
      </c>
      <c r="C999" s="2" t="s">
        <v>86</v>
      </c>
      <c r="D999" s="2" t="s">
        <v>28</v>
      </c>
      <c r="E999" s="5" t="s">
        <v>324</v>
      </c>
      <c r="F999" s="3" t="s">
        <v>325</v>
      </c>
      <c r="G999" s="3" t="s">
        <v>21</v>
      </c>
      <c r="H999" s="2" t="s">
        <v>49</v>
      </c>
      <c r="I999" s="2" t="s">
        <v>2713</v>
      </c>
      <c r="J999" s="3" t="str">
        <f>HYPERLINK("https://www.boe.es/gazeta/dias/1828/05/08/pdfs/GMD-1828-56.pdf#page=4","Abrir facsímil")</f>
        <v>Abrir facsímil</v>
      </c>
      <c r="K999" s="3" t="s">
        <v>51</v>
      </c>
    </row>
    <row r="1000" spans="1:11" ht="42" customHeight="1">
      <c r="A1000" s="2" t="s">
        <v>2714</v>
      </c>
      <c r="B1000" s="2" t="s">
        <v>2715</v>
      </c>
      <c r="C1000" s="2" t="s">
        <v>86</v>
      </c>
      <c r="D1000" s="2" t="s">
        <v>28</v>
      </c>
      <c r="E1000" s="5" t="s">
        <v>324</v>
      </c>
      <c r="F1000" s="3" t="s">
        <v>325</v>
      </c>
      <c r="G1000" s="3" t="s">
        <v>21</v>
      </c>
      <c r="H1000" s="2" t="s">
        <v>49</v>
      </c>
      <c r="I1000" s="2" t="s">
        <v>2716</v>
      </c>
      <c r="J1000" s="3" t="str">
        <f>HYPERLINK("https://www.boe.es/gazeta/dias/1828/05/08/pdfs/GMD-1828-56.pdf#page=4","Abrir facsímil")</f>
        <v>Abrir facsímil</v>
      </c>
      <c r="K1000" s="3" t="s">
        <v>51</v>
      </c>
    </row>
    <row r="1001" spans="1:11" ht="42" customHeight="1">
      <c r="A1001" s="2" t="s">
        <v>2717</v>
      </c>
      <c r="B1001" s="2" t="s">
        <v>2717</v>
      </c>
      <c r="C1001" s="2" t="s">
        <v>150</v>
      </c>
      <c r="D1001" s="2" t="s">
        <v>151</v>
      </c>
      <c r="E1001" s="5" t="s">
        <v>439</v>
      </c>
      <c r="F1001" s="3" t="s">
        <v>440</v>
      </c>
      <c r="G1001" s="3" t="s">
        <v>21</v>
      </c>
      <c r="H1001" s="2" t="s">
        <v>49</v>
      </c>
      <c r="I1001" s="2" t="s">
        <v>2718</v>
      </c>
      <c r="J1001" s="3" t="str">
        <f>HYPERLINK("https://www.boe.es/gazeta/dias/1828/12/09/pdfs/GMD-1828-148.pdf#page=4","Abrir facsímil")</f>
        <v>Abrir facsímil</v>
      </c>
      <c r="K1001" s="3" t="s">
        <v>51</v>
      </c>
    </row>
    <row r="1002" spans="1:11" ht="42" customHeight="1">
      <c r="A1002" s="2" t="s">
        <v>2717</v>
      </c>
      <c r="B1002" s="2" t="s">
        <v>2717</v>
      </c>
      <c r="C1002" s="2" t="s">
        <v>27</v>
      </c>
      <c r="D1002" s="2" t="s">
        <v>28</v>
      </c>
      <c r="E1002" s="5" t="s">
        <v>19</v>
      </c>
      <c r="F1002" s="3" t="s">
        <v>20</v>
      </c>
      <c r="G1002" s="3" t="s">
        <v>21</v>
      </c>
      <c r="H1002" s="2" t="s">
        <v>49</v>
      </c>
      <c r="I1002" s="2" t="s">
        <v>2719</v>
      </c>
      <c r="J1002" s="3" t="str">
        <f>HYPERLINK("https://www.boe.es/gazeta/dias/1828/12/30/pdfs/GMD-1828-157.pdf#page=4","Abrir facsímil")</f>
        <v>Abrir facsímil</v>
      </c>
      <c r="K1002" s="3" t="s">
        <v>51</v>
      </c>
    </row>
    <row r="1003" spans="1:11" ht="42" customHeight="1">
      <c r="A1003" s="2" t="s">
        <v>2720</v>
      </c>
      <c r="B1003" s="2" t="s">
        <v>2721</v>
      </c>
      <c r="C1003" s="2" t="s">
        <v>17</v>
      </c>
      <c r="D1003" s="2" t="s">
        <v>18</v>
      </c>
      <c r="E1003" s="5" t="s">
        <v>169</v>
      </c>
      <c r="F1003" s="3" t="s">
        <v>170</v>
      </c>
      <c r="G1003" s="3" t="s">
        <v>36</v>
      </c>
      <c r="H1003" s="2" t="s">
        <v>49</v>
      </c>
      <c r="I1003" s="2" t="s">
        <v>2722</v>
      </c>
      <c r="J1003" s="3" t="str">
        <f>HYPERLINK("https://www.boe.es/gazeta/dias/1828/04/01/pdfs/GMD-1828-40.pdf#page=3","Abrir facsímil")</f>
        <v>Abrir facsímil</v>
      </c>
      <c r="K1003" s="3" t="s">
        <v>51</v>
      </c>
    </row>
    <row r="1004" spans="1:11" ht="42" customHeight="1">
      <c r="A1004" s="2" t="s">
        <v>2723</v>
      </c>
      <c r="B1004" s="2" t="s">
        <v>2724</v>
      </c>
      <c r="C1004" s="2" t="s">
        <v>150</v>
      </c>
      <c r="D1004" s="2" t="s">
        <v>151</v>
      </c>
      <c r="E1004" s="5" t="s">
        <v>212</v>
      </c>
      <c r="F1004" s="3" t="s">
        <v>213</v>
      </c>
      <c r="G1004" s="3" t="s">
        <v>36</v>
      </c>
      <c r="H1004" s="2" t="s">
        <v>49</v>
      </c>
      <c r="I1004" s="2" t="s">
        <v>2725</v>
      </c>
      <c r="J1004" s="3" t="str">
        <f>HYPERLINK("https://www.boe.es/gazeta/dias/1828/03/25/pdfs/GMD-1828-37.pdf#page=3","Abrir facsímil")</f>
        <v>Abrir facsímil</v>
      </c>
      <c r="K1004" s="3" t="s">
        <v>51</v>
      </c>
    </row>
    <row r="1005" spans="1:11" ht="42" customHeight="1">
      <c r="A1005" s="2" t="s">
        <v>2726</v>
      </c>
      <c r="B1005" s="2" t="s">
        <v>2727</v>
      </c>
      <c r="C1005" s="2" t="s">
        <v>54</v>
      </c>
      <c r="D1005" s="2" t="s">
        <v>28</v>
      </c>
      <c r="E1005" s="5" t="s">
        <v>280</v>
      </c>
      <c r="F1005" s="3" t="s">
        <v>281</v>
      </c>
      <c r="G1005" s="3" t="s">
        <v>21</v>
      </c>
      <c r="H1005" s="2" t="s">
        <v>49</v>
      </c>
      <c r="I1005" s="2" t="s">
        <v>2728</v>
      </c>
      <c r="J1005" s="3" t="str">
        <f>HYPERLINK("https://www.boe.es/gazeta/dias/1828/02/14/pdfs/GMD-1828-20.pdf#page=4","Abrir facsímil")</f>
        <v>Abrir facsímil</v>
      </c>
      <c r="K1005" s="3" t="s">
        <v>51</v>
      </c>
    </row>
    <row r="1006" spans="1:11" ht="42" customHeight="1">
      <c r="A1006" s="2" t="s">
        <v>2729</v>
      </c>
      <c r="B1006" s="2" t="s">
        <v>2729</v>
      </c>
      <c r="C1006" s="2" t="s">
        <v>96</v>
      </c>
      <c r="D1006" s="2" t="s">
        <v>28</v>
      </c>
      <c r="E1006" s="5" t="s">
        <v>470</v>
      </c>
      <c r="F1006" s="3" t="s">
        <v>471</v>
      </c>
      <c r="G1006" s="3" t="s">
        <v>21</v>
      </c>
      <c r="H1006" s="2" t="s">
        <v>49</v>
      </c>
      <c r="I1006" s="2" t="s">
        <v>2730</v>
      </c>
      <c r="J1006" s="3" t="str">
        <f>HYPERLINK("https://www.boe.es/gazeta/dias/1828/01/12/pdfs/GMD-1828-6.pdf#page=4","Abrir facsímil")</f>
        <v>Abrir facsímil</v>
      </c>
      <c r="K1006" s="3" t="s">
        <v>51</v>
      </c>
    </row>
    <row r="1007" spans="1:11" ht="42" customHeight="1">
      <c r="A1007" s="2" t="s">
        <v>2729</v>
      </c>
      <c r="B1007" s="2" t="s">
        <v>2729</v>
      </c>
      <c r="C1007" s="2" t="s">
        <v>27</v>
      </c>
      <c r="D1007" s="2" t="s">
        <v>28</v>
      </c>
      <c r="E1007" s="5" t="s">
        <v>61</v>
      </c>
      <c r="F1007" s="3" t="s">
        <v>62</v>
      </c>
      <c r="G1007" s="3" t="s">
        <v>21</v>
      </c>
      <c r="H1007" s="2" t="s">
        <v>49</v>
      </c>
      <c r="I1007" s="2" t="s">
        <v>2731</v>
      </c>
      <c r="J1007" s="3" t="str">
        <f>HYPERLINK("https://www.boe.es/gazeta/dias/1828/02/07/pdfs/GMD-1828-17.pdf#page=4","Abrir facsímil")</f>
        <v>Abrir facsímil</v>
      </c>
      <c r="K1007" s="3" t="s">
        <v>51</v>
      </c>
    </row>
    <row r="1008" spans="1:11" ht="42" customHeight="1">
      <c r="A1008" s="2" t="s">
        <v>2729</v>
      </c>
      <c r="B1008" s="2" t="s">
        <v>2729</v>
      </c>
      <c r="C1008" s="2" t="s">
        <v>17</v>
      </c>
      <c r="D1008" s="2" t="s">
        <v>18</v>
      </c>
      <c r="E1008" s="5" t="s">
        <v>973</v>
      </c>
      <c r="F1008" s="3" t="s">
        <v>974</v>
      </c>
      <c r="G1008" s="3" t="s">
        <v>21</v>
      </c>
      <c r="H1008" s="2" t="s">
        <v>49</v>
      </c>
      <c r="I1008" s="2" t="s">
        <v>2732</v>
      </c>
      <c r="J1008" s="3" t="str">
        <f>HYPERLINK("https://www.boe.es/gazeta/dias/1828/02/09/pdfs/GMD-1828-18.pdf#page=4","Abrir facsímil")</f>
        <v>Abrir facsímil</v>
      </c>
      <c r="K1008" s="3" t="s">
        <v>51</v>
      </c>
    </row>
    <row r="1009" spans="1:11" ht="42" customHeight="1">
      <c r="A1009" s="2" t="s">
        <v>2729</v>
      </c>
      <c r="B1009" s="2" t="s">
        <v>2729</v>
      </c>
      <c r="C1009" s="2" t="s">
        <v>27</v>
      </c>
      <c r="D1009" s="2" t="s">
        <v>28</v>
      </c>
      <c r="E1009" s="5" t="s">
        <v>2634</v>
      </c>
      <c r="F1009" s="3" t="s">
        <v>2635</v>
      </c>
      <c r="G1009" s="3" t="s">
        <v>21</v>
      </c>
      <c r="H1009" s="2" t="s">
        <v>49</v>
      </c>
      <c r="I1009" s="2" t="s">
        <v>2733</v>
      </c>
      <c r="J1009" s="3" t="str">
        <f>HYPERLINK("https://www.boe.es/gazeta/dias/1828/02/26/pdfs/GMD-1828-25.pdf#page=4","Abrir facsímil")</f>
        <v>Abrir facsímil</v>
      </c>
      <c r="K1009" s="3" t="s">
        <v>51</v>
      </c>
    </row>
    <row r="1010" spans="1:11" ht="42" customHeight="1">
      <c r="A1010" s="2" t="s">
        <v>2729</v>
      </c>
      <c r="B1010" s="2" t="s">
        <v>2729</v>
      </c>
      <c r="C1010" s="2" t="s">
        <v>96</v>
      </c>
      <c r="D1010" s="2" t="s">
        <v>28</v>
      </c>
      <c r="E1010" s="5" t="s">
        <v>208</v>
      </c>
      <c r="F1010" s="3" t="s">
        <v>209</v>
      </c>
      <c r="G1010" s="3" t="s">
        <v>21</v>
      </c>
      <c r="H1010" s="2" t="s">
        <v>49</v>
      </c>
      <c r="I1010" s="2" t="s">
        <v>2734</v>
      </c>
      <c r="J1010" s="3" t="str">
        <f>HYPERLINK("https://www.boe.es/gazeta/dias/1828/03/08/pdfs/GMD-1828-30.pdf#page=4","Abrir facsímil")</f>
        <v>Abrir facsímil</v>
      </c>
      <c r="K1010" s="3" t="s">
        <v>51</v>
      </c>
    </row>
    <row r="1011" spans="1:11" ht="42" customHeight="1">
      <c r="A1011" s="2" t="s">
        <v>2729</v>
      </c>
      <c r="B1011" s="2" t="s">
        <v>2729</v>
      </c>
      <c r="C1011" s="2" t="s">
        <v>96</v>
      </c>
      <c r="D1011" s="2" t="s">
        <v>28</v>
      </c>
      <c r="E1011" s="5" t="s">
        <v>649</v>
      </c>
      <c r="F1011" s="3" t="s">
        <v>650</v>
      </c>
      <c r="G1011" s="3" t="s">
        <v>651</v>
      </c>
      <c r="H1011" s="2" t="s">
        <v>49</v>
      </c>
      <c r="I1011" s="2" t="s">
        <v>2735</v>
      </c>
      <c r="J1011" s="3" t="str">
        <f>HYPERLINK("https://www.boe.es/gazeta/dias/1828/03/13/pdfs/GMD-1828-32.pdf#page=4","Abrir facsímil")</f>
        <v>Abrir facsímil</v>
      </c>
      <c r="K1011" s="3" t="s">
        <v>51</v>
      </c>
    </row>
    <row r="1012" spans="1:11" ht="42" customHeight="1">
      <c r="A1012" s="2" t="s">
        <v>2729</v>
      </c>
      <c r="B1012" s="2" t="s">
        <v>2729</v>
      </c>
      <c r="C1012" s="2" t="s">
        <v>46</v>
      </c>
      <c r="D1012" s="2" t="s">
        <v>28</v>
      </c>
      <c r="E1012" s="5" t="s">
        <v>78</v>
      </c>
      <c r="F1012" s="3" t="s">
        <v>79</v>
      </c>
      <c r="G1012" s="3" t="s">
        <v>21</v>
      </c>
      <c r="H1012" s="2" t="s">
        <v>49</v>
      </c>
      <c r="I1012" s="2" t="s">
        <v>2736</v>
      </c>
      <c r="J1012" s="3" t="str">
        <f>HYPERLINK("https://www.boe.es/gazeta/dias/1828/04/03/pdfs/GMD-1828-41.pdf#page=4","Abrir facsímil")</f>
        <v>Abrir facsímil</v>
      </c>
      <c r="K1012" s="3" t="s">
        <v>51</v>
      </c>
    </row>
    <row r="1013" spans="1:11" ht="42" customHeight="1">
      <c r="A1013" s="2" t="s">
        <v>2729</v>
      </c>
      <c r="B1013" s="2" t="s">
        <v>2729</v>
      </c>
      <c r="C1013" s="2" t="s">
        <v>96</v>
      </c>
      <c r="D1013" s="2" t="s">
        <v>28</v>
      </c>
      <c r="E1013" s="5" t="s">
        <v>1160</v>
      </c>
      <c r="F1013" s="3" t="s">
        <v>1161</v>
      </c>
      <c r="G1013" s="3" t="s">
        <v>21</v>
      </c>
      <c r="H1013" s="2" t="s">
        <v>49</v>
      </c>
      <c r="I1013" s="2" t="s">
        <v>2737</v>
      </c>
      <c r="J1013" s="3" t="str">
        <f>HYPERLINK("https://www.boe.es/gazeta/dias/1828/04/12/pdfs/GMD-1828-45.pdf#page=4","Abrir facsímil")</f>
        <v>Abrir facsímil</v>
      </c>
      <c r="K1013" s="3" t="s">
        <v>51</v>
      </c>
    </row>
    <row r="1014" spans="1:11" ht="42" customHeight="1">
      <c r="A1014" s="2" t="s">
        <v>2738</v>
      </c>
      <c r="B1014" s="2" t="s">
        <v>2738</v>
      </c>
      <c r="C1014" s="2" t="s">
        <v>150</v>
      </c>
      <c r="D1014" s="2" t="s">
        <v>151</v>
      </c>
      <c r="E1014" s="5" t="s">
        <v>230</v>
      </c>
      <c r="F1014" s="3" t="s">
        <v>231</v>
      </c>
      <c r="G1014" s="3" t="s">
        <v>232</v>
      </c>
      <c r="H1014" s="2" t="s">
        <v>49</v>
      </c>
      <c r="I1014" s="2" t="s">
        <v>2739</v>
      </c>
      <c r="J1014" s="3" t="str">
        <f>HYPERLINK("https://www.boe.es/gazeta/dias/1828/04/24/pdfs/GMD-1828-50.pdf#page=4","Abrir facsímil")</f>
        <v>Abrir facsímil</v>
      </c>
      <c r="K1014" s="3" t="s">
        <v>51</v>
      </c>
    </row>
    <row r="1015" spans="1:11" ht="42" customHeight="1">
      <c r="A1015" s="2" t="s">
        <v>2740</v>
      </c>
      <c r="B1015" s="2" t="s">
        <v>2740</v>
      </c>
      <c r="C1015" s="2" t="s">
        <v>17</v>
      </c>
      <c r="D1015" s="2" t="s">
        <v>18</v>
      </c>
      <c r="E1015" s="5" t="s">
        <v>2467</v>
      </c>
      <c r="F1015" s="3" t="s">
        <v>2468</v>
      </c>
      <c r="G1015" s="3" t="s">
        <v>21</v>
      </c>
      <c r="H1015" s="2" t="s">
        <v>49</v>
      </c>
      <c r="I1015" s="2" t="s">
        <v>2741</v>
      </c>
      <c r="J1015" s="3" t="str">
        <f>HYPERLINK("https://www.boe.es/gazeta/dias/1828/06/03/pdfs/GMD-1828-67.pdf#page=4","Abrir facsímil")</f>
        <v>Abrir facsímil</v>
      </c>
      <c r="K1015" s="3" t="s">
        <v>51</v>
      </c>
    </row>
    <row r="1016" spans="1:11" ht="42" customHeight="1">
      <c r="A1016" s="2" t="s">
        <v>2729</v>
      </c>
      <c r="B1016" s="2" t="s">
        <v>2729</v>
      </c>
      <c r="C1016" s="2" t="s">
        <v>27</v>
      </c>
      <c r="D1016" s="2" t="s">
        <v>28</v>
      </c>
      <c r="E1016" s="5" t="s">
        <v>1925</v>
      </c>
      <c r="F1016" s="3" t="s">
        <v>1926</v>
      </c>
      <c r="G1016" s="3" t="s">
        <v>21</v>
      </c>
      <c r="H1016" s="2" t="s">
        <v>49</v>
      </c>
      <c r="I1016" s="2" t="s">
        <v>2742</v>
      </c>
      <c r="J1016" s="3" t="str">
        <f>HYPERLINK("https://www.boe.es/gazeta/dias/1828/07/10/pdfs/GMD-1828-83.pdf#page=4","Abrir facsímil")</f>
        <v>Abrir facsímil</v>
      </c>
      <c r="K1016" s="3" t="s">
        <v>51</v>
      </c>
    </row>
    <row r="1017" spans="1:11" ht="42" customHeight="1">
      <c r="A1017" s="2" t="s">
        <v>2729</v>
      </c>
      <c r="B1017" s="2" t="s">
        <v>2729</v>
      </c>
      <c r="C1017" s="2" t="s">
        <v>96</v>
      </c>
      <c r="D1017" s="2" t="s">
        <v>28</v>
      </c>
      <c r="E1017" s="5" t="s">
        <v>637</v>
      </c>
      <c r="F1017" s="3" t="s">
        <v>638</v>
      </c>
      <c r="G1017" s="3" t="s">
        <v>21</v>
      </c>
      <c r="H1017" s="2" t="s">
        <v>49</v>
      </c>
      <c r="I1017" s="2" t="s">
        <v>2743</v>
      </c>
      <c r="J1017" s="3" t="str">
        <f>HYPERLINK("https://www.boe.es/gazeta/dias/1828/07/12/pdfs/GMD-1828-84.pdf#page=4","Abrir facsímil")</f>
        <v>Abrir facsímil</v>
      </c>
      <c r="K1017" s="3" t="s">
        <v>51</v>
      </c>
    </row>
    <row r="1018" spans="1:11" ht="42" customHeight="1">
      <c r="A1018" s="2" t="s">
        <v>2729</v>
      </c>
      <c r="B1018" s="2" t="s">
        <v>2729</v>
      </c>
      <c r="C1018" s="2" t="s">
        <v>17</v>
      </c>
      <c r="D1018" s="2" t="s">
        <v>18</v>
      </c>
      <c r="E1018" s="5" t="s">
        <v>73</v>
      </c>
      <c r="F1018" s="3" t="s">
        <v>74</v>
      </c>
      <c r="G1018" s="3" t="s">
        <v>21</v>
      </c>
      <c r="H1018" s="2" t="s">
        <v>49</v>
      </c>
      <c r="I1018" s="2" t="s">
        <v>2744</v>
      </c>
      <c r="J1018" s="3" t="str">
        <f>HYPERLINK("https://www.boe.es/gazeta/dias/1828/07/31/pdfs/GMD-1828-92.pdf#page=4","Abrir facsímil")</f>
        <v>Abrir facsímil</v>
      </c>
      <c r="K1018" s="3" t="s">
        <v>51</v>
      </c>
    </row>
    <row r="1019" spans="1:11" ht="42" customHeight="1">
      <c r="A1019" s="2" t="s">
        <v>2729</v>
      </c>
      <c r="B1019" s="2" t="s">
        <v>2729</v>
      </c>
      <c r="C1019" s="2" t="s">
        <v>27</v>
      </c>
      <c r="D1019" s="2" t="s">
        <v>28</v>
      </c>
      <c r="E1019" s="5" t="s">
        <v>866</v>
      </c>
      <c r="F1019" s="3" t="s">
        <v>867</v>
      </c>
      <c r="G1019" s="3" t="s">
        <v>21</v>
      </c>
      <c r="H1019" s="2" t="s">
        <v>49</v>
      </c>
      <c r="I1019" s="2" t="s">
        <v>2745</v>
      </c>
      <c r="J1019" s="3" t="str">
        <f>HYPERLINK("https://www.boe.es/gazeta/dias/1828/08/02/pdfs/GMD-1828-93.pdf#page=4","Abrir facsímil")</f>
        <v>Abrir facsímil</v>
      </c>
      <c r="K1019" s="3" t="s">
        <v>51</v>
      </c>
    </row>
    <row r="1020" spans="1:11" ht="42" customHeight="1">
      <c r="A1020" s="2" t="s">
        <v>2729</v>
      </c>
      <c r="B1020" s="2" t="s">
        <v>2729</v>
      </c>
      <c r="C1020" s="2" t="s">
        <v>27</v>
      </c>
      <c r="D1020" s="2" t="s">
        <v>28</v>
      </c>
      <c r="E1020" s="5" t="s">
        <v>82</v>
      </c>
      <c r="F1020" s="3" t="s">
        <v>83</v>
      </c>
      <c r="G1020" s="3" t="s">
        <v>21</v>
      </c>
      <c r="H1020" s="2" t="s">
        <v>49</v>
      </c>
      <c r="I1020" s="2" t="s">
        <v>2746</v>
      </c>
      <c r="J1020" s="3" t="str">
        <f>HYPERLINK("https://www.boe.es/gazeta/dias/1828/08/12/pdfs/GMD-1828-97.pdf#page=4","Abrir facsímil")</f>
        <v>Abrir facsímil</v>
      </c>
      <c r="K1020" s="3" t="s">
        <v>51</v>
      </c>
    </row>
    <row r="1021" spans="1:11" ht="42" customHeight="1">
      <c r="A1021" s="2" t="s">
        <v>2729</v>
      </c>
      <c r="B1021" s="2" t="s">
        <v>2729</v>
      </c>
      <c r="C1021" s="2" t="s">
        <v>27</v>
      </c>
      <c r="D1021" s="2" t="s">
        <v>28</v>
      </c>
      <c r="E1021" s="5" t="s">
        <v>1029</v>
      </c>
      <c r="F1021" s="3" t="s">
        <v>1030</v>
      </c>
      <c r="G1021" s="3" t="s">
        <v>21</v>
      </c>
      <c r="H1021" s="2" t="s">
        <v>49</v>
      </c>
      <c r="I1021" s="2" t="s">
        <v>2747</v>
      </c>
      <c r="J1021" s="3" t="str">
        <f>HYPERLINK("https://www.boe.es/gazeta/dias/1828/08/30/pdfs/GMD-1828-105.pdf#page=4","Abrir facsímil")</f>
        <v>Abrir facsímil</v>
      </c>
      <c r="K1021" s="3" t="s">
        <v>51</v>
      </c>
    </row>
    <row r="1022" spans="1:11" ht="42" customHeight="1">
      <c r="A1022" s="2" t="s">
        <v>2729</v>
      </c>
      <c r="B1022" s="2" t="s">
        <v>2729</v>
      </c>
      <c r="C1022" s="2" t="s">
        <v>17</v>
      </c>
      <c r="D1022" s="2" t="s">
        <v>18</v>
      </c>
      <c r="E1022" s="5" t="s">
        <v>339</v>
      </c>
      <c r="F1022" s="3" t="s">
        <v>340</v>
      </c>
      <c r="G1022" s="3" t="s">
        <v>21</v>
      </c>
      <c r="H1022" s="2" t="s">
        <v>49</v>
      </c>
      <c r="I1022" s="2" t="s">
        <v>2748</v>
      </c>
      <c r="J1022" s="3" t="str">
        <f>HYPERLINK("https://www.boe.es/gazeta/dias/1828/09/02/pdfs/GMD-1828-106.pdf#page=4","Abrir facsímil")</f>
        <v>Abrir facsímil</v>
      </c>
      <c r="K1022" s="3" t="s">
        <v>51</v>
      </c>
    </row>
    <row r="1023" spans="1:11" ht="42" customHeight="1">
      <c r="A1023" s="2" t="s">
        <v>2729</v>
      </c>
      <c r="B1023" s="2" t="s">
        <v>2729</v>
      </c>
      <c r="C1023" s="2" t="s">
        <v>27</v>
      </c>
      <c r="D1023" s="2" t="s">
        <v>28</v>
      </c>
      <c r="E1023" s="5" t="s">
        <v>504</v>
      </c>
      <c r="F1023" s="3" t="s">
        <v>505</v>
      </c>
      <c r="G1023" s="3" t="s">
        <v>506</v>
      </c>
      <c r="H1023" s="2" t="s">
        <v>49</v>
      </c>
      <c r="I1023" s="2" t="s">
        <v>2749</v>
      </c>
      <c r="J1023" s="3" t="str">
        <f>HYPERLINK("https://www.boe.es/gazeta/dias/1828/09/13/pdfs/GMD-1828-111.pdf#page=4","Abrir facsímil")</f>
        <v>Abrir facsímil</v>
      </c>
      <c r="K1023" s="3" t="s">
        <v>51</v>
      </c>
    </row>
    <row r="1024" spans="1:11" ht="42" customHeight="1">
      <c r="A1024" s="2" t="s">
        <v>2750</v>
      </c>
      <c r="B1024" s="2" t="s">
        <v>2750</v>
      </c>
      <c r="C1024" s="2" t="s">
        <v>54</v>
      </c>
      <c r="D1024" s="2" t="s">
        <v>28</v>
      </c>
      <c r="E1024" s="5" t="s">
        <v>499</v>
      </c>
      <c r="F1024" s="3" t="s">
        <v>500</v>
      </c>
      <c r="G1024" s="3" t="s">
        <v>21</v>
      </c>
      <c r="H1024" s="2" t="s">
        <v>49</v>
      </c>
      <c r="I1024" s="2" t="s">
        <v>2751</v>
      </c>
      <c r="J1024" s="3" t="str">
        <f>HYPERLINK("https://www.boe.es/gazeta/dias/1828/09/16/pdfs/GMD-1828-112.pdf#page=4","Abrir facsímil")</f>
        <v>Abrir facsímil</v>
      </c>
      <c r="K1024" s="3" t="s">
        <v>51</v>
      </c>
    </row>
    <row r="1025" spans="1:11" ht="42" customHeight="1">
      <c r="A1025" s="2" t="s">
        <v>2729</v>
      </c>
      <c r="B1025" s="2" t="s">
        <v>2729</v>
      </c>
      <c r="C1025" s="2" t="s">
        <v>27</v>
      </c>
      <c r="D1025" s="2" t="s">
        <v>28</v>
      </c>
      <c r="E1025" s="5" t="s">
        <v>585</v>
      </c>
      <c r="F1025" s="3" t="s">
        <v>586</v>
      </c>
      <c r="G1025" s="3" t="s">
        <v>587</v>
      </c>
      <c r="H1025" s="2" t="s">
        <v>49</v>
      </c>
      <c r="I1025" s="2" t="s">
        <v>2752</v>
      </c>
      <c r="J1025" s="3" t="str">
        <f>HYPERLINK("https://www.boe.es/gazeta/dias/1828/10/11/pdfs/GMD-1828-123.pdf#page=4","Abrir facsímil")</f>
        <v>Abrir facsímil</v>
      </c>
      <c r="K1025" s="3" t="s">
        <v>51</v>
      </c>
    </row>
    <row r="1026" spans="1:11" ht="42" customHeight="1">
      <c r="A1026" s="2" t="s">
        <v>2753</v>
      </c>
      <c r="B1026" s="2" t="s">
        <v>2754</v>
      </c>
      <c r="C1026" s="2" t="s">
        <v>150</v>
      </c>
      <c r="D1026" s="2" t="s">
        <v>151</v>
      </c>
      <c r="E1026" s="5" t="s">
        <v>212</v>
      </c>
      <c r="F1026" s="3" t="s">
        <v>213</v>
      </c>
      <c r="G1026" s="3" t="s">
        <v>36</v>
      </c>
      <c r="H1026" s="2" t="s">
        <v>49</v>
      </c>
      <c r="I1026" s="2" t="s">
        <v>2755</v>
      </c>
      <c r="J1026" s="3" t="str">
        <f>HYPERLINK("https://www.boe.es/gazeta/dias/1828/03/25/pdfs/GMD-1828-37.pdf#page=3","Abrir facsímil")</f>
        <v>Abrir facsímil</v>
      </c>
      <c r="K1026" s="3" t="s">
        <v>51</v>
      </c>
    </row>
    <row r="1027" spans="1:11" ht="42" customHeight="1">
      <c r="A1027" s="2" t="s">
        <v>2756</v>
      </c>
      <c r="B1027" s="2" t="s">
        <v>2757</v>
      </c>
      <c r="C1027" s="2" t="s">
        <v>54</v>
      </c>
      <c r="D1027" s="2" t="s">
        <v>28</v>
      </c>
      <c r="E1027" s="5" t="s">
        <v>324</v>
      </c>
      <c r="F1027" s="3" t="s">
        <v>325</v>
      </c>
      <c r="G1027" s="3" t="s">
        <v>21</v>
      </c>
      <c r="H1027" s="2" t="s">
        <v>49</v>
      </c>
      <c r="I1027" s="2" t="s">
        <v>2758</v>
      </c>
      <c r="J1027" s="3" t="str">
        <f>HYPERLINK("https://www.boe.es/gazeta/dias/1828/05/08/pdfs/GMD-1828-56.pdf#page=4","Abrir facsímil")</f>
        <v>Abrir facsímil</v>
      </c>
      <c r="K1027" s="3" t="s">
        <v>51</v>
      </c>
    </row>
    <row r="1028" spans="1:11" ht="42" customHeight="1">
      <c r="A1028" s="2" t="s">
        <v>2759</v>
      </c>
      <c r="B1028" s="2" t="s">
        <v>2760</v>
      </c>
      <c r="C1028" s="2" t="s">
        <v>17</v>
      </c>
      <c r="D1028" s="2" t="s">
        <v>18</v>
      </c>
      <c r="E1028" s="5" t="s">
        <v>780</v>
      </c>
      <c r="F1028" s="3" t="s">
        <v>781</v>
      </c>
      <c r="G1028" s="3" t="s">
        <v>21</v>
      </c>
      <c r="H1028" s="2" t="s">
        <v>49</v>
      </c>
      <c r="I1028" s="2" t="s">
        <v>2761</v>
      </c>
      <c r="J1028" s="3" t="str">
        <f>HYPERLINK("https://www.boe.es/gazeta/dias/1828/05/13/pdfs/GMD-1828-58.pdf#page=4","Abrir facsímil")</f>
        <v>Abrir facsímil</v>
      </c>
      <c r="K1028" s="3" t="s">
        <v>51</v>
      </c>
    </row>
    <row r="1029" spans="1:11" ht="42" customHeight="1">
      <c r="A1029" s="2" t="s">
        <v>2762</v>
      </c>
      <c r="B1029" s="2" t="s">
        <v>2762</v>
      </c>
      <c r="C1029" s="2" t="s">
        <v>27</v>
      </c>
      <c r="D1029" s="2" t="s">
        <v>28</v>
      </c>
      <c r="E1029" s="5" t="s">
        <v>108</v>
      </c>
      <c r="F1029" s="3" t="s">
        <v>109</v>
      </c>
      <c r="G1029" s="3" t="s">
        <v>21</v>
      </c>
      <c r="H1029" s="2" t="s">
        <v>49</v>
      </c>
      <c r="I1029" s="2" t="s">
        <v>2763</v>
      </c>
      <c r="J1029" s="3" t="str">
        <f>HYPERLINK("https://www.boe.es/gazeta/dias/1828/11/29/pdfs/GMD-1828-144.pdf#page=4","Abrir facsímil")</f>
        <v>Abrir facsímil</v>
      </c>
      <c r="K1029" s="3" t="s">
        <v>51</v>
      </c>
    </row>
    <row r="1030" spans="1:11" ht="42" customHeight="1">
      <c r="A1030" s="2" t="s">
        <v>2764</v>
      </c>
      <c r="B1030" s="2" t="s">
        <v>2765</v>
      </c>
      <c r="C1030" s="2" t="s">
        <v>96</v>
      </c>
      <c r="D1030" s="2" t="s">
        <v>28</v>
      </c>
      <c r="E1030" s="5" t="s">
        <v>91</v>
      </c>
      <c r="F1030" s="3" t="s">
        <v>92</v>
      </c>
      <c r="G1030" s="3" t="s">
        <v>21</v>
      </c>
      <c r="H1030" s="2" t="s">
        <v>49</v>
      </c>
      <c r="I1030" s="2" t="s">
        <v>2766</v>
      </c>
      <c r="J1030" s="3" t="str">
        <f>HYPERLINK("https://www.boe.es/gazeta/dias/1828/12/13/pdfs/GMD-1828-150.pdf#page=4","Abrir facsímil")</f>
        <v>Abrir facsímil</v>
      </c>
      <c r="K1030" s="3" t="s">
        <v>51</v>
      </c>
    </row>
    <row r="1031" spans="1:11" ht="42" customHeight="1">
      <c r="A1031" s="2" t="s">
        <v>2767</v>
      </c>
      <c r="B1031" s="2" t="s">
        <v>2768</v>
      </c>
      <c r="C1031" s="2" t="s">
        <v>96</v>
      </c>
      <c r="D1031" s="2" t="s">
        <v>28</v>
      </c>
      <c r="E1031" s="5" t="s">
        <v>927</v>
      </c>
      <c r="F1031" s="3" t="s">
        <v>928</v>
      </c>
      <c r="G1031" s="3" t="s">
        <v>21</v>
      </c>
      <c r="H1031" s="2" t="s">
        <v>49</v>
      </c>
      <c r="I1031" s="2" t="s">
        <v>2769</v>
      </c>
      <c r="J1031" s="3" t="str">
        <f>HYPERLINK("https://www.boe.es/gazeta/dias/1828/10/09/pdfs/GMD-1828-122.pdf#page=4","Abrir facsímil")</f>
        <v>Abrir facsímil</v>
      </c>
      <c r="K1031" s="3" t="s">
        <v>51</v>
      </c>
    </row>
    <row r="1032" spans="1:11" ht="42" customHeight="1">
      <c r="A1032" s="2" t="s">
        <v>2770</v>
      </c>
      <c r="B1032" s="2" t="s">
        <v>2771</v>
      </c>
      <c r="C1032" s="2" t="s">
        <v>27</v>
      </c>
      <c r="D1032" s="2" t="s">
        <v>28</v>
      </c>
      <c r="E1032" s="5" t="s">
        <v>159</v>
      </c>
      <c r="F1032" s="3" t="s">
        <v>160</v>
      </c>
      <c r="G1032" s="3" t="s">
        <v>36</v>
      </c>
      <c r="H1032" s="2" t="s">
        <v>49</v>
      </c>
      <c r="I1032" s="2" t="s">
        <v>2772</v>
      </c>
      <c r="J1032" s="3" t="str">
        <f>HYPERLINK("https://www.boe.es/gazeta/dias/1828/03/11/pdfs/GMD-1828-31.pdf#page=3","Abrir facsímil")</f>
        <v>Abrir facsímil</v>
      </c>
      <c r="K1032" s="3" t="s">
        <v>51</v>
      </c>
    </row>
    <row r="1033" spans="1:11" ht="42" customHeight="1">
      <c r="A1033" s="2" t="s">
        <v>2773</v>
      </c>
      <c r="B1033" s="2" t="s">
        <v>2774</v>
      </c>
      <c r="C1033" s="2" t="s">
        <v>27</v>
      </c>
      <c r="D1033" s="2" t="s">
        <v>28</v>
      </c>
      <c r="E1033" s="5" t="s">
        <v>324</v>
      </c>
      <c r="F1033" s="3" t="s">
        <v>325</v>
      </c>
      <c r="G1033" s="3" t="s">
        <v>21</v>
      </c>
      <c r="H1033" s="2" t="s">
        <v>49</v>
      </c>
      <c r="I1033" s="2" t="s">
        <v>2775</v>
      </c>
      <c r="J1033" s="3" t="str">
        <f>HYPERLINK("https://www.boe.es/gazeta/dias/1828/05/08/pdfs/GMD-1828-56.pdf#page=4","Abrir facsímil")</f>
        <v>Abrir facsímil</v>
      </c>
      <c r="K1033" s="3" t="s">
        <v>51</v>
      </c>
    </row>
    <row r="1034" spans="1:11" ht="42" customHeight="1">
      <c r="A1034" s="2" t="s">
        <v>2776</v>
      </c>
      <c r="B1034" s="2" t="s">
        <v>2777</v>
      </c>
      <c r="C1034" s="2" t="s">
        <v>17</v>
      </c>
      <c r="D1034" s="2" t="s">
        <v>18</v>
      </c>
      <c r="E1034" s="5" t="s">
        <v>1794</v>
      </c>
      <c r="F1034" s="3" t="s">
        <v>1795</v>
      </c>
      <c r="G1034" s="3" t="s">
        <v>36</v>
      </c>
      <c r="H1034" s="2" t="s">
        <v>49</v>
      </c>
      <c r="I1034" s="2" t="s">
        <v>2778</v>
      </c>
      <c r="J1034" s="3" t="str">
        <f>HYPERLINK("https://www.boe.es/gazeta/dias/1828/09/30/pdfs/GMD-1828-118.pdf#page=3","Abrir facsímil")</f>
        <v>Abrir facsímil</v>
      </c>
      <c r="K1034" s="3" t="s">
        <v>51</v>
      </c>
    </row>
    <row r="1035" spans="1:11" ht="42" customHeight="1">
      <c r="A1035" s="2" t="s">
        <v>2779</v>
      </c>
      <c r="B1035" s="2" t="s">
        <v>2780</v>
      </c>
      <c r="C1035" s="2" t="s">
        <v>17</v>
      </c>
      <c r="D1035" s="2" t="s">
        <v>18</v>
      </c>
      <c r="E1035" s="5" t="s">
        <v>866</v>
      </c>
      <c r="F1035" s="3" t="s">
        <v>867</v>
      </c>
      <c r="G1035" s="3" t="s">
        <v>67</v>
      </c>
      <c r="H1035" s="2" t="s">
        <v>49</v>
      </c>
      <c r="I1035" s="2" t="s">
        <v>2781</v>
      </c>
      <c r="J1035" s="3" t="str">
        <f>HYPERLINK("https://www.boe.es/gazeta/dias/1828/08/02/pdfs/GMD-1828-93.pdf#page=2","Abrir facsímil")</f>
        <v>Abrir facsímil</v>
      </c>
      <c r="K1035" s="3" t="s">
        <v>51</v>
      </c>
    </row>
    <row r="1036" spans="1:11" ht="42" customHeight="1">
      <c r="A1036" s="2" t="s">
        <v>2782</v>
      </c>
      <c r="B1036" s="2" t="s">
        <v>2783</v>
      </c>
      <c r="C1036" s="2" t="s">
        <v>46</v>
      </c>
      <c r="D1036" s="2" t="s">
        <v>28</v>
      </c>
      <c r="E1036" s="5" t="s">
        <v>55</v>
      </c>
      <c r="F1036" s="3" t="s">
        <v>56</v>
      </c>
      <c r="G1036" s="3" t="s">
        <v>36</v>
      </c>
      <c r="H1036" s="2" t="s">
        <v>49</v>
      </c>
      <c r="I1036" s="2" t="s">
        <v>2784</v>
      </c>
      <c r="J1036" s="3" t="str">
        <f>HYPERLINK("https://www.boe.es/gazeta/dias/1828/05/10/pdfs/GMD-1828-57.pdf#page=3","Abrir facsímil")</f>
        <v>Abrir facsímil</v>
      </c>
      <c r="K1036" s="3" t="s">
        <v>51</v>
      </c>
    </row>
    <row r="1037" spans="1:11" ht="42" customHeight="1">
      <c r="A1037" s="2" t="s">
        <v>2785</v>
      </c>
      <c r="B1037" s="2" t="s">
        <v>2785</v>
      </c>
      <c r="C1037" s="2" t="s">
        <v>17</v>
      </c>
      <c r="D1037" s="2" t="s">
        <v>18</v>
      </c>
      <c r="E1037" s="5" t="s">
        <v>1106</v>
      </c>
      <c r="F1037" s="3" t="s">
        <v>1107</v>
      </c>
      <c r="G1037" s="3" t="s">
        <v>36</v>
      </c>
      <c r="H1037" s="2" t="s">
        <v>49</v>
      </c>
      <c r="I1037" s="2" t="s">
        <v>2786</v>
      </c>
      <c r="J1037" s="3" t="str">
        <f>HYPERLINK("https://www.boe.es/gazeta/dias/1828/04/17/pdfs/GMD-1828-47.pdf#page=3","Abrir facsímil")</f>
        <v>Abrir facsímil</v>
      </c>
      <c r="K1037" s="3" t="s">
        <v>51</v>
      </c>
    </row>
    <row r="1038" spans="1:11" ht="42" customHeight="1">
      <c r="A1038" s="2" t="s">
        <v>2787</v>
      </c>
      <c r="B1038" s="2" t="s">
        <v>2788</v>
      </c>
      <c r="C1038" s="2" t="s">
        <v>27</v>
      </c>
      <c r="D1038" s="2" t="s">
        <v>28</v>
      </c>
      <c r="E1038" s="5" t="s">
        <v>221</v>
      </c>
      <c r="F1038" s="3" t="s">
        <v>222</v>
      </c>
      <c r="G1038" s="3" t="s">
        <v>36</v>
      </c>
      <c r="H1038" s="2" t="s">
        <v>49</v>
      </c>
      <c r="I1038" s="2" t="s">
        <v>2789</v>
      </c>
      <c r="J1038" s="3" t="str">
        <f>HYPERLINK("https://www.boe.es/gazeta/dias/1828/05/22/pdfs/GMD-1828-62.pdf#page=3","Abrir facsímil")</f>
        <v>Abrir facsímil</v>
      </c>
      <c r="K1038" s="3" t="s">
        <v>51</v>
      </c>
    </row>
    <row r="1039" spans="1:11" ht="42" customHeight="1">
      <c r="A1039" s="2" t="s">
        <v>2790</v>
      </c>
      <c r="B1039" s="2" t="s">
        <v>2791</v>
      </c>
      <c r="C1039" s="2" t="s">
        <v>27</v>
      </c>
      <c r="D1039" s="2" t="s">
        <v>28</v>
      </c>
      <c r="E1039" s="5" t="s">
        <v>324</v>
      </c>
      <c r="F1039" s="3" t="s">
        <v>325</v>
      </c>
      <c r="G1039" s="3" t="s">
        <v>21</v>
      </c>
      <c r="H1039" s="2" t="s">
        <v>49</v>
      </c>
      <c r="I1039" s="2" t="s">
        <v>2792</v>
      </c>
      <c r="J1039" s="3" t="str">
        <f>HYPERLINK("https://www.boe.es/gazeta/dias/1828/05/08/pdfs/GMD-1828-56.pdf#page=4","Abrir facsímil")</f>
        <v>Abrir facsímil</v>
      </c>
      <c r="K1039" s="3" t="s">
        <v>51</v>
      </c>
    </row>
    <row r="1040" spans="1:11" ht="42" customHeight="1">
      <c r="A1040" s="2" t="s">
        <v>2790</v>
      </c>
      <c r="B1040" s="2" t="s">
        <v>2791</v>
      </c>
      <c r="C1040" s="2" t="s">
        <v>17</v>
      </c>
      <c r="D1040" s="2" t="s">
        <v>18</v>
      </c>
      <c r="E1040" s="5" t="s">
        <v>504</v>
      </c>
      <c r="F1040" s="3" t="s">
        <v>505</v>
      </c>
      <c r="G1040" s="3" t="s">
        <v>43</v>
      </c>
      <c r="H1040" s="2" t="s">
        <v>49</v>
      </c>
      <c r="I1040" s="2" t="s">
        <v>2793</v>
      </c>
      <c r="J1040" s="3" t="str">
        <f>HYPERLINK("https://www.boe.es/gazeta/dias/1828/09/13/pdfs/GMD-1828-111.pdf#page=1","Abrir facsímil")</f>
        <v>Abrir facsímil</v>
      </c>
      <c r="K1040" s="3" t="s">
        <v>51</v>
      </c>
    </row>
    <row r="1041" spans="1:11" ht="42" customHeight="1">
      <c r="A1041" s="2" t="s">
        <v>2794</v>
      </c>
      <c r="B1041" s="2" t="s">
        <v>2795</v>
      </c>
      <c r="C1041" s="2" t="s">
        <v>27</v>
      </c>
      <c r="D1041" s="2" t="s">
        <v>28</v>
      </c>
      <c r="E1041" s="5" t="s">
        <v>133</v>
      </c>
      <c r="F1041" s="3" t="s">
        <v>134</v>
      </c>
      <c r="G1041" s="3" t="s">
        <v>36</v>
      </c>
      <c r="H1041" s="2" t="s">
        <v>49</v>
      </c>
      <c r="I1041" s="2" t="s">
        <v>2796</v>
      </c>
      <c r="J1041" s="3" t="str">
        <f>HYPERLINK("https://www.boe.es/gazeta/dias/1828/05/15/pdfs/GMD-1828-59.pdf#page=3","Abrir facsímil")</f>
        <v>Abrir facsímil</v>
      </c>
      <c r="K1041" s="3" t="s">
        <v>51</v>
      </c>
    </row>
    <row r="1042" spans="1:11" ht="42" customHeight="1">
      <c r="A1042" s="2" t="s">
        <v>2797</v>
      </c>
      <c r="B1042" s="2" t="s">
        <v>2798</v>
      </c>
      <c r="C1042" s="2" t="s">
        <v>54</v>
      </c>
      <c r="D1042" s="2" t="s">
        <v>28</v>
      </c>
      <c r="E1042" s="5" t="s">
        <v>475</v>
      </c>
      <c r="F1042" s="3" t="s">
        <v>476</v>
      </c>
      <c r="G1042" s="3" t="s">
        <v>21</v>
      </c>
      <c r="H1042" s="2" t="s">
        <v>49</v>
      </c>
      <c r="I1042" s="2" t="s">
        <v>2799</v>
      </c>
      <c r="J1042" s="3" t="str">
        <f>HYPERLINK("https://www.boe.es/gazeta/dias/1828/11/25/pdfs/GMD-1828-142.pdf#page=4","Abrir facsímil")</f>
        <v>Abrir facsímil</v>
      </c>
      <c r="K1042" s="3" t="s">
        <v>51</v>
      </c>
    </row>
    <row r="1043" spans="1:11" ht="42" customHeight="1">
      <c r="A1043" s="2" t="s">
        <v>2800</v>
      </c>
      <c r="B1043" s="2" t="s">
        <v>2801</v>
      </c>
      <c r="C1043" s="2" t="s">
        <v>27</v>
      </c>
      <c r="D1043" s="2" t="s">
        <v>28</v>
      </c>
      <c r="E1043" s="5" t="s">
        <v>324</v>
      </c>
      <c r="F1043" s="3" t="s">
        <v>325</v>
      </c>
      <c r="G1043" s="3" t="s">
        <v>21</v>
      </c>
      <c r="H1043" s="2" t="s">
        <v>49</v>
      </c>
      <c r="I1043" s="2" t="s">
        <v>2802</v>
      </c>
      <c r="J1043" s="3" t="str">
        <f>HYPERLINK("https://www.boe.es/gazeta/dias/1828/05/08/pdfs/GMD-1828-56.pdf#page=4","Abrir facsímil")</f>
        <v>Abrir facsímil</v>
      </c>
      <c r="K1043" s="3" t="s">
        <v>51</v>
      </c>
    </row>
    <row r="1044" spans="1:11" ht="42" customHeight="1">
      <c r="A1044" s="2" t="s">
        <v>2803</v>
      </c>
      <c r="B1044" s="2" t="s">
        <v>2804</v>
      </c>
      <c r="C1044" s="2" t="s">
        <v>17</v>
      </c>
      <c r="D1044" s="2" t="s">
        <v>18</v>
      </c>
      <c r="E1044" s="5" t="s">
        <v>547</v>
      </c>
      <c r="F1044" s="3" t="s">
        <v>548</v>
      </c>
      <c r="G1044" s="3" t="s">
        <v>36</v>
      </c>
      <c r="H1044" s="2" t="s">
        <v>49</v>
      </c>
      <c r="I1044" s="2" t="s">
        <v>2805</v>
      </c>
      <c r="J1044" s="3" t="str">
        <f>HYPERLINK("https://www.boe.es/gazeta/dias/1828/06/14/pdfs/GMD-1828-72.pdf#page=3","Abrir facsímil")</f>
        <v>Abrir facsímil</v>
      </c>
      <c r="K1044" s="3" t="s">
        <v>51</v>
      </c>
    </row>
    <row r="1045" spans="1:11" ht="42" customHeight="1">
      <c r="A1045" s="2" t="s">
        <v>2806</v>
      </c>
      <c r="B1045" s="2" t="s">
        <v>2807</v>
      </c>
      <c r="C1045" s="2" t="s">
        <v>27</v>
      </c>
      <c r="D1045" s="2" t="s">
        <v>28</v>
      </c>
      <c r="E1045" s="5" t="s">
        <v>133</v>
      </c>
      <c r="F1045" s="3" t="s">
        <v>134</v>
      </c>
      <c r="G1045" s="3" t="s">
        <v>36</v>
      </c>
      <c r="H1045" s="2" t="s">
        <v>49</v>
      </c>
      <c r="I1045" s="2" t="s">
        <v>2808</v>
      </c>
      <c r="J1045" s="3" t="str">
        <f>HYPERLINK("https://www.boe.es/gazeta/dias/1828/05/15/pdfs/GMD-1828-59.pdf#page=3","Abrir facsímil")</f>
        <v>Abrir facsímil</v>
      </c>
      <c r="K1045" s="3" t="s">
        <v>51</v>
      </c>
    </row>
    <row r="1046" spans="1:11" ht="42" customHeight="1">
      <c r="A1046" s="2" t="s">
        <v>2809</v>
      </c>
      <c r="B1046" s="2" t="s">
        <v>2810</v>
      </c>
      <c r="C1046" s="2" t="s">
        <v>46</v>
      </c>
      <c r="D1046" s="2" t="s">
        <v>28</v>
      </c>
      <c r="E1046" s="5" t="s">
        <v>55</v>
      </c>
      <c r="F1046" s="3" t="s">
        <v>56</v>
      </c>
      <c r="G1046" s="3" t="s">
        <v>36</v>
      </c>
      <c r="H1046" s="2" t="s">
        <v>49</v>
      </c>
      <c r="I1046" s="2" t="s">
        <v>2811</v>
      </c>
      <c r="J1046" s="3" t="str">
        <f>HYPERLINK("https://www.boe.es/gazeta/dias/1828/05/10/pdfs/GMD-1828-57.pdf#page=3","Abrir facsímil")</f>
        <v>Abrir facsímil</v>
      </c>
      <c r="K1046" s="3" t="s">
        <v>51</v>
      </c>
    </row>
    <row r="1047" spans="1:11" ht="42" customHeight="1">
      <c r="A1047" s="2" t="s">
        <v>2812</v>
      </c>
      <c r="B1047" s="2" t="s">
        <v>2813</v>
      </c>
      <c r="C1047" s="2" t="s">
        <v>86</v>
      </c>
      <c r="D1047" s="2" t="s">
        <v>28</v>
      </c>
      <c r="E1047" s="5" t="s">
        <v>1174</v>
      </c>
      <c r="F1047" s="3" t="s">
        <v>1175</v>
      </c>
      <c r="G1047" s="3" t="s">
        <v>67</v>
      </c>
      <c r="H1047" s="2" t="s">
        <v>22</v>
      </c>
      <c r="I1047" s="2" t="s">
        <v>2814</v>
      </c>
      <c r="J1047" s="3" t="str">
        <f>HYPERLINK("https://www.boe.es/gazeta/dias/1828/07/29/pdfs/GMD-1828-91.pdf#page=2","Abrir facsímil")</f>
        <v>Abrir facsímil</v>
      </c>
      <c r="K1047" s="3" t="s">
        <v>24</v>
      </c>
    </row>
    <row r="1048" spans="1:11" ht="42" customHeight="1">
      <c r="A1048" s="2" t="s">
        <v>2815</v>
      </c>
      <c r="B1048" s="2" t="s">
        <v>2816</v>
      </c>
      <c r="C1048" s="2" t="s">
        <v>27</v>
      </c>
      <c r="D1048" s="2" t="s">
        <v>28</v>
      </c>
      <c r="E1048" s="5" t="s">
        <v>780</v>
      </c>
      <c r="F1048" s="3" t="s">
        <v>781</v>
      </c>
      <c r="G1048" s="3" t="s">
        <v>21</v>
      </c>
      <c r="H1048" s="2" t="s">
        <v>49</v>
      </c>
      <c r="I1048" s="2" t="s">
        <v>2817</v>
      </c>
      <c r="J1048" s="3" t="str">
        <f>HYPERLINK("https://www.boe.es/gazeta/dias/1828/05/13/pdfs/GMD-1828-58.pdf#page=4","Abrir facsímil")</f>
        <v>Abrir facsímil</v>
      </c>
      <c r="K1048" s="3" t="s">
        <v>51</v>
      </c>
    </row>
    <row r="1049" spans="1:11" ht="42" customHeight="1">
      <c r="A1049" s="2" t="s">
        <v>2818</v>
      </c>
      <c r="B1049" s="2" t="s">
        <v>2819</v>
      </c>
      <c r="C1049" s="2" t="s">
        <v>54</v>
      </c>
      <c r="D1049" s="2" t="s">
        <v>28</v>
      </c>
      <c r="E1049" s="5" t="s">
        <v>169</v>
      </c>
      <c r="F1049" s="3" t="s">
        <v>170</v>
      </c>
      <c r="G1049" s="3" t="s">
        <v>36</v>
      </c>
      <c r="H1049" s="2" t="s">
        <v>49</v>
      </c>
      <c r="I1049" s="2" t="s">
        <v>2820</v>
      </c>
      <c r="J1049" s="3" t="str">
        <f>HYPERLINK("https://www.boe.es/gazeta/dias/1828/04/01/pdfs/GMD-1828-40.pdf#page=3","Abrir facsímil")</f>
        <v>Abrir facsímil</v>
      </c>
      <c r="K1049" s="3" t="s">
        <v>51</v>
      </c>
    </row>
    <row r="1050" spans="1:11" ht="42" customHeight="1">
      <c r="A1050" s="2" t="s">
        <v>2821</v>
      </c>
      <c r="B1050" s="2" t="s">
        <v>2821</v>
      </c>
      <c r="C1050" s="2" t="s">
        <v>27</v>
      </c>
      <c r="D1050" s="2" t="s">
        <v>28</v>
      </c>
      <c r="E1050" s="5" t="s">
        <v>208</v>
      </c>
      <c r="F1050" s="3" t="s">
        <v>209</v>
      </c>
      <c r="G1050" s="3" t="s">
        <v>21</v>
      </c>
      <c r="H1050" s="2" t="s">
        <v>49</v>
      </c>
      <c r="I1050" s="2" t="s">
        <v>2822</v>
      </c>
      <c r="J1050" s="3" t="str">
        <f>HYPERLINK("https://www.boe.es/gazeta/dias/1828/03/08/pdfs/GMD-1828-30.pdf#page=4","Abrir facsímil")</f>
        <v>Abrir facsímil</v>
      </c>
      <c r="K1050" s="3" t="s">
        <v>51</v>
      </c>
    </row>
    <row r="1051" spans="1:11" ht="42" customHeight="1">
      <c r="A1051" s="2" t="s">
        <v>2821</v>
      </c>
      <c r="B1051" s="2" t="s">
        <v>2821</v>
      </c>
      <c r="C1051" s="2" t="s">
        <v>27</v>
      </c>
      <c r="D1051" s="2" t="s">
        <v>28</v>
      </c>
      <c r="E1051" s="5" t="s">
        <v>499</v>
      </c>
      <c r="F1051" s="3" t="s">
        <v>500</v>
      </c>
      <c r="G1051" s="3" t="s">
        <v>21</v>
      </c>
      <c r="H1051" s="2" t="s">
        <v>49</v>
      </c>
      <c r="I1051" s="2" t="s">
        <v>2823</v>
      </c>
      <c r="J1051" s="3" t="str">
        <f>HYPERLINK("https://www.boe.es/gazeta/dias/1828/09/16/pdfs/GMD-1828-112.pdf#page=4","Abrir facsímil")</f>
        <v>Abrir facsímil</v>
      </c>
      <c r="K1051" s="3" t="s">
        <v>51</v>
      </c>
    </row>
    <row r="1052" spans="1:11" ht="42" customHeight="1">
      <c r="A1052" s="2" t="s">
        <v>2824</v>
      </c>
      <c r="B1052" s="2" t="s">
        <v>2824</v>
      </c>
      <c r="C1052" s="2" t="s">
        <v>17</v>
      </c>
      <c r="D1052" s="2" t="s">
        <v>18</v>
      </c>
      <c r="E1052" s="5" t="s">
        <v>221</v>
      </c>
      <c r="F1052" s="3" t="s">
        <v>222</v>
      </c>
      <c r="G1052" s="3" t="s">
        <v>43</v>
      </c>
      <c r="H1052" s="2" t="s">
        <v>49</v>
      </c>
      <c r="I1052" s="2" t="s">
        <v>2825</v>
      </c>
      <c r="J1052" s="3" t="str">
        <f>HYPERLINK("https://www.boe.es/gazeta/dias/1828/05/22/pdfs/GMD-1828-62.pdf#page=1","Abrir facsímil")</f>
        <v>Abrir facsímil</v>
      </c>
      <c r="K1052" s="3" t="s">
        <v>51</v>
      </c>
    </row>
    <row r="1053" spans="1:11" ht="42" customHeight="1">
      <c r="A1053" s="2" t="s">
        <v>2826</v>
      </c>
      <c r="B1053" s="2" t="s">
        <v>2826</v>
      </c>
      <c r="C1053" s="2" t="s">
        <v>54</v>
      </c>
      <c r="D1053" s="2" t="s">
        <v>28</v>
      </c>
      <c r="E1053" s="5" t="s">
        <v>585</v>
      </c>
      <c r="F1053" s="3" t="s">
        <v>586</v>
      </c>
      <c r="G1053" s="3" t="s">
        <v>587</v>
      </c>
      <c r="H1053" s="2" t="s">
        <v>49</v>
      </c>
      <c r="I1053" s="2" t="s">
        <v>2827</v>
      </c>
      <c r="J1053" s="3" t="str">
        <f>HYPERLINK("https://www.boe.es/gazeta/dias/1828/10/11/pdfs/GMD-1828-123.pdf#page=4","Abrir facsímil")</f>
        <v>Abrir facsímil</v>
      </c>
      <c r="K1053" s="3" t="s">
        <v>51</v>
      </c>
    </row>
    <row r="1054" spans="1:11" ht="42" customHeight="1">
      <c r="A1054" s="2" t="s">
        <v>2828</v>
      </c>
      <c r="B1054" s="2" t="s">
        <v>2829</v>
      </c>
      <c r="C1054" s="2" t="s">
        <v>27</v>
      </c>
      <c r="D1054" s="2" t="s">
        <v>28</v>
      </c>
      <c r="E1054" s="5" t="s">
        <v>275</v>
      </c>
      <c r="F1054" s="3" t="s">
        <v>276</v>
      </c>
      <c r="G1054" s="3" t="s">
        <v>36</v>
      </c>
      <c r="H1054" s="2" t="s">
        <v>49</v>
      </c>
      <c r="I1054" s="2" t="s">
        <v>2830</v>
      </c>
      <c r="J1054" s="3" t="str">
        <f>HYPERLINK("https://www.boe.es/gazeta/dias/1828/03/29/pdfs/GMD-1828-39.pdf#page=3","Abrir facsímil")</f>
        <v>Abrir facsímil</v>
      </c>
      <c r="K1054" s="3" t="s">
        <v>51</v>
      </c>
    </row>
    <row r="1055" spans="1:11" ht="42" customHeight="1">
      <c r="A1055" s="2" t="s">
        <v>2831</v>
      </c>
      <c r="B1055" s="2" t="s">
        <v>2831</v>
      </c>
      <c r="C1055" s="2" t="s">
        <v>17</v>
      </c>
      <c r="D1055" s="2" t="s">
        <v>18</v>
      </c>
      <c r="E1055" s="5" t="s">
        <v>860</v>
      </c>
      <c r="F1055" s="3" t="s">
        <v>861</v>
      </c>
      <c r="G1055" s="3" t="s">
        <v>43</v>
      </c>
      <c r="H1055" s="2" t="s">
        <v>49</v>
      </c>
      <c r="I1055" s="2" t="s">
        <v>2832</v>
      </c>
      <c r="J1055" s="3" t="str">
        <f>HYPERLINK("https://www.boe.es/gazeta/dias/1828/11/08/pdfs/GMD-1828-135.pdf#page=1","Abrir facsímil")</f>
        <v>Abrir facsímil</v>
      </c>
      <c r="K1055" s="3" t="s">
        <v>51</v>
      </c>
    </row>
    <row r="1056" spans="1:11" ht="42" customHeight="1">
      <c r="A1056" s="2" t="s">
        <v>2831</v>
      </c>
      <c r="B1056" s="2" t="s">
        <v>2831</v>
      </c>
      <c r="C1056" s="2" t="s">
        <v>17</v>
      </c>
      <c r="D1056" s="2" t="s">
        <v>18</v>
      </c>
      <c r="E1056" s="5" t="s">
        <v>901</v>
      </c>
      <c r="F1056" s="3" t="s">
        <v>902</v>
      </c>
      <c r="G1056" s="3" t="s">
        <v>67</v>
      </c>
      <c r="H1056" s="2" t="s">
        <v>49</v>
      </c>
      <c r="I1056" s="2" t="s">
        <v>2833</v>
      </c>
      <c r="J1056" s="3" t="str">
        <f>HYPERLINK("https://www.boe.es/gazeta/dias/1828/12/27/pdfs/GMD-1828-156.pdf#page=2","Abrir facsímil")</f>
        <v>Abrir facsímil</v>
      </c>
      <c r="K1056" s="3" t="s">
        <v>51</v>
      </c>
    </row>
    <row r="1057" spans="1:11" ht="42" customHeight="1">
      <c r="A1057" s="2" t="s">
        <v>2834</v>
      </c>
      <c r="B1057" s="2" t="s">
        <v>2834</v>
      </c>
      <c r="C1057" s="2" t="s">
        <v>17</v>
      </c>
      <c r="D1057" s="2" t="s">
        <v>18</v>
      </c>
      <c r="E1057" s="5" t="s">
        <v>1037</v>
      </c>
      <c r="F1057" s="3" t="s">
        <v>1038</v>
      </c>
      <c r="G1057" s="3" t="s">
        <v>67</v>
      </c>
      <c r="H1057" s="2" t="s">
        <v>49</v>
      </c>
      <c r="I1057" s="2" t="s">
        <v>2835</v>
      </c>
      <c r="J1057" s="3" t="str">
        <f>HYPERLINK("https://www.boe.es/gazeta/dias/1828/12/04/pdfs/GMD-1828-146.pdf#page=2","Abrir facsímil")</f>
        <v>Abrir facsímil</v>
      </c>
      <c r="K1057" s="3" t="s">
        <v>51</v>
      </c>
    </row>
    <row r="1058" spans="1:11" ht="42" customHeight="1">
      <c r="A1058" s="2" t="s">
        <v>2836</v>
      </c>
      <c r="B1058" s="2" t="s">
        <v>2836</v>
      </c>
      <c r="C1058" s="2" t="s">
        <v>17</v>
      </c>
      <c r="D1058" s="2" t="s">
        <v>18</v>
      </c>
      <c r="E1058" s="5" t="s">
        <v>1627</v>
      </c>
      <c r="F1058" s="3" t="s">
        <v>1628</v>
      </c>
      <c r="G1058" s="3" t="s">
        <v>43</v>
      </c>
      <c r="H1058" s="2" t="s">
        <v>49</v>
      </c>
      <c r="I1058" s="2" t="s">
        <v>2837</v>
      </c>
      <c r="J1058" s="3" t="str">
        <f>HYPERLINK("https://www.boe.es/gazeta/dias/1828/06/26/pdfs/GMD-1828-77.pdf#page=1","Abrir facsímil")</f>
        <v>Abrir facsímil</v>
      </c>
      <c r="K1058" s="3" t="s">
        <v>51</v>
      </c>
    </row>
    <row r="1059" spans="1:11" ht="42" customHeight="1">
      <c r="A1059" s="2" t="s">
        <v>2836</v>
      </c>
      <c r="B1059" s="2" t="s">
        <v>2836</v>
      </c>
      <c r="C1059" s="2" t="s">
        <v>17</v>
      </c>
      <c r="D1059" s="2" t="s">
        <v>18</v>
      </c>
      <c r="E1059" s="5" t="s">
        <v>343</v>
      </c>
      <c r="F1059" s="3" t="s">
        <v>344</v>
      </c>
      <c r="G1059" s="3" t="s">
        <v>36</v>
      </c>
      <c r="H1059" s="2" t="s">
        <v>49</v>
      </c>
      <c r="I1059" s="2" t="s">
        <v>2838</v>
      </c>
      <c r="J1059" s="3" t="str">
        <f>HYPERLINK("https://www.boe.es/gazeta/dias/1828/09/25/pdfs/GMD-1828-116.pdf#page=3","Abrir facsímil")</f>
        <v>Abrir facsímil</v>
      </c>
      <c r="K1059" s="3" t="s">
        <v>51</v>
      </c>
    </row>
    <row r="1060" spans="1:11" ht="42" customHeight="1">
      <c r="A1060" s="2" t="s">
        <v>2836</v>
      </c>
      <c r="B1060" s="2" t="s">
        <v>2836</v>
      </c>
      <c r="C1060" s="2" t="s">
        <v>17</v>
      </c>
      <c r="D1060" s="2" t="s">
        <v>18</v>
      </c>
      <c r="E1060" s="5" t="s">
        <v>197</v>
      </c>
      <c r="F1060" s="3" t="s">
        <v>198</v>
      </c>
      <c r="G1060" s="3" t="s">
        <v>43</v>
      </c>
      <c r="H1060" s="2" t="s">
        <v>49</v>
      </c>
      <c r="I1060" s="2" t="s">
        <v>2839</v>
      </c>
      <c r="J1060" s="3" t="str">
        <f>HYPERLINK("https://www.boe.es/gazeta/dias/1828/09/27/pdfs/GMD-1828-117.pdf#page=1","Abrir facsímil")</f>
        <v>Abrir facsímil</v>
      </c>
      <c r="K1060" s="3" t="s">
        <v>51</v>
      </c>
    </row>
    <row r="1061" spans="1:11" ht="42" customHeight="1">
      <c r="A1061" s="2" t="s">
        <v>2836</v>
      </c>
      <c r="B1061" s="2" t="s">
        <v>2836</v>
      </c>
      <c r="C1061" s="2" t="s">
        <v>17</v>
      </c>
      <c r="D1061" s="2" t="s">
        <v>18</v>
      </c>
      <c r="E1061" s="5" t="s">
        <v>145</v>
      </c>
      <c r="F1061" s="3" t="s">
        <v>146</v>
      </c>
      <c r="G1061" s="3" t="s">
        <v>43</v>
      </c>
      <c r="H1061" s="2" t="s">
        <v>49</v>
      </c>
      <c r="I1061" s="2" t="s">
        <v>2840</v>
      </c>
      <c r="J1061" s="3" t="str">
        <f>HYPERLINK("https://www.boe.es/gazeta/dias/1828/10/07/pdfs/GMD-1828-121.pdf#page=1","Abrir facsímil")</f>
        <v>Abrir facsímil</v>
      </c>
      <c r="K1061" s="3" t="s">
        <v>51</v>
      </c>
    </row>
    <row r="1062" spans="1:11" ht="42" customHeight="1">
      <c r="A1062" s="2" t="s">
        <v>2836</v>
      </c>
      <c r="B1062" s="2" t="s">
        <v>2836</v>
      </c>
      <c r="C1062" s="2" t="s">
        <v>17</v>
      </c>
      <c r="D1062" s="2" t="s">
        <v>18</v>
      </c>
      <c r="E1062" s="5" t="s">
        <v>927</v>
      </c>
      <c r="F1062" s="3" t="s">
        <v>928</v>
      </c>
      <c r="G1062" s="3" t="s">
        <v>36</v>
      </c>
      <c r="H1062" s="2" t="s">
        <v>49</v>
      </c>
      <c r="I1062" s="2" t="s">
        <v>2841</v>
      </c>
      <c r="J1062" s="3" t="str">
        <f>HYPERLINK("https://www.boe.es/gazeta/dias/1828/10/09/pdfs/GMD-1828-122.pdf#page=3","Abrir facsímil")</f>
        <v>Abrir facsímil</v>
      </c>
      <c r="K1062" s="3" t="s">
        <v>51</v>
      </c>
    </row>
    <row r="1063" spans="1:11" ht="42" customHeight="1">
      <c r="A1063" s="2" t="s">
        <v>2836</v>
      </c>
      <c r="B1063" s="2" t="s">
        <v>2836</v>
      </c>
      <c r="C1063" s="2" t="s">
        <v>17</v>
      </c>
      <c r="D1063" s="2" t="s">
        <v>18</v>
      </c>
      <c r="E1063" s="5" t="s">
        <v>88</v>
      </c>
      <c r="F1063" s="3" t="s">
        <v>89</v>
      </c>
      <c r="G1063" s="3" t="s">
        <v>67</v>
      </c>
      <c r="H1063" s="2" t="s">
        <v>49</v>
      </c>
      <c r="I1063" s="2" t="s">
        <v>2842</v>
      </c>
      <c r="J1063" s="3" t="str">
        <f>HYPERLINK("https://www.boe.es/gazeta/dias/1828/10/16/pdfs/GMD-1828-125.pdf#page=2","Abrir facsímil")</f>
        <v>Abrir facsímil</v>
      </c>
      <c r="K1063" s="3" t="s">
        <v>51</v>
      </c>
    </row>
    <row r="1064" spans="1:11" ht="42" customHeight="1">
      <c r="A1064" s="2" t="s">
        <v>2836</v>
      </c>
      <c r="B1064" s="2" t="s">
        <v>2836</v>
      </c>
      <c r="C1064" s="2" t="s">
        <v>17</v>
      </c>
      <c r="D1064" s="2" t="s">
        <v>18</v>
      </c>
      <c r="E1064" s="5" t="s">
        <v>607</v>
      </c>
      <c r="F1064" s="3" t="s">
        <v>608</v>
      </c>
      <c r="G1064" s="3" t="s">
        <v>2843</v>
      </c>
      <c r="H1064" s="2" t="s">
        <v>49</v>
      </c>
      <c r="I1064" s="2" t="s">
        <v>2844</v>
      </c>
      <c r="J1064" s="3" t="str">
        <f>HYPERLINK("https://www.boe.es/gazeta/dias/1828/10/30/pdfs/GMD-1828-131.pdf#page=2","Abrir facsímil")</f>
        <v>Abrir facsímil</v>
      </c>
      <c r="K1064" s="3" t="s">
        <v>51</v>
      </c>
    </row>
    <row r="1065" spans="1:11" ht="42" customHeight="1">
      <c r="A1065" s="2" t="s">
        <v>2836</v>
      </c>
      <c r="B1065" s="2" t="s">
        <v>2836</v>
      </c>
      <c r="C1065" s="2" t="s">
        <v>17</v>
      </c>
      <c r="D1065" s="2" t="s">
        <v>18</v>
      </c>
      <c r="E1065" s="5" t="s">
        <v>256</v>
      </c>
      <c r="F1065" s="3" t="s">
        <v>257</v>
      </c>
      <c r="G1065" s="3" t="s">
        <v>43</v>
      </c>
      <c r="H1065" s="2" t="s">
        <v>49</v>
      </c>
      <c r="I1065" s="2" t="s">
        <v>2845</v>
      </c>
      <c r="J1065" s="3" t="str">
        <f>HYPERLINK("https://www.boe.es/gazeta/dias/1828/11/11/pdfs/GMD-1828-136.pdf#page=1","Abrir facsímil")</f>
        <v>Abrir facsímil</v>
      </c>
      <c r="K1065" s="3" t="s">
        <v>51</v>
      </c>
    </row>
    <row r="1066" spans="1:11" ht="42" customHeight="1">
      <c r="A1066" s="2" t="s">
        <v>2836</v>
      </c>
      <c r="B1066" s="2" t="s">
        <v>2836</v>
      </c>
      <c r="C1066" s="2" t="s">
        <v>17</v>
      </c>
      <c r="D1066" s="2" t="s">
        <v>18</v>
      </c>
      <c r="E1066" s="5" t="s">
        <v>1283</v>
      </c>
      <c r="F1066" s="3" t="s">
        <v>1284</v>
      </c>
      <c r="G1066" s="3" t="s">
        <v>67</v>
      </c>
      <c r="H1066" s="2" t="s">
        <v>49</v>
      </c>
      <c r="I1066" s="2" t="s">
        <v>2846</v>
      </c>
      <c r="J1066" s="3" t="str">
        <f>HYPERLINK("https://www.boe.es/gazeta/dias/1828/11/20/pdfs/GMD-1828-140.pdf#page=2","Abrir facsímil")</f>
        <v>Abrir facsímil</v>
      </c>
      <c r="K1066" s="3" t="s">
        <v>51</v>
      </c>
    </row>
    <row r="1067" spans="1:11" ht="42" customHeight="1">
      <c r="A1067" s="2" t="s">
        <v>2836</v>
      </c>
      <c r="B1067" s="2" t="s">
        <v>2836</v>
      </c>
      <c r="C1067" s="2" t="s">
        <v>17</v>
      </c>
      <c r="D1067" s="2" t="s">
        <v>18</v>
      </c>
      <c r="E1067" s="5" t="s">
        <v>591</v>
      </c>
      <c r="F1067" s="3" t="s">
        <v>592</v>
      </c>
      <c r="G1067" s="3" t="s">
        <v>43</v>
      </c>
      <c r="H1067" s="2" t="s">
        <v>49</v>
      </c>
      <c r="I1067" s="2" t="s">
        <v>2847</v>
      </c>
      <c r="J1067" s="3" t="str">
        <f>HYPERLINK("https://www.boe.es/gazeta/dias/1828/12/11/pdfs/GMD-1828-149.pdf#page=1","Abrir facsímil")</f>
        <v>Abrir facsímil</v>
      </c>
      <c r="K1067" s="3" t="s">
        <v>51</v>
      </c>
    </row>
    <row r="1068" spans="1:11" ht="42" customHeight="1">
      <c r="A1068" s="2" t="s">
        <v>2848</v>
      </c>
      <c r="B1068" s="2" t="s">
        <v>2848</v>
      </c>
      <c r="C1068" s="2" t="s">
        <v>17</v>
      </c>
      <c r="D1068" s="2" t="s">
        <v>18</v>
      </c>
      <c r="E1068" s="5" t="s">
        <v>591</v>
      </c>
      <c r="F1068" s="3" t="s">
        <v>592</v>
      </c>
      <c r="G1068" s="3" t="s">
        <v>36</v>
      </c>
      <c r="H1068" s="2" t="s">
        <v>49</v>
      </c>
      <c r="I1068" s="2" t="s">
        <v>2849</v>
      </c>
      <c r="J1068" s="3" t="str">
        <f>HYPERLINK("https://www.boe.es/gazeta/dias/1828/12/11/pdfs/GMD-1828-149.pdf#page=3","Abrir facsímil")</f>
        <v>Abrir facsímil</v>
      </c>
      <c r="K1068" s="3" t="s">
        <v>51</v>
      </c>
    </row>
    <row r="1069" spans="1:11" ht="42" customHeight="1">
      <c r="A1069" s="2" t="s">
        <v>2836</v>
      </c>
      <c r="B1069" s="2" t="s">
        <v>2836</v>
      </c>
      <c r="C1069" s="2" t="s">
        <v>17</v>
      </c>
      <c r="D1069" s="2" t="s">
        <v>18</v>
      </c>
      <c r="E1069" s="5" t="s">
        <v>137</v>
      </c>
      <c r="F1069" s="3" t="s">
        <v>138</v>
      </c>
      <c r="G1069" s="3" t="s">
        <v>67</v>
      </c>
      <c r="H1069" s="2" t="s">
        <v>49</v>
      </c>
      <c r="I1069" s="2" t="s">
        <v>2850</v>
      </c>
      <c r="J1069" s="3" t="str">
        <f>HYPERLINK("https://www.boe.es/gazeta/dias/1828/12/25/pdfs/GMD-1828-155.pdf#page=2","Abrir facsímil")</f>
        <v>Abrir facsímil</v>
      </c>
      <c r="K1069" s="3" t="s">
        <v>51</v>
      </c>
    </row>
    <row r="1070" spans="1:11" ht="42" customHeight="1">
      <c r="A1070" s="2" t="s">
        <v>2836</v>
      </c>
      <c r="B1070" s="2" t="s">
        <v>2836</v>
      </c>
      <c r="C1070" s="2" t="s">
        <v>17</v>
      </c>
      <c r="D1070" s="2" t="s">
        <v>18</v>
      </c>
      <c r="E1070" s="5" t="s">
        <v>19</v>
      </c>
      <c r="F1070" s="3" t="s">
        <v>20</v>
      </c>
      <c r="G1070" s="3" t="s">
        <v>67</v>
      </c>
      <c r="H1070" s="2" t="s">
        <v>49</v>
      </c>
      <c r="I1070" s="2" t="s">
        <v>2851</v>
      </c>
      <c r="J1070" s="3" t="str">
        <f>HYPERLINK("https://www.boe.es/gazeta/dias/1828/12/30/pdfs/GMD-1828-157.pdf#page=2","Abrir facsímil")</f>
        <v>Abrir facsímil</v>
      </c>
      <c r="K1070" s="3" t="s">
        <v>51</v>
      </c>
    </row>
    <row r="1071" spans="1:11" ht="42" customHeight="1">
      <c r="A1071" s="2" t="s">
        <v>2852</v>
      </c>
      <c r="B1071" s="2" t="s">
        <v>2852</v>
      </c>
      <c r="C1071" s="2" t="s">
        <v>17</v>
      </c>
      <c r="D1071" s="2" t="s">
        <v>18</v>
      </c>
      <c r="E1071" s="5" t="s">
        <v>82</v>
      </c>
      <c r="F1071" s="3" t="s">
        <v>83</v>
      </c>
      <c r="G1071" s="3" t="s">
        <v>43</v>
      </c>
      <c r="H1071" s="2" t="s">
        <v>49</v>
      </c>
      <c r="I1071" s="2" t="s">
        <v>2853</v>
      </c>
      <c r="J1071" s="3" t="str">
        <f>HYPERLINK("https://www.boe.es/gazeta/dias/1828/08/12/pdfs/GMD-1828-97.pdf#page=1","Abrir facsímil")</f>
        <v>Abrir facsímil</v>
      </c>
      <c r="K1071" s="3" t="s">
        <v>51</v>
      </c>
    </row>
    <row r="1072" spans="1:11" ht="42" customHeight="1">
      <c r="A1072" s="2" t="s">
        <v>2854</v>
      </c>
      <c r="B1072" s="2" t="s">
        <v>2854</v>
      </c>
      <c r="C1072" s="2" t="s">
        <v>17</v>
      </c>
      <c r="D1072" s="2" t="s">
        <v>18</v>
      </c>
      <c r="E1072" s="5" t="s">
        <v>572</v>
      </c>
      <c r="F1072" s="3" t="s">
        <v>573</v>
      </c>
      <c r="G1072" s="3" t="s">
        <v>36</v>
      </c>
      <c r="H1072" s="2" t="s">
        <v>49</v>
      </c>
      <c r="I1072" s="2" t="s">
        <v>2855</v>
      </c>
      <c r="J1072" s="3" t="str">
        <f>HYPERLINK("https://www.boe.es/gazeta/dias/1828/09/23/pdfs/GMD-1828-115.pdf#page=3","Abrir facsímil")</f>
        <v>Abrir facsímil</v>
      </c>
      <c r="K1072" s="3" t="s">
        <v>51</v>
      </c>
    </row>
    <row r="1073" spans="1:11" ht="42" customHeight="1">
      <c r="A1073" s="2" t="s">
        <v>2856</v>
      </c>
      <c r="B1073" s="2" t="s">
        <v>2856</v>
      </c>
      <c r="C1073" s="2" t="s">
        <v>17</v>
      </c>
      <c r="D1073" s="2" t="s">
        <v>18</v>
      </c>
      <c r="E1073" s="5" t="s">
        <v>329</v>
      </c>
      <c r="F1073" s="3" t="s">
        <v>330</v>
      </c>
      <c r="G1073" s="3" t="s">
        <v>67</v>
      </c>
      <c r="H1073" s="2" t="s">
        <v>49</v>
      </c>
      <c r="I1073" s="2" t="s">
        <v>2857</v>
      </c>
      <c r="J1073" s="3" t="str">
        <f>HYPERLINK("https://www.boe.es/gazeta/dias/1828/12/02/pdfs/GMD-1828-145.pdf#page=2","Abrir facsímil")</f>
        <v>Abrir facsímil</v>
      </c>
      <c r="K1073" s="3" t="s">
        <v>51</v>
      </c>
    </row>
    <row r="1074" spans="1:11" ht="42" customHeight="1">
      <c r="A1074" s="2" t="s">
        <v>2858</v>
      </c>
      <c r="B1074" s="2" t="s">
        <v>2858</v>
      </c>
      <c r="C1074" s="2" t="s">
        <v>17</v>
      </c>
      <c r="D1074" s="2" t="s">
        <v>18</v>
      </c>
      <c r="E1074" s="5" t="s">
        <v>901</v>
      </c>
      <c r="F1074" s="3" t="s">
        <v>902</v>
      </c>
      <c r="G1074" s="3" t="s">
        <v>67</v>
      </c>
      <c r="H1074" s="2" t="s">
        <v>49</v>
      </c>
      <c r="I1074" s="2" t="s">
        <v>2859</v>
      </c>
      <c r="J1074" s="3" t="str">
        <f>HYPERLINK("https://www.boe.es/gazeta/dias/1828/12/27/pdfs/GMD-1828-156.pdf#page=2","Abrir facsímil")</f>
        <v>Abrir facsímil</v>
      </c>
      <c r="K1074" s="3" t="s">
        <v>51</v>
      </c>
    </row>
    <row r="1075" spans="1:11" ht="42" customHeight="1">
      <c r="A1075" s="2" t="s">
        <v>2860</v>
      </c>
      <c r="B1075" s="2" t="s">
        <v>2861</v>
      </c>
      <c r="C1075" s="2" t="s">
        <v>17</v>
      </c>
      <c r="D1075" s="2" t="s">
        <v>18</v>
      </c>
      <c r="E1075" s="5" t="s">
        <v>221</v>
      </c>
      <c r="F1075" s="3" t="s">
        <v>222</v>
      </c>
      <c r="G1075" s="3" t="s">
        <v>36</v>
      </c>
      <c r="H1075" s="2" t="s">
        <v>49</v>
      </c>
      <c r="I1075" s="2" t="s">
        <v>2862</v>
      </c>
      <c r="J1075" s="3" t="str">
        <f>HYPERLINK("https://www.boe.es/gazeta/dias/1828/05/22/pdfs/GMD-1828-62.pdf#page=3","Abrir facsímil")</f>
        <v>Abrir facsímil</v>
      </c>
      <c r="K1075" s="3" t="s">
        <v>51</v>
      </c>
    </row>
    <row r="1076" spans="1:11" ht="42" customHeight="1">
      <c r="A1076" s="2" t="s">
        <v>2863</v>
      </c>
      <c r="B1076" s="2" t="s">
        <v>2864</v>
      </c>
      <c r="C1076" s="2" t="s">
        <v>17</v>
      </c>
      <c r="D1076" s="2" t="s">
        <v>18</v>
      </c>
      <c r="E1076" s="5" t="s">
        <v>78</v>
      </c>
      <c r="F1076" s="3" t="s">
        <v>79</v>
      </c>
      <c r="G1076" s="3" t="s">
        <v>36</v>
      </c>
      <c r="H1076" s="2" t="s">
        <v>49</v>
      </c>
      <c r="I1076" s="2" t="s">
        <v>2865</v>
      </c>
      <c r="J1076" s="3" t="str">
        <f>HYPERLINK("https://www.boe.es/gazeta/dias/1828/04/03/pdfs/GMD-1828-41.pdf#page=3","Abrir facsímil")</f>
        <v>Abrir facsímil</v>
      </c>
      <c r="K1076" s="3" t="s">
        <v>51</v>
      </c>
    </row>
    <row r="1077" spans="1:11" ht="42" customHeight="1">
      <c r="A1077" s="2" t="s">
        <v>2866</v>
      </c>
      <c r="B1077" s="2" t="s">
        <v>2867</v>
      </c>
      <c r="C1077" s="2" t="s">
        <v>150</v>
      </c>
      <c r="D1077" s="2" t="s">
        <v>151</v>
      </c>
      <c r="E1077" s="5" t="s">
        <v>1495</v>
      </c>
      <c r="F1077" s="3" t="s">
        <v>1496</v>
      </c>
      <c r="G1077" s="3" t="s">
        <v>43</v>
      </c>
      <c r="H1077" s="2" t="s">
        <v>49</v>
      </c>
      <c r="I1077" s="2" t="s">
        <v>2868</v>
      </c>
      <c r="J1077" s="3" t="str">
        <f>HYPERLINK("https://www.boe.es/gazeta/dias/1828/02/28/pdfs/GMD-1828-26.pdf#page=1","Abrir facsímil")</f>
        <v>Abrir facsímil</v>
      </c>
      <c r="K1077" s="3" t="s">
        <v>51</v>
      </c>
    </row>
    <row r="1078" spans="1:11" ht="42" customHeight="1">
      <c r="A1078" s="2" t="s">
        <v>2869</v>
      </c>
      <c r="B1078" s="2" t="s">
        <v>2870</v>
      </c>
      <c r="C1078" s="2" t="s">
        <v>27</v>
      </c>
      <c r="D1078" s="2" t="s">
        <v>28</v>
      </c>
      <c r="E1078" s="5" t="s">
        <v>959</v>
      </c>
      <c r="F1078" s="3" t="s">
        <v>960</v>
      </c>
      <c r="G1078" s="3" t="s">
        <v>2871</v>
      </c>
      <c r="H1078" s="2" t="s">
        <v>22</v>
      </c>
      <c r="I1078" s="2" t="s">
        <v>2872</v>
      </c>
      <c r="J1078" s="3" t="str">
        <f>HYPERLINK("https://www.boe.es/gazeta/dias/1828/04/15/pdfs/GMD-1828-46.pdf#page=4","Abrir facsímil")</f>
        <v>Abrir facsímil</v>
      </c>
      <c r="K1078" s="3" t="s">
        <v>24</v>
      </c>
    </row>
    <row r="1079" spans="1:11" ht="42" customHeight="1">
      <c r="A1079" s="2" t="s">
        <v>2873</v>
      </c>
      <c r="B1079" s="2" t="s">
        <v>2873</v>
      </c>
      <c r="C1079" s="2" t="s">
        <v>40</v>
      </c>
      <c r="D1079" s="2" t="s">
        <v>28</v>
      </c>
      <c r="E1079" s="5" t="s">
        <v>504</v>
      </c>
      <c r="F1079" s="3" t="s">
        <v>505</v>
      </c>
      <c r="G1079" s="3" t="s">
        <v>506</v>
      </c>
      <c r="H1079" s="2" t="s">
        <v>49</v>
      </c>
      <c r="I1079" s="2" t="s">
        <v>2874</v>
      </c>
      <c r="J1079" s="3" t="str">
        <f>HYPERLINK("https://www.boe.es/gazeta/dias/1828/09/13/pdfs/GMD-1828-111.pdf#page=4","Abrir facsímil")</f>
        <v>Abrir facsímil</v>
      </c>
      <c r="K1079" s="3" t="s">
        <v>51</v>
      </c>
    </row>
    <row r="1080" spans="1:11" ht="42" customHeight="1">
      <c r="A1080" s="2" t="s">
        <v>2875</v>
      </c>
      <c r="B1080" s="2" t="s">
        <v>2875</v>
      </c>
      <c r="C1080" s="2" t="s">
        <v>17</v>
      </c>
      <c r="D1080" s="2" t="s">
        <v>18</v>
      </c>
      <c r="E1080" s="5" t="s">
        <v>91</v>
      </c>
      <c r="F1080" s="3" t="s">
        <v>92</v>
      </c>
      <c r="G1080" s="3" t="s">
        <v>43</v>
      </c>
      <c r="H1080" s="2" t="s">
        <v>49</v>
      </c>
      <c r="I1080" s="2" t="s">
        <v>2876</v>
      </c>
      <c r="J1080" s="3" t="str">
        <f>HYPERLINK("https://www.boe.es/gazeta/dias/1828/12/13/pdfs/GMD-1828-150.pdf#page=1","Abrir facsímil")</f>
        <v>Abrir facsímil</v>
      </c>
      <c r="K1080" s="3" t="s">
        <v>51</v>
      </c>
    </row>
    <row r="1081" spans="1:11" ht="42" customHeight="1">
      <c r="A1081" s="2" t="s">
        <v>2877</v>
      </c>
      <c r="B1081" s="2" t="s">
        <v>2877</v>
      </c>
      <c r="C1081" s="2" t="s">
        <v>46</v>
      </c>
      <c r="D1081" s="2" t="s">
        <v>28</v>
      </c>
      <c r="E1081" s="5" t="s">
        <v>1576</v>
      </c>
      <c r="F1081" s="3" t="s">
        <v>1577</v>
      </c>
      <c r="G1081" s="3" t="s">
        <v>67</v>
      </c>
      <c r="H1081" s="2" t="s">
        <v>49</v>
      </c>
      <c r="I1081" s="2" t="s">
        <v>2878</v>
      </c>
      <c r="J1081" s="3" t="str">
        <f>HYPERLINK("https://www.boe.es/gazeta/dias/1828/10/04/pdfs/GMD-1828-120.pdf#page=2","Abrir facsímil")</f>
        <v>Abrir facsímil</v>
      </c>
      <c r="K1081" s="3" t="s">
        <v>51</v>
      </c>
    </row>
    <row r="1082" spans="1:11" ht="42" customHeight="1">
      <c r="A1082" s="2" t="s">
        <v>2879</v>
      </c>
      <c r="B1082" s="2" t="s">
        <v>2879</v>
      </c>
      <c r="C1082" s="2" t="s">
        <v>27</v>
      </c>
      <c r="D1082" s="2" t="s">
        <v>28</v>
      </c>
      <c r="E1082" s="5" t="s">
        <v>1961</v>
      </c>
      <c r="F1082" s="3" t="s">
        <v>1962</v>
      </c>
      <c r="G1082" s="3" t="s">
        <v>43</v>
      </c>
      <c r="H1082" s="2" t="s">
        <v>49</v>
      </c>
      <c r="I1082" s="2" t="s">
        <v>2880</v>
      </c>
      <c r="J1082" s="3" t="str">
        <f>HYPERLINK("https://www.boe.es/gazeta/dias/1828/06/17/pdfs/GMD-1828-73.pdf#page=1","Abrir facsímil")</f>
        <v>Abrir facsímil</v>
      </c>
      <c r="K1082" s="3" t="s">
        <v>51</v>
      </c>
    </row>
    <row r="1083" spans="1:11" ht="42" customHeight="1">
      <c r="A1083" s="2" t="s">
        <v>2881</v>
      </c>
      <c r="B1083" s="2" t="s">
        <v>2881</v>
      </c>
      <c r="C1083" s="2" t="s">
        <v>54</v>
      </c>
      <c r="D1083" s="2" t="s">
        <v>28</v>
      </c>
      <c r="E1083" s="5" t="s">
        <v>128</v>
      </c>
      <c r="F1083" s="3" t="s">
        <v>129</v>
      </c>
      <c r="G1083" s="3" t="s">
        <v>21</v>
      </c>
      <c r="H1083" s="2" t="s">
        <v>49</v>
      </c>
      <c r="I1083" s="2" t="s">
        <v>2882</v>
      </c>
      <c r="J1083" s="3" t="str">
        <f>HYPERLINK("https://www.boe.es/gazeta/dias/1828/01/03/pdfs/GMD-1828-2.pdf#page=4","Abrir facsímil")</f>
        <v>Abrir facsímil</v>
      </c>
      <c r="K1083" s="3" t="s">
        <v>51</v>
      </c>
    </row>
    <row r="1084" spans="1:11" ht="42" customHeight="1">
      <c r="A1084" s="2" t="s">
        <v>2883</v>
      </c>
      <c r="B1084" s="2" t="s">
        <v>2884</v>
      </c>
      <c r="C1084" s="2" t="s">
        <v>150</v>
      </c>
      <c r="D1084" s="2" t="s">
        <v>151</v>
      </c>
      <c r="E1084" s="5" t="s">
        <v>377</v>
      </c>
      <c r="F1084" s="3" t="s">
        <v>378</v>
      </c>
      <c r="G1084" s="3" t="s">
        <v>36</v>
      </c>
      <c r="H1084" s="2" t="s">
        <v>49</v>
      </c>
      <c r="I1084" s="2" t="s">
        <v>2885</v>
      </c>
      <c r="J1084" s="3" t="str">
        <f>HYPERLINK("https://www.boe.es/gazeta/dias/1828/08/23/pdfs/GMD-1828-102.pdf#page=3","Abrir facsímil")</f>
        <v>Abrir facsímil</v>
      </c>
      <c r="K1084" s="3" t="s">
        <v>51</v>
      </c>
    </row>
    <row r="1085" spans="1:11" ht="42" customHeight="1">
      <c r="A1085" s="2" t="s">
        <v>2886</v>
      </c>
      <c r="B1085" s="2" t="s">
        <v>2886</v>
      </c>
      <c r="C1085" s="2" t="s">
        <v>27</v>
      </c>
      <c r="D1085" s="2" t="s">
        <v>28</v>
      </c>
      <c r="E1085" s="5" t="s">
        <v>1325</v>
      </c>
      <c r="F1085" s="3" t="s">
        <v>1326</v>
      </c>
      <c r="G1085" s="3" t="s">
        <v>21</v>
      </c>
      <c r="H1085" s="2" t="s">
        <v>49</v>
      </c>
      <c r="I1085" s="2" t="s">
        <v>2887</v>
      </c>
      <c r="J1085" s="3" t="str">
        <f>HYPERLINK("https://www.boe.es/gazeta/dias/1828/05/17/pdfs/GMD-1828-60.pdf#page=4","Abrir facsímil")</f>
        <v>Abrir facsímil</v>
      </c>
      <c r="K1085" s="3" t="s">
        <v>51</v>
      </c>
    </row>
    <row r="1086" spans="1:11" ht="42" customHeight="1">
      <c r="A1086" s="2" t="s">
        <v>2888</v>
      </c>
      <c r="B1086" s="2" t="s">
        <v>2889</v>
      </c>
      <c r="C1086" s="2" t="s">
        <v>27</v>
      </c>
      <c r="D1086" s="2" t="s">
        <v>28</v>
      </c>
      <c r="E1086" s="5" t="s">
        <v>407</v>
      </c>
      <c r="F1086" s="3" t="s">
        <v>408</v>
      </c>
      <c r="G1086" s="3" t="s">
        <v>36</v>
      </c>
      <c r="H1086" s="2" t="s">
        <v>49</v>
      </c>
      <c r="I1086" s="2" t="s">
        <v>2890</v>
      </c>
      <c r="J1086" s="3" t="str">
        <f>HYPERLINK("https://www.boe.es/gazeta/dias/1828/06/12/pdfs/GMD-1828-71.pdf#page=3","Abrir facsímil")</f>
        <v>Abrir facsímil</v>
      </c>
      <c r="K1086" s="3" t="s">
        <v>51</v>
      </c>
    </row>
    <row r="1087" spans="1:11" ht="42" customHeight="1">
      <c r="A1087" s="2" t="s">
        <v>2891</v>
      </c>
      <c r="B1087" s="2" t="s">
        <v>2892</v>
      </c>
      <c r="C1087" s="2" t="s">
        <v>27</v>
      </c>
      <c r="D1087" s="2" t="s">
        <v>28</v>
      </c>
      <c r="E1087" s="5" t="s">
        <v>1245</v>
      </c>
      <c r="F1087" s="3" t="s">
        <v>1246</v>
      </c>
      <c r="G1087" s="3" t="s">
        <v>21</v>
      </c>
      <c r="H1087" s="2" t="s">
        <v>49</v>
      </c>
      <c r="I1087" s="2" t="s">
        <v>2893</v>
      </c>
      <c r="J1087" s="3" t="str">
        <f>HYPERLINK("https://www.boe.es/gazeta/dias/1828/11/13/pdfs/GMD-1828-137.pdf#page=4","Abrir facsímil")</f>
        <v>Abrir facsímil</v>
      </c>
      <c r="K1087" s="3" t="s">
        <v>51</v>
      </c>
    </row>
    <row r="1088" spans="1:11" ht="42" customHeight="1">
      <c r="A1088" s="2" t="s">
        <v>2894</v>
      </c>
      <c r="B1088" s="2" t="s">
        <v>2895</v>
      </c>
      <c r="C1088" s="2" t="s">
        <v>96</v>
      </c>
      <c r="D1088" s="2" t="s">
        <v>28</v>
      </c>
      <c r="E1088" s="5" t="s">
        <v>299</v>
      </c>
      <c r="F1088" s="3" t="s">
        <v>300</v>
      </c>
      <c r="G1088" s="3" t="s">
        <v>36</v>
      </c>
      <c r="H1088" s="2" t="s">
        <v>22</v>
      </c>
      <c r="I1088" s="2" t="s">
        <v>2896</v>
      </c>
      <c r="J1088" s="3" t="str">
        <f>HYPERLINK("https://www.boe.es/gazeta/dias/1828/02/23/pdfs/GMD-1828-24.pdf#page=3","Abrir facsímil")</f>
        <v>Abrir facsímil</v>
      </c>
      <c r="K1088" s="3" t="s">
        <v>24</v>
      </c>
    </row>
    <row r="1089" spans="1:11" ht="42" customHeight="1">
      <c r="A1089" s="2" t="s">
        <v>2897</v>
      </c>
      <c r="B1089" s="2" t="s">
        <v>2898</v>
      </c>
      <c r="C1089" s="2" t="s">
        <v>27</v>
      </c>
      <c r="D1089" s="2" t="s">
        <v>28</v>
      </c>
      <c r="E1089" s="5" t="s">
        <v>128</v>
      </c>
      <c r="F1089" s="3" t="s">
        <v>129</v>
      </c>
      <c r="G1089" s="3" t="s">
        <v>21</v>
      </c>
      <c r="H1089" s="2" t="s">
        <v>49</v>
      </c>
      <c r="I1089" s="2" t="s">
        <v>2899</v>
      </c>
      <c r="J1089" s="3" t="str">
        <f>HYPERLINK("https://www.boe.es/gazeta/dias/1828/01/03/pdfs/GMD-1828-2.pdf#page=4","Abrir facsímil")</f>
        <v>Abrir facsímil</v>
      </c>
      <c r="K1089" s="3" t="s">
        <v>51</v>
      </c>
    </row>
    <row r="1090" spans="1:11" ht="42" customHeight="1">
      <c r="A1090" s="2" t="s">
        <v>2900</v>
      </c>
      <c r="B1090" s="2" t="s">
        <v>2901</v>
      </c>
      <c r="C1090" s="2" t="s">
        <v>46</v>
      </c>
      <c r="D1090" s="2" t="s">
        <v>28</v>
      </c>
      <c r="E1090" s="5" t="s">
        <v>78</v>
      </c>
      <c r="F1090" s="3" t="s">
        <v>79</v>
      </c>
      <c r="G1090" s="3" t="s">
        <v>36</v>
      </c>
      <c r="H1090" s="2" t="s">
        <v>49</v>
      </c>
      <c r="I1090" s="2" t="s">
        <v>2902</v>
      </c>
      <c r="J1090" s="3" t="str">
        <f>HYPERLINK("https://www.boe.es/gazeta/dias/1828/04/03/pdfs/GMD-1828-41.pdf#page=3","Abrir facsímil")</f>
        <v>Abrir facsímil</v>
      </c>
      <c r="K1090" s="3" t="s">
        <v>51</v>
      </c>
    </row>
    <row r="1091" spans="1:11" ht="42" customHeight="1">
      <c r="A1091" s="2" t="s">
        <v>2903</v>
      </c>
      <c r="B1091" s="2" t="s">
        <v>2904</v>
      </c>
      <c r="C1091" s="2" t="s">
        <v>27</v>
      </c>
      <c r="D1091" s="2" t="s">
        <v>28</v>
      </c>
      <c r="E1091" s="5" t="s">
        <v>1466</v>
      </c>
      <c r="F1091" s="3" t="s">
        <v>1467</v>
      </c>
      <c r="G1091" s="3" t="s">
        <v>21</v>
      </c>
      <c r="H1091" s="2" t="s">
        <v>49</v>
      </c>
      <c r="I1091" s="2" t="s">
        <v>2905</v>
      </c>
      <c r="J1091" s="3" t="str">
        <f>HYPERLINK("https://www.boe.es/gazeta/dias/1828/11/22/pdfs/GMD-1828-141.pdf#page=4","Abrir facsímil")</f>
        <v>Abrir facsímil</v>
      </c>
      <c r="K1091" s="3" t="s">
        <v>51</v>
      </c>
    </row>
    <row r="1092" spans="1:11" ht="42" customHeight="1">
      <c r="A1092" s="2" t="s">
        <v>2906</v>
      </c>
      <c r="B1092" s="2" t="s">
        <v>2906</v>
      </c>
      <c r="C1092" s="2" t="s">
        <v>150</v>
      </c>
      <c r="D1092" s="2" t="s">
        <v>151</v>
      </c>
      <c r="E1092" s="5" t="s">
        <v>920</v>
      </c>
      <c r="F1092" s="3" t="s">
        <v>921</v>
      </c>
      <c r="G1092" s="3" t="s">
        <v>67</v>
      </c>
      <c r="H1092" s="2" t="s">
        <v>49</v>
      </c>
      <c r="I1092" s="2" t="s">
        <v>2907</v>
      </c>
      <c r="J1092" s="3" t="str">
        <f>HYPERLINK("https://www.boe.es/gazeta/dias/1828/01/29/pdfs/GMD-1828-13.pdf#page=2","Abrir facsímil")</f>
        <v>Abrir facsímil</v>
      </c>
      <c r="K1092" s="3" t="s">
        <v>51</v>
      </c>
    </row>
    <row r="1093" spans="1:11" ht="42" customHeight="1">
      <c r="A1093" s="2" t="s">
        <v>2908</v>
      </c>
      <c r="B1093" s="2" t="s">
        <v>2909</v>
      </c>
      <c r="C1093" s="2" t="s">
        <v>17</v>
      </c>
      <c r="D1093" s="2" t="s">
        <v>18</v>
      </c>
      <c r="E1093" s="5" t="s">
        <v>1237</v>
      </c>
      <c r="F1093" s="3" t="s">
        <v>1238</v>
      </c>
      <c r="G1093" s="3" t="s">
        <v>21</v>
      </c>
      <c r="H1093" s="2" t="s">
        <v>49</v>
      </c>
      <c r="I1093" s="2" t="s">
        <v>2910</v>
      </c>
      <c r="J1093" s="3" t="str">
        <f>HYPERLINK("https://www.boe.es/gazeta/dias/1828/07/26/pdfs/GMD-1828-90.pdf#page=4","Abrir facsímil")</f>
        <v>Abrir facsímil</v>
      </c>
      <c r="K1093" s="3" t="s">
        <v>51</v>
      </c>
    </row>
    <row r="1094" spans="1:11" ht="42" customHeight="1">
      <c r="A1094" s="2" t="s">
        <v>2911</v>
      </c>
      <c r="B1094" s="2" t="s">
        <v>2912</v>
      </c>
      <c r="C1094" s="2" t="s">
        <v>96</v>
      </c>
      <c r="D1094" s="2" t="s">
        <v>28</v>
      </c>
      <c r="E1094" s="5" t="s">
        <v>1106</v>
      </c>
      <c r="F1094" s="3" t="s">
        <v>1107</v>
      </c>
      <c r="G1094" s="3" t="s">
        <v>67</v>
      </c>
      <c r="H1094" s="2" t="s">
        <v>49</v>
      </c>
      <c r="I1094" s="2" t="s">
        <v>2913</v>
      </c>
      <c r="J1094" s="3" t="str">
        <f>HYPERLINK("https://www.boe.es/gazeta/dias/1828/04/17/pdfs/GMD-1828-47.pdf#page=2","Abrir facsímil")</f>
        <v>Abrir facsímil</v>
      </c>
      <c r="K1094" s="3" t="s">
        <v>51</v>
      </c>
    </row>
    <row r="1095" spans="1:11" ht="42" customHeight="1">
      <c r="A1095" s="2" t="s">
        <v>2914</v>
      </c>
      <c r="B1095" s="2" t="s">
        <v>2915</v>
      </c>
      <c r="C1095" s="2" t="s">
        <v>46</v>
      </c>
      <c r="D1095" s="2" t="s">
        <v>28</v>
      </c>
      <c r="E1095" s="5" t="s">
        <v>1106</v>
      </c>
      <c r="F1095" s="3" t="s">
        <v>1107</v>
      </c>
      <c r="G1095" s="3" t="s">
        <v>67</v>
      </c>
      <c r="H1095" s="2" t="s">
        <v>49</v>
      </c>
      <c r="I1095" s="2" t="s">
        <v>2916</v>
      </c>
      <c r="J1095" s="3" t="str">
        <f>HYPERLINK("https://www.boe.es/gazeta/dias/1828/04/17/pdfs/GMD-1828-47.pdf#page=2","Abrir facsímil")</f>
        <v>Abrir facsímil</v>
      </c>
      <c r="K1095" s="3" t="s">
        <v>51</v>
      </c>
    </row>
    <row r="1096" spans="1:11" ht="42" customHeight="1">
      <c r="A1096" s="2" t="s">
        <v>2917</v>
      </c>
      <c r="B1096" s="2" t="s">
        <v>2917</v>
      </c>
      <c r="C1096" s="2" t="s">
        <v>150</v>
      </c>
      <c r="D1096" s="2" t="s">
        <v>151</v>
      </c>
      <c r="E1096" s="5" t="s">
        <v>280</v>
      </c>
      <c r="F1096" s="3" t="s">
        <v>281</v>
      </c>
      <c r="G1096" s="3" t="s">
        <v>67</v>
      </c>
      <c r="H1096" s="2" t="s">
        <v>49</v>
      </c>
      <c r="I1096" s="2" t="s">
        <v>2918</v>
      </c>
      <c r="J1096" s="3" t="str">
        <f>HYPERLINK("https://www.boe.es/gazeta/dias/1828/02/14/pdfs/GMD-1828-20.pdf#page=2","Abrir facsímil")</f>
        <v>Abrir facsímil</v>
      </c>
      <c r="K1096" s="3" t="s">
        <v>51</v>
      </c>
    </row>
    <row r="1097" spans="1:11" ht="42" customHeight="1">
      <c r="A1097" s="2" t="s">
        <v>2919</v>
      </c>
      <c r="B1097" s="2" t="s">
        <v>2920</v>
      </c>
      <c r="C1097" s="2" t="s">
        <v>96</v>
      </c>
      <c r="D1097" s="2" t="s">
        <v>28</v>
      </c>
      <c r="E1097" s="5" t="s">
        <v>1330</v>
      </c>
      <c r="F1097" s="3" t="s">
        <v>1331</v>
      </c>
      <c r="G1097" s="3" t="s">
        <v>21</v>
      </c>
      <c r="H1097" s="2" t="s">
        <v>49</v>
      </c>
      <c r="I1097" s="2" t="s">
        <v>2921</v>
      </c>
      <c r="J1097" s="3" t="str">
        <f>HYPERLINK("https://www.boe.es/gazeta/dias/1828/05/01/pdfs/GMD-1828-53.pdf#page=4","Abrir facsímil")</f>
        <v>Abrir facsímil</v>
      </c>
      <c r="K1097" s="3" t="s">
        <v>51</v>
      </c>
    </row>
    <row r="1098" spans="1:11" ht="42" customHeight="1">
      <c r="A1098" s="2" t="s">
        <v>2922</v>
      </c>
      <c r="B1098" s="2" t="s">
        <v>2922</v>
      </c>
      <c r="C1098" s="2" t="s">
        <v>86</v>
      </c>
      <c r="D1098" s="2" t="s">
        <v>28</v>
      </c>
      <c r="E1098" s="5" t="s">
        <v>901</v>
      </c>
      <c r="F1098" s="3" t="s">
        <v>902</v>
      </c>
      <c r="G1098" s="3" t="s">
        <v>43</v>
      </c>
      <c r="H1098" s="2" t="s">
        <v>49</v>
      </c>
      <c r="I1098" s="2" t="s">
        <v>2923</v>
      </c>
      <c r="J1098" s="3" t="str">
        <f>HYPERLINK("https://www.boe.es/gazeta/dias/1828/12/27/pdfs/GMD-1828-156.pdf#page=1","Abrir facsímil")</f>
        <v>Abrir facsímil</v>
      </c>
      <c r="K1098" s="3" t="s">
        <v>51</v>
      </c>
    </row>
    <row r="1099" spans="1:11" ht="42" customHeight="1">
      <c r="A1099" s="2" t="s">
        <v>2924</v>
      </c>
      <c r="B1099" s="2" t="s">
        <v>2924</v>
      </c>
      <c r="C1099" s="2" t="s">
        <v>27</v>
      </c>
      <c r="D1099" s="2" t="s">
        <v>28</v>
      </c>
      <c r="E1099" s="5" t="s">
        <v>746</v>
      </c>
      <c r="F1099" s="3" t="s">
        <v>747</v>
      </c>
      <c r="G1099" s="3" t="s">
        <v>67</v>
      </c>
      <c r="H1099" s="2" t="s">
        <v>49</v>
      </c>
      <c r="I1099" s="2" t="s">
        <v>2925</v>
      </c>
      <c r="J1099" s="3" t="str">
        <f>HYPERLINK("https://www.boe.es/gazeta/dias/1828/01/08/pdfs/GMD-1828-4.pdf#page=2","Abrir facsímil")</f>
        <v>Abrir facsímil</v>
      </c>
      <c r="K1099" s="3" t="s">
        <v>51</v>
      </c>
    </row>
    <row r="1100" spans="1:11" ht="42" customHeight="1">
      <c r="A1100" s="2" t="s">
        <v>2924</v>
      </c>
      <c r="B1100" s="2" t="s">
        <v>2924</v>
      </c>
      <c r="C1100" s="2" t="s">
        <v>150</v>
      </c>
      <c r="D1100" s="2" t="s">
        <v>151</v>
      </c>
      <c r="E1100" s="5" t="s">
        <v>879</v>
      </c>
      <c r="F1100" s="3" t="s">
        <v>880</v>
      </c>
      <c r="G1100" s="3" t="s">
        <v>67</v>
      </c>
      <c r="H1100" s="2" t="s">
        <v>49</v>
      </c>
      <c r="I1100" s="2" t="s">
        <v>2926</v>
      </c>
      <c r="J1100" s="3" t="str">
        <f>HYPERLINK("https://www.boe.es/gazeta/dias/1828/01/22/pdfs/GMD-1828-10.pdf#page=2","Abrir facsímil")</f>
        <v>Abrir facsímil</v>
      </c>
      <c r="K1100" s="3" t="s">
        <v>51</v>
      </c>
    </row>
    <row r="1101" spans="1:11" ht="42" customHeight="1">
      <c r="A1101" s="2" t="s">
        <v>2924</v>
      </c>
      <c r="B1101" s="2" t="s">
        <v>2924</v>
      </c>
      <c r="C1101" s="2" t="s">
        <v>27</v>
      </c>
      <c r="D1101" s="2" t="s">
        <v>28</v>
      </c>
      <c r="E1101" s="5" t="s">
        <v>2634</v>
      </c>
      <c r="F1101" s="3" t="s">
        <v>2635</v>
      </c>
      <c r="G1101" s="3" t="s">
        <v>36</v>
      </c>
      <c r="H1101" s="2" t="s">
        <v>49</v>
      </c>
      <c r="I1101" s="2" t="s">
        <v>2927</v>
      </c>
      <c r="J1101" s="3" t="str">
        <f>HYPERLINK("https://www.boe.es/gazeta/dias/1828/02/26/pdfs/GMD-1828-25.pdf#page=3","Abrir facsímil")</f>
        <v>Abrir facsímil</v>
      </c>
      <c r="K1101" s="3" t="s">
        <v>51</v>
      </c>
    </row>
    <row r="1102" spans="1:11" ht="42" customHeight="1">
      <c r="A1102" s="2" t="s">
        <v>2928</v>
      </c>
      <c r="B1102" s="2" t="s">
        <v>2929</v>
      </c>
      <c r="C1102" s="2" t="s">
        <v>27</v>
      </c>
      <c r="D1102" s="2" t="s">
        <v>28</v>
      </c>
      <c r="E1102" s="5" t="s">
        <v>780</v>
      </c>
      <c r="F1102" s="3" t="s">
        <v>781</v>
      </c>
      <c r="G1102" s="3" t="s">
        <v>21</v>
      </c>
      <c r="H1102" s="2" t="s">
        <v>49</v>
      </c>
      <c r="I1102" s="2" t="s">
        <v>2930</v>
      </c>
      <c r="J1102" s="3" t="str">
        <f>HYPERLINK("https://www.boe.es/gazeta/dias/1828/05/13/pdfs/GMD-1828-58.pdf#page=4","Abrir facsímil")</f>
        <v>Abrir facsímil</v>
      </c>
      <c r="K1102" s="3" t="s">
        <v>51</v>
      </c>
    </row>
    <row r="1103" spans="1:11" ht="42" customHeight="1">
      <c r="A1103" s="2" t="s">
        <v>2931</v>
      </c>
      <c r="B1103" s="2" t="s">
        <v>2931</v>
      </c>
      <c r="C1103" s="2" t="s">
        <v>27</v>
      </c>
      <c r="D1103" s="2" t="s">
        <v>28</v>
      </c>
      <c r="E1103" s="5" t="s">
        <v>1495</v>
      </c>
      <c r="F1103" s="3" t="s">
        <v>1496</v>
      </c>
      <c r="G1103" s="3" t="s">
        <v>67</v>
      </c>
      <c r="H1103" s="2" t="s">
        <v>49</v>
      </c>
      <c r="I1103" s="2" t="s">
        <v>2932</v>
      </c>
      <c r="J1103" s="3" t="str">
        <f>HYPERLINK("https://www.boe.es/gazeta/dias/1828/02/28/pdfs/GMD-1828-26.pdf#page=2","Abrir facsímil")</f>
        <v>Abrir facsímil</v>
      </c>
      <c r="K1103" s="3" t="s">
        <v>51</v>
      </c>
    </row>
    <row r="1104" spans="1:11" ht="42" customHeight="1">
      <c r="A1104" s="2" t="s">
        <v>2933</v>
      </c>
      <c r="B1104" s="2" t="s">
        <v>2933</v>
      </c>
      <c r="C1104" s="2" t="s">
        <v>96</v>
      </c>
      <c r="D1104" s="2" t="s">
        <v>28</v>
      </c>
      <c r="E1104" s="5" t="s">
        <v>280</v>
      </c>
      <c r="F1104" s="3" t="s">
        <v>281</v>
      </c>
      <c r="G1104" s="3" t="s">
        <v>21</v>
      </c>
      <c r="H1104" s="2" t="s">
        <v>49</v>
      </c>
      <c r="I1104" s="2" t="s">
        <v>2934</v>
      </c>
      <c r="J1104" s="3" t="str">
        <f>HYPERLINK("https://www.boe.es/gazeta/dias/1828/02/14/pdfs/GMD-1828-20.pdf#page=4","Abrir facsímil")</f>
        <v>Abrir facsímil</v>
      </c>
      <c r="K1104" s="3" t="s">
        <v>51</v>
      </c>
    </row>
    <row r="1105" spans="1:11" ht="42" customHeight="1">
      <c r="A1105" s="2" t="s">
        <v>2935</v>
      </c>
      <c r="B1105" s="2" t="s">
        <v>2935</v>
      </c>
      <c r="C1105" s="2" t="s">
        <v>27</v>
      </c>
      <c r="D1105" s="2" t="s">
        <v>28</v>
      </c>
      <c r="E1105" s="5" t="s">
        <v>314</v>
      </c>
      <c r="F1105" s="3" t="s">
        <v>315</v>
      </c>
      <c r="G1105" s="3" t="s">
        <v>36</v>
      </c>
      <c r="H1105" s="2" t="s">
        <v>49</v>
      </c>
      <c r="I1105" s="2" t="s">
        <v>2936</v>
      </c>
      <c r="J1105" s="3" t="str">
        <f>HYPERLINK("https://www.boe.es/gazeta/dias/1828/01/26/pdfs/GMD-1828-12.pdf#page=3","Abrir facsímil")</f>
        <v>Abrir facsímil</v>
      </c>
      <c r="K1105" s="3" t="s">
        <v>51</v>
      </c>
    </row>
    <row r="1106" spans="1:11" ht="42" customHeight="1">
      <c r="A1106" s="2" t="s">
        <v>2935</v>
      </c>
      <c r="B1106" s="2" t="s">
        <v>2935</v>
      </c>
      <c r="C1106" s="2" t="s">
        <v>17</v>
      </c>
      <c r="D1106" s="2" t="s">
        <v>18</v>
      </c>
      <c r="E1106" s="5" t="s">
        <v>294</v>
      </c>
      <c r="F1106" s="3" t="s">
        <v>295</v>
      </c>
      <c r="G1106" s="3" t="s">
        <v>36</v>
      </c>
      <c r="H1106" s="2" t="s">
        <v>49</v>
      </c>
      <c r="I1106" s="2" t="s">
        <v>2937</v>
      </c>
      <c r="J1106" s="3" t="str">
        <f>HYPERLINK("https://www.boe.es/gazeta/dias/1828/07/01/pdfs/GMD-1828-79.pdf#page=3","Abrir facsímil")</f>
        <v>Abrir facsímil</v>
      </c>
      <c r="K1106" s="3" t="s">
        <v>51</v>
      </c>
    </row>
    <row r="1107" spans="1:11" ht="42" customHeight="1">
      <c r="A1107" s="2" t="s">
        <v>2938</v>
      </c>
      <c r="B1107" s="2" t="s">
        <v>2938</v>
      </c>
      <c r="C1107" s="2" t="s">
        <v>150</v>
      </c>
      <c r="D1107" s="2" t="s">
        <v>151</v>
      </c>
      <c r="E1107" s="5" t="s">
        <v>525</v>
      </c>
      <c r="F1107" s="3" t="s">
        <v>526</v>
      </c>
      <c r="G1107" s="3" t="s">
        <v>67</v>
      </c>
      <c r="H1107" s="2" t="s">
        <v>49</v>
      </c>
      <c r="I1107" s="2" t="s">
        <v>2939</v>
      </c>
      <c r="J1107" s="3" t="str">
        <f>HYPERLINK("https://www.boe.es/gazeta/dias/1828/01/05/pdfs/GMD-1828-3.pdf#page=2","Abrir facsímil")</f>
        <v>Abrir facsímil</v>
      </c>
      <c r="K1107" s="3" t="s">
        <v>51</v>
      </c>
    </row>
    <row r="1108" spans="1:11" ht="42" customHeight="1">
      <c r="A1108" s="2" t="s">
        <v>2940</v>
      </c>
      <c r="B1108" s="2" t="s">
        <v>2940</v>
      </c>
      <c r="C1108" s="2" t="s">
        <v>27</v>
      </c>
      <c r="D1108" s="2" t="s">
        <v>28</v>
      </c>
      <c r="E1108" s="5" t="s">
        <v>191</v>
      </c>
      <c r="F1108" s="3" t="s">
        <v>192</v>
      </c>
      <c r="G1108" s="3" t="s">
        <v>67</v>
      </c>
      <c r="H1108" s="2" t="s">
        <v>49</v>
      </c>
      <c r="I1108" s="2" t="s">
        <v>2941</v>
      </c>
      <c r="J1108" s="3" t="str">
        <f>HYPERLINK("https://www.boe.es/gazeta/dias/1828/03/20/pdfs/GMD-1828-35.pdf#page=2","Abrir facsímil")</f>
        <v>Abrir facsímil</v>
      </c>
      <c r="K1108" s="3" t="s">
        <v>51</v>
      </c>
    </row>
    <row r="1109" spans="1:11" ht="42" customHeight="1">
      <c r="A1109" s="2" t="s">
        <v>2942</v>
      </c>
      <c r="B1109" s="2" t="s">
        <v>2942</v>
      </c>
      <c r="C1109" s="2" t="s">
        <v>46</v>
      </c>
      <c r="D1109" s="2" t="s">
        <v>28</v>
      </c>
      <c r="E1109" s="5" t="s">
        <v>128</v>
      </c>
      <c r="F1109" s="3" t="s">
        <v>129</v>
      </c>
      <c r="G1109" s="3" t="s">
        <v>2943</v>
      </c>
      <c r="H1109" s="2" t="s">
        <v>49</v>
      </c>
      <c r="I1109" s="2" t="s">
        <v>2944</v>
      </c>
      <c r="J1109" s="3" t="str">
        <f>HYPERLINK("https://www.boe.es/gazeta/dias/1828/01/03/pdfs/GMD-1828-2.pdf#page=2","Abrir facsímil")</f>
        <v>Abrir facsímil</v>
      </c>
      <c r="K1109" s="3" t="s">
        <v>51</v>
      </c>
    </row>
    <row r="1110" spans="1:11" ht="42" customHeight="1">
      <c r="A1110" s="2" t="s">
        <v>2942</v>
      </c>
      <c r="B1110" s="2" t="s">
        <v>2942</v>
      </c>
      <c r="C1110" s="2" t="s">
        <v>17</v>
      </c>
      <c r="D1110" s="2" t="s">
        <v>18</v>
      </c>
      <c r="E1110" s="5" t="s">
        <v>128</v>
      </c>
      <c r="F1110" s="3" t="s">
        <v>129</v>
      </c>
      <c r="G1110" s="3" t="s">
        <v>43</v>
      </c>
      <c r="H1110" s="2" t="s">
        <v>49</v>
      </c>
      <c r="I1110" s="2" t="s">
        <v>2945</v>
      </c>
      <c r="J1110" s="3" t="str">
        <f>HYPERLINK("https://www.boe.es/gazeta/dias/1828/01/03/pdfs/GMD-1828-2.pdf#page=1","Abrir facsímil")</f>
        <v>Abrir facsímil</v>
      </c>
      <c r="K1110" s="3" t="s">
        <v>51</v>
      </c>
    </row>
    <row r="1111" spans="1:11" ht="42" customHeight="1">
      <c r="A1111" s="2" t="s">
        <v>2942</v>
      </c>
      <c r="B1111" s="2" t="s">
        <v>2942</v>
      </c>
      <c r="C1111" s="2" t="s">
        <v>150</v>
      </c>
      <c r="D1111" s="2" t="s">
        <v>151</v>
      </c>
      <c r="E1111" s="5" t="s">
        <v>746</v>
      </c>
      <c r="F1111" s="3" t="s">
        <v>747</v>
      </c>
      <c r="G1111" s="3" t="s">
        <v>67</v>
      </c>
      <c r="H1111" s="2" t="s">
        <v>49</v>
      </c>
      <c r="I1111" s="2" t="s">
        <v>2946</v>
      </c>
      <c r="J1111" s="3" t="str">
        <f>HYPERLINK("https://www.boe.es/gazeta/dias/1828/01/08/pdfs/GMD-1828-4.pdf#page=2","Abrir facsímil")</f>
        <v>Abrir facsímil</v>
      </c>
      <c r="K1111" s="3" t="s">
        <v>51</v>
      </c>
    </row>
    <row r="1112" spans="1:11" ht="42" customHeight="1">
      <c r="A1112" s="2" t="s">
        <v>2942</v>
      </c>
      <c r="B1112" s="2" t="s">
        <v>2942</v>
      </c>
      <c r="C1112" s="2" t="s">
        <v>150</v>
      </c>
      <c r="D1112" s="2" t="s">
        <v>151</v>
      </c>
      <c r="E1112" s="5" t="s">
        <v>920</v>
      </c>
      <c r="F1112" s="3" t="s">
        <v>921</v>
      </c>
      <c r="G1112" s="3" t="s">
        <v>67</v>
      </c>
      <c r="H1112" s="2" t="s">
        <v>49</v>
      </c>
      <c r="I1112" s="2" t="s">
        <v>2947</v>
      </c>
      <c r="J1112" s="3" t="str">
        <f>HYPERLINK("https://www.boe.es/gazeta/dias/1828/01/29/pdfs/GMD-1828-13.pdf#page=2","Abrir facsímil")</f>
        <v>Abrir facsímil</v>
      </c>
      <c r="K1112" s="3" t="s">
        <v>51</v>
      </c>
    </row>
    <row r="1113" spans="1:11" ht="42" customHeight="1">
      <c r="A1113" s="2" t="s">
        <v>2942</v>
      </c>
      <c r="B1113" s="2" t="s">
        <v>2942</v>
      </c>
      <c r="C1113" s="2" t="s">
        <v>150</v>
      </c>
      <c r="D1113" s="2" t="s">
        <v>151</v>
      </c>
      <c r="E1113" s="5" t="s">
        <v>241</v>
      </c>
      <c r="F1113" s="3" t="s">
        <v>242</v>
      </c>
      <c r="G1113" s="3" t="s">
        <v>43</v>
      </c>
      <c r="H1113" s="2" t="s">
        <v>49</v>
      </c>
      <c r="I1113" s="2" t="s">
        <v>2948</v>
      </c>
      <c r="J1113" s="3" t="str">
        <f>HYPERLINK("https://www.boe.es/gazeta/dias/1828/02/12/pdfs/GMD-1828-19.pdf#page=1","Abrir facsímil")</f>
        <v>Abrir facsímil</v>
      </c>
      <c r="K1113" s="3" t="s">
        <v>51</v>
      </c>
    </row>
    <row r="1114" spans="1:11" ht="42" customHeight="1">
      <c r="A1114" s="2" t="s">
        <v>2942</v>
      </c>
      <c r="B1114" s="2" t="s">
        <v>2942</v>
      </c>
      <c r="C1114" s="2" t="s">
        <v>27</v>
      </c>
      <c r="D1114" s="2" t="s">
        <v>28</v>
      </c>
      <c r="E1114" s="5" t="s">
        <v>723</v>
      </c>
      <c r="F1114" s="3" t="s">
        <v>724</v>
      </c>
      <c r="G1114" s="3" t="s">
        <v>67</v>
      </c>
      <c r="H1114" s="2" t="s">
        <v>49</v>
      </c>
      <c r="I1114" s="2" t="s">
        <v>2949</v>
      </c>
      <c r="J1114" s="3" t="str">
        <f>HYPERLINK("https://www.boe.es/gazeta/dias/1828/02/16/pdfs/GMD-1828-21.pdf#page=2","Abrir facsímil")</f>
        <v>Abrir facsímil</v>
      </c>
      <c r="K1114" s="3" t="s">
        <v>51</v>
      </c>
    </row>
    <row r="1115" spans="1:11" ht="42" customHeight="1">
      <c r="A1115" s="2" t="s">
        <v>2942</v>
      </c>
      <c r="B1115" s="2" t="s">
        <v>2942</v>
      </c>
      <c r="C1115" s="2" t="s">
        <v>150</v>
      </c>
      <c r="D1115" s="2" t="s">
        <v>151</v>
      </c>
      <c r="E1115" s="5" t="s">
        <v>2634</v>
      </c>
      <c r="F1115" s="3" t="s">
        <v>2635</v>
      </c>
      <c r="G1115" s="3" t="s">
        <v>36</v>
      </c>
      <c r="H1115" s="2" t="s">
        <v>49</v>
      </c>
      <c r="I1115" s="2" t="s">
        <v>2950</v>
      </c>
      <c r="J1115" s="3" t="str">
        <f>HYPERLINK("https://www.boe.es/gazeta/dias/1828/02/26/pdfs/GMD-1828-25.pdf#page=3","Abrir facsímil")</f>
        <v>Abrir facsímil</v>
      </c>
      <c r="K1115" s="3" t="s">
        <v>51</v>
      </c>
    </row>
    <row r="1116" spans="1:11" ht="42" customHeight="1">
      <c r="A1116" s="2" t="s">
        <v>2942</v>
      </c>
      <c r="B1116" s="2" t="s">
        <v>2942</v>
      </c>
      <c r="C1116" s="2" t="s">
        <v>86</v>
      </c>
      <c r="D1116" s="2" t="s">
        <v>28</v>
      </c>
      <c r="E1116" s="5" t="s">
        <v>1495</v>
      </c>
      <c r="F1116" s="3" t="s">
        <v>1496</v>
      </c>
      <c r="G1116" s="3" t="s">
        <v>67</v>
      </c>
      <c r="H1116" s="2" t="s">
        <v>49</v>
      </c>
      <c r="I1116" s="2" t="s">
        <v>2951</v>
      </c>
      <c r="J1116" s="3" t="str">
        <f>HYPERLINK("https://www.boe.es/gazeta/dias/1828/02/28/pdfs/GMD-1828-26.pdf#page=2","Abrir facsímil")</f>
        <v>Abrir facsímil</v>
      </c>
      <c r="K1116" s="3" t="s">
        <v>51</v>
      </c>
    </row>
    <row r="1117" spans="1:11" ht="42" customHeight="1">
      <c r="A1117" s="2" t="s">
        <v>2942</v>
      </c>
      <c r="B1117" s="2" t="s">
        <v>2942</v>
      </c>
      <c r="C1117" s="2" t="s">
        <v>150</v>
      </c>
      <c r="D1117" s="2" t="s">
        <v>151</v>
      </c>
      <c r="E1117" s="5" t="s">
        <v>159</v>
      </c>
      <c r="F1117" s="3" t="s">
        <v>160</v>
      </c>
      <c r="G1117" s="3" t="s">
        <v>67</v>
      </c>
      <c r="H1117" s="2" t="s">
        <v>49</v>
      </c>
      <c r="I1117" s="2" t="s">
        <v>2952</v>
      </c>
      <c r="J1117" s="3" t="str">
        <f>HYPERLINK("https://www.boe.es/gazeta/dias/1828/03/11/pdfs/GMD-1828-31.pdf#page=2","Abrir facsímil")</f>
        <v>Abrir facsímil</v>
      </c>
      <c r="K1117" s="3" t="s">
        <v>51</v>
      </c>
    </row>
    <row r="1118" spans="1:11" ht="42" customHeight="1">
      <c r="A1118" s="2" t="s">
        <v>2942</v>
      </c>
      <c r="B1118" s="2" t="s">
        <v>2942</v>
      </c>
      <c r="C1118" s="2" t="s">
        <v>150</v>
      </c>
      <c r="D1118" s="2" t="s">
        <v>151</v>
      </c>
      <c r="E1118" s="5" t="s">
        <v>547</v>
      </c>
      <c r="F1118" s="3" t="s">
        <v>548</v>
      </c>
      <c r="G1118" s="3" t="s">
        <v>67</v>
      </c>
      <c r="H1118" s="2" t="s">
        <v>49</v>
      </c>
      <c r="I1118" s="2" t="s">
        <v>2953</v>
      </c>
      <c r="J1118" s="3" t="str">
        <f>HYPERLINK("https://www.boe.es/gazeta/dias/1828/06/14/pdfs/GMD-1828-72.pdf#page=2","Abrir facsímil")</f>
        <v>Abrir facsímil</v>
      </c>
      <c r="K1118" s="3" t="s">
        <v>51</v>
      </c>
    </row>
    <row r="1119" spans="1:11" ht="42" customHeight="1">
      <c r="A1119" s="2" t="s">
        <v>2942</v>
      </c>
      <c r="B1119" s="2" t="s">
        <v>2942</v>
      </c>
      <c r="C1119" s="2" t="s">
        <v>17</v>
      </c>
      <c r="D1119" s="2" t="s">
        <v>18</v>
      </c>
      <c r="E1119" s="5" t="s">
        <v>531</v>
      </c>
      <c r="F1119" s="3" t="s">
        <v>532</v>
      </c>
      <c r="G1119" s="3" t="s">
        <v>67</v>
      </c>
      <c r="H1119" s="2" t="s">
        <v>49</v>
      </c>
      <c r="I1119" s="2" t="s">
        <v>2954</v>
      </c>
      <c r="J1119" s="3" t="str">
        <f>HYPERLINK("https://www.boe.es/gazeta/dias/1828/06/24/pdfs/GMD-1828-76.pdf#page=2","Abrir facsímil")</f>
        <v>Abrir facsímil</v>
      </c>
      <c r="K1119" s="3" t="s">
        <v>51</v>
      </c>
    </row>
    <row r="1120" spans="1:11" ht="42" customHeight="1">
      <c r="A1120" s="2" t="s">
        <v>2942</v>
      </c>
      <c r="B1120" s="2" t="s">
        <v>2942</v>
      </c>
      <c r="C1120" s="2" t="s">
        <v>86</v>
      </c>
      <c r="D1120" s="2" t="s">
        <v>28</v>
      </c>
      <c r="E1120" s="5" t="s">
        <v>1627</v>
      </c>
      <c r="F1120" s="3" t="s">
        <v>1628</v>
      </c>
      <c r="G1120" s="3" t="s">
        <v>67</v>
      </c>
      <c r="H1120" s="2" t="s">
        <v>49</v>
      </c>
      <c r="I1120" s="2" t="s">
        <v>2955</v>
      </c>
      <c r="J1120" s="3" t="str">
        <f>HYPERLINK("https://www.boe.es/gazeta/dias/1828/06/26/pdfs/GMD-1828-77.pdf#page=2","Abrir facsímil")</f>
        <v>Abrir facsímil</v>
      </c>
      <c r="K1120" s="3" t="s">
        <v>51</v>
      </c>
    </row>
    <row r="1121" spans="1:11" ht="42" customHeight="1">
      <c r="A1121" s="2" t="s">
        <v>2956</v>
      </c>
      <c r="B1121" s="2" t="s">
        <v>2956</v>
      </c>
      <c r="C1121" s="2" t="s">
        <v>17</v>
      </c>
      <c r="D1121" s="2" t="s">
        <v>18</v>
      </c>
      <c r="E1121" s="5" t="s">
        <v>280</v>
      </c>
      <c r="F1121" s="3" t="s">
        <v>281</v>
      </c>
      <c r="G1121" s="3" t="s">
        <v>36</v>
      </c>
      <c r="H1121" s="2" t="s">
        <v>49</v>
      </c>
      <c r="I1121" s="2" t="s">
        <v>2957</v>
      </c>
      <c r="J1121" s="3" t="str">
        <f>HYPERLINK("https://www.boe.es/gazeta/dias/1828/02/14/pdfs/GMD-1828-20.pdf#page=3","Abrir facsímil")</f>
        <v>Abrir facsímil</v>
      </c>
      <c r="K1121" s="3" t="s">
        <v>51</v>
      </c>
    </row>
    <row r="1122" spans="1:11" ht="42" customHeight="1">
      <c r="A1122" s="2" t="s">
        <v>2958</v>
      </c>
      <c r="B1122" s="2" t="s">
        <v>2958</v>
      </c>
      <c r="C1122" s="2" t="s">
        <v>17</v>
      </c>
      <c r="D1122" s="2" t="s">
        <v>18</v>
      </c>
      <c r="E1122" s="5" t="s">
        <v>1025</v>
      </c>
      <c r="F1122" s="3" t="s">
        <v>1026</v>
      </c>
      <c r="G1122" s="3" t="s">
        <v>36</v>
      </c>
      <c r="H1122" s="2" t="s">
        <v>49</v>
      </c>
      <c r="I1122" s="2" t="s">
        <v>2959</v>
      </c>
      <c r="J1122" s="3" t="str">
        <f>HYPERLINK("https://www.boe.es/gazeta/dias/1828/10/21/pdfs/GMD-1828-127.pdf#page=3","Abrir facsímil")</f>
        <v>Abrir facsímil</v>
      </c>
      <c r="K1122" s="3" t="s">
        <v>51</v>
      </c>
    </row>
    <row r="1123" spans="1:11" ht="42" customHeight="1">
      <c r="A1123" s="2" t="s">
        <v>2960</v>
      </c>
      <c r="B1123" s="2" t="s">
        <v>2961</v>
      </c>
      <c r="C1123" s="2" t="s">
        <v>17</v>
      </c>
      <c r="D1123" s="2" t="s">
        <v>18</v>
      </c>
      <c r="E1123" s="5" t="s">
        <v>73</v>
      </c>
      <c r="F1123" s="3" t="s">
        <v>74</v>
      </c>
      <c r="G1123" s="3" t="s">
        <v>21</v>
      </c>
      <c r="H1123" s="2" t="s">
        <v>22</v>
      </c>
      <c r="I1123" s="2" t="s">
        <v>2962</v>
      </c>
      <c r="J1123" s="3" t="str">
        <f>HYPERLINK("https://www.boe.es/gazeta/dias/1828/07/31/pdfs/GMD-1828-92.pdf#page=4","Abrir facsímil")</f>
        <v>Abrir facsímil</v>
      </c>
      <c r="K1123" s="3" t="s">
        <v>24</v>
      </c>
    </row>
    <row r="1124" spans="1:11" ht="42" customHeight="1">
      <c r="A1124" s="2" t="s">
        <v>2963</v>
      </c>
      <c r="B1124" s="2" t="s">
        <v>2964</v>
      </c>
      <c r="C1124" s="2" t="s">
        <v>17</v>
      </c>
      <c r="D1124" s="2" t="s">
        <v>18</v>
      </c>
      <c r="E1124" s="5" t="s">
        <v>299</v>
      </c>
      <c r="F1124" s="3" t="s">
        <v>300</v>
      </c>
      <c r="G1124" s="3" t="s">
        <v>36</v>
      </c>
      <c r="H1124" s="2" t="s">
        <v>49</v>
      </c>
      <c r="I1124" s="2" t="s">
        <v>2965</v>
      </c>
      <c r="J1124" s="3" t="str">
        <f>HYPERLINK("https://www.boe.es/gazeta/dias/1828/02/23/pdfs/GMD-1828-24.pdf#page=3","Abrir facsímil")</f>
        <v>Abrir facsímil</v>
      </c>
      <c r="K1124" s="3" t="s">
        <v>51</v>
      </c>
    </row>
    <row r="1125" spans="1:11" ht="42" customHeight="1">
      <c r="A1125" s="2" t="s">
        <v>2966</v>
      </c>
      <c r="B1125" s="2" t="s">
        <v>2967</v>
      </c>
      <c r="C1125" s="2" t="s">
        <v>27</v>
      </c>
      <c r="D1125" s="2" t="s">
        <v>28</v>
      </c>
      <c r="E1125" s="5" t="s">
        <v>324</v>
      </c>
      <c r="F1125" s="3" t="s">
        <v>325</v>
      </c>
      <c r="G1125" s="3" t="s">
        <v>21</v>
      </c>
      <c r="H1125" s="2" t="s">
        <v>49</v>
      </c>
      <c r="I1125" s="2" t="s">
        <v>2968</v>
      </c>
      <c r="J1125" s="3" t="str">
        <f>HYPERLINK("https://www.boe.es/gazeta/dias/1828/05/08/pdfs/GMD-1828-56.pdf#page=4","Abrir facsímil")</f>
        <v>Abrir facsímil</v>
      </c>
      <c r="K1125" s="3" t="s">
        <v>51</v>
      </c>
    </row>
    <row r="1126" spans="1:11" ht="42" customHeight="1">
      <c r="A1126" s="2" t="s">
        <v>2969</v>
      </c>
      <c r="B1126" s="2" t="s">
        <v>2970</v>
      </c>
      <c r="C1126" s="2" t="s">
        <v>27</v>
      </c>
      <c r="D1126" s="2" t="s">
        <v>28</v>
      </c>
      <c r="E1126" s="5" t="s">
        <v>780</v>
      </c>
      <c r="F1126" s="3" t="s">
        <v>781</v>
      </c>
      <c r="G1126" s="3" t="s">
        <v>21</v>
      </c>
      <c r="H1126" s="2" t="s">
        <v>49</v>
      </c>
      <c r="I1126" s="2" t="s">
        <v>2971</v>
      </c>
      <c r="J1126" s="3" t="str">
        <f>HYPERLINK("https://www.boe.es/gazeta/dias/1828/05/13/pdfs/GMD-1828-58.pdf#page=4","Abrir facsímil")</f>
        <v>Abrir facsímil</v>
      </c>
      <c r="K1126" s="3" t="s">
        <v>51</v>
      </c>
    </row>
    <row r="1127" spans="1:11" ht="42" customHeight="1">
      <c r="A1127" s="2" t="s">
        <v>2972</v>
      </c>
      <c r="B1127" s="2" t="s">
        <v>2973</v>
      </c>
      <c r="C1127" s="2" t="s">
        <v>40</v>
      </c>
      <c r="D1127" s="2" t="s">
        <v>28</v>
      </c>
      <c r="E1127" s="5" t="s">
        <v>1082</v>
      </c>
      <c r="F1127" s="3" t="s">
        <v>1083</v>
      </c>
      <c r="G1127" s="3" t="s">
        <v>21</v>
      </c>
      <c r="H1127" s="2" t="s">
        <v>49</v>
      </c>
      <c r="I1127" s="2" t="s">
        <v>2974</v>
      </c>
      <c r="J1127" s="3" t="str">
        <f>HYPERLINK("https://www.boe.es/gazeta/dias/1828/05/31/pdfs/GMD-1828-66.pdf#page=4","Abrir facsímil")</f>
        <v>Abrir facsímil</v>
      </c>
      <c r="K1127" s="3" t="s">
        <v>51</v>
      </c>
    </row>
    <row r="1128" spans="1:11" ht="42" customHeight="1">
      <c r="A1128" s="2" t="s">
        <v>2975</v>
      </c>
      <c r="B1128" s="2" t="s">
        <v>2976</v>
      </c>
      <c r="C1128" s="2" t="s">
        <v>17</v>
      </c>
      <c r="D1128" s="2" t="s">
        <v>18</v>
      </c>
      <c r="E1128" s="5" t="s">
        <v>547</v>
      </c>
      <c r="F1128" s="3" t="s">
        <v>548</v>
      </c>
      <c r="G1128" s="3" t="s">
        <v>36</v>
      </c>
      <c r="H1128" s="2" t="s">
        <v>49</v>
      </c>
      <c r="I1128" s="2" t="s">
        <v>2977</v>
      </c>
      <c r="J1128" s="3" t="str">
        <f>HYPERLINK("https://www.boe.es/gazeta/dias/1828/06/14/pdfs/GMD-1828-72.pdf#page=3","Abrir facsímil")</f>
        <v>Abrir facsímil</v>
      </c>
      <c r="K1128" s="3" t="s">
        <v>51</v>
      </c>
    </row>
    <row r="1129" spans="1:11" ht="42" customHeight="1">
      <c r="A1129" s="2" t="s">
        <v>2978</v>
      </c>
      <c r="B1129" s="2" t="s">
        <v>2979</v>
      </c>
      <c r="C1129" s="2" t="s">
        <v>96</v>
      </c>
      <c r="D1129" s="2" t="s">
        <v>28</v>
      </c>
      <c r="E1129" s="5" t="s">
        <v>288</v>
      </c>
      <c r="F1129" s="3" t="s">
        <v>289</v>
      </c>
      <c r="G1129" s="3" t="s">
        <v>36</v>
      </c>
      <c r="H1129" s="2" t="s">
        <v>49</v>
      </c>
      <c r="I1129" s="2" t="s">
        <v>2980</v>
      </c>
      <c r="J1129" s="3" t="str">
        <f>HYPERLINK("https://www.boe.es/gazeta/dias/1828/04/19/pdfs/GMD-1828-48.pdf#page=3","Abrir facsímil")</f>
        <v>Abrir facsímil</v>
      </c>
      <c r="K1129" s="3" t="s">
        <v>51</v>
      </c>
    </row>
    <row r="1130" spans="1:11" ht="42" customHeight="1">
      <c r="A1130" s="2" t="s">
        <v>2981</v>
      </c>
      <c r="B1130" s="2" t="s">
        <v>2982</v>
      </c>
      <c r="C1130" s="2" t="s">
        <v>27</v>
      </c>
      <c r="D1130" s="2" t="s">
        <v>28</v>
      </c>
      <c r="E1130" s="5" t="s">
        <v>780</v>
      </c>
      <c r="F1130" s="3" t="s">
        <v>781</v>
      </c>
      <c r="G1130" s="3" t="s">
        <v>21</v>
      </c>
      <c r="H1130" s="2" t="s">
        <v>49</v>
      </c>
      <c r="I1130" s="2" t="s">
        <v>2983</v>
      </c>
      <c r="J1130" s="3" t="str">
        <f>HYPERLINK("https://www.boe.es/gazeta/dias/1828/05/13/pdfs/GMD-1828-58.pdf#page=4","Abrir facsímil")</f>
        <v>Abrir facsímil</v>
      </c>
      <c r="K1130" s="3" t="s">
        <v>51</v>
      </c>
    </row>
    <row r="1131" spans="1:11" ht="42" customHeight="1">
      <c r="A1131" s="2" t="s">
        <v>2984</v>
      </c>
      <c r="B1131" s="2" t="s">
        <v>2985</v>
      </c>
      <c r="C1131" s="2" t="s">
        <v>27</v>
      </c>
      <c r="D1131" s="2" t="s">
        <v>28</v>
      </c>
      <c r="E1131" s="5" t="s">
        <v>780</v>
      </c>
      <c r="F1131" s="3" t="s">
        <v>781</v>
      </c>
      <c r="G1131" s="3" t="s">
        <v>21</v>
      </c>
      <c r="H1131" s="2" t="s">
        <v>49</v>
      </c>
      <c r="I1131" s="2" t="s">
        <v>2986</v>
      </c>
      <c r="J1131" s="3" t="str">
        <f>HYPERLINK("https://www.boe.es/gazeta/dias/1828/05/13/pdfs/GMD-1828-58.pdf#page=4","Abrir facsímil")</f>
        <v>Abrir facsímil</v>
      </c>
      <c r="K1131" s="3" t="s">
        <v>51</v>
      </c>
    </row>
    <row r="1132" spans="1:11" ht="42" customHeight="1">
      <c r="A1132" s="2" t="s">
        <v>2987</v>
      </c>
      <c r="B1132" s="2" t="s">
        <v>2988</v>
      </c>
      <c r="C1132" s="2" t="s">
        <v>150</v>
      </c>
      <c r="D1132" s="2" t="s">
        <v>151</v>
      </c>
      <c r="E1132" s="5" t="s">
        <v>377</v>
      </c>
      <c r="F1132" s="3" t="s">
        <v>378</v>
      </c>
      <c r="G1132" s="3" t="s">
        <v>36</v>
      </c>
      <c r="H1132" s="2" t="s">
        <v>49</v>
      </c>
      <c r="I1132" s="2" t="s">
        <v>2989</v>
      </c>
      <c r="J1132" s="3" t="str">
        <f>HYPERLINK("https://www.boe.es/gazeta/dias/1828/08/23/pdfs/GMD-1828-102.pdf#page=3","Abrir facsímil")</f>
        <v>Abrir facsímil</v>
      </c>
      <c r="K1132" s="3" t="s">
        <v>51</v>
      </c>
    </row>
    <row r="1133" spans="1:11" ht="42" customHeight="1">
      <c r="A1133" s="2" t="s">
        <v>2990</v>
      </c>
      <c r="B1133" s="2" t="s">
        <v>2991</v>
      </c>
      <c r="C1133" s="2" t="s">
        <v>27</v>
      </c>
      <c r="D1133" s="2" t="s">
        <v>28</v>
      </c>
      <c r="E1133" s="5" t="s">
        <v>788</v>
      </c>
      <c r="F1133" s="3" t="s">
        <v>789</v>
      </c>
      <c r="G1133" s="3" t="s">
        <v>1356</v>
      </c>
      <c r="H1133" s="2" t="s">
        <v>49</v>
      </c>
      <c r="I1133" s="2" t="s">
        <v>2992</v>
      </c>
      <c r="J1133" s="3" t="str">
        <f>HYPERLINK("https://www.boe.es/gazeta/dias/1828/05/24/pdfs/GMD-1828-63.pdf#page=3","Abrir facsímil")</f>
        <v>Abrir facsímil</v>
      </c>
      <c r="K1133" s="3" t="s">
        <v>51</v>
      </c>
    </row>
    <row r="1134" spans="1:11" ht="42" customHeight="1">
      <c r="A1134" s="2" t="s">
        <v>2993</v>
      </c>
      <c r="B1134" s="2" t="s">
        <v>2994</v>
      </c>
      <c r="C1134" s="2" t="s">
        <v>27</v>
      </c>
      <c r="D1134" s="2" t="s">
        <v>28</v>
      </c>
      <c r="E1134" s="5" t="s">
        <v>128</v>
      </c>
      <c r="F1134" s="3" t="s">
        <v>129</v>
      </c>
      <c r="G1134" s="3" t="s">
        <v>21</v>
      </c>
      <c r="H1134" s="2" t="s">
        <v>49</v>
      </c>
      <c r="I1134" s="2" t="s">
        <v>2995</v>
      </c>
      <c r="J1134" s="3" t="str">
        <f>HYPERLINK("https://www.boe.es/gazeta/dias/1828/01/03/pdfs/GMD-1828-2.pdf#page=4","Abrir facsímil")</f>
        <v>Abrir facsímil</v>
      </c>
      <c r="K1134" s="3" t="s">
        <v>51</v>
      </c>
    </row>
    <row r="1135" spans="1:11" ht="42" customHeight="1">
      <c r="A1135" s="2" t="s">
        <v>2996</v>
      </c>
      <c r="B1135" s="2" t="s">
        <v>2997</v>
      </c>
      <c r="C1135" s="2" t="s">
        <v>54</v>
      </c>
      <c r="D1135" s="2" t="s">
        <v>28</v>
      </c>
      <c r="E1135" s="5" t="s">
        <v>212</v>
      </c>
      <c r="F1135" s="3" t="s">
        <v>213</v>
      </c>
      <c r="G1135" s="3" t="s">
        <v>36</v>
      </c>
      <c r="H1135" s="2" t="s">
        <v>22</v>
      </c>
      <c r="I1135" s="2" t="s">
        <v>2998</v>
      </c>
      <c r="J1135" s="3" t="str">
        <f>HYPERLINK("https://www.boe.es/gazeta/dias/1828/03/25/pdfs/GMD-1828-37.pdf#page=3","Abrir facsímil")</f>
        <v>Abrir facsímil</v>
      </c>
      <c r="K1135" s="3" t="s">
        <v>24</v>
      </c>
    </row>
    <row r="1136" spans="1:11" ht="42" customHeight="1">
      <c r="A1136" s="2" t="s">
        <v>2999</v>
      </c>
      <c r="B1136" s="2" t="s">
        <v>3000</v>
      </c>
      <c r="C1136" s="2" t="s">
        <v>27</v>
      </c>
      <c r="D1136" s="2" t="s">
        <v>28</v>
      </c>
      <c r="E1136" s="5" t="s">
        <v>159</v>
      </c>
      <c r="F1136" s="3" t="s">
        <v>160</v>
      </c>
      <c r="G1136" s="3" t="s">
        <v>36</v>
      </c>
      <c r="H1136" s="2" t="s">
        <v>49</v>
      </c>
      <c r="I1136" s="2" t="s">
        <v>3001</v>
      </c>
      <c r="J1136" s="3" t="str">
        <f>HYPERLINK("https://www.boe.es/gazeta/dias/1828/03/11/pdfs/GMD-1828-31.pdf#page=3","Abrir facsímil")</f>
        <v>Abrir facsímil</v>
      </c>
      <c r="K1136" s="3" t="s">
        <v>51</v>
      </c>
    </row>
    <row r="1137" spans="1:11" ht="42" customHeight="1">
      <c r="A1137" s="2" t="s">
        <v>3002</v>
      </c>
      <c r="B1137" s="2" t="s">
        <v>3003</v>
      </c>
      <c r="C1137" s="2" t="s">
        <v>27</v>
      </c>
      <c r="D1137" s="2" t="s">
        <v>28</v>
      </c>
      <c r="E1137" s="5" t="s">
        <v>128</v>
      </c>
      <c r="F1137" s="3" t="s">
        <v>129</v>
      </c>
      <c r="G1137" s="3" t="s">
        <v>21</v>
      </c>
      <c r="H1137" s="2" t="s">
        <v>49</v>
      </c>
      <c r="I1137" s="2" t="s">
        <v>3004</v>
      </c>
      <c r="J1137" s="3" t="str">
        <f>HYPERLINK("https://www.boe.es/gazeta/dias/1828/01/03/pdfs/GMD-1828-2.pdf#page=4","Abrir facsímil")</f>
        <v>Abrir facsímil</v>
      </c>
      <c r="K1137" s="3" t="s">
        <v>51</v>
      </c>
    </row>
    <row r="1138" spans="1:11" ht="42" customHeight="1">
      <c r="A1138" s="2" t="s">
        <v>3005</v>
      </c>
      <c r="B1138" s="2" t="s">
        <v>3005</v>
      </c>
      <c r="C1138" s="2" t="s">
        <v>27</v>
      </c>
      <c r="D1138" s="2" t="s">
        <v>28</v>
      </c>
      <c r="E1138" s="5" t="s">
        <v>1330</v>
      </c>
      <c r="F1138" s="3" t="s">
        <v>1331</v>
      </c>
      <c r="G1138" s="3" t="s">
        <v>21</v>
      </c>
      <c r="H1138" s="2" t="s">
        <v>49</v>
      </c>
      <c r="I1138" s="2" t="s">
        <v>3006</v>
      </c>
      <c r="J1138" s="3" t="str">
        <f>HYPERLINK("https://www.boe.es/gazeta/dias/1828/05/01/pdfs/GMD-1828-53.pdf#page=4","Abrir facsímil")</f>
        <v>Abrir facsímil</v>
      </c>
      <c r="K1138" s="3" t="s">
        <v>51</v>
      </c>
    </row>
    <row r="1139" spans="1:11" ht="42" customHeight="1">
      <c r="A1139" s="2" t="s">
        <v>3007</v>
      </c>
      <c r="B1139" s="2" t="s">
        <v>3008</v>
      </c>
      <c r="C1139" s="2" t="s">
        <v>96</v>
      </c>
      <c r="D1139" s="2" t="s">
        <v>28</v>
      </c>
      <c r="E1139" s="5" t="s">
        <v>439</v>
      </c>
      <c r="F1139" s="3" t="s">
        <v>440</v>
      </c>
      <c r="G1139" s="3" t="s">
        <v>21</v>
      </c>
      <c r="H1139" s="2" t="s">
        <v>49</v>
      </c>
      <c r="I1139" s="2" t="s">
        <v>3009</v>
      </c>
      <c r="J1139" s="3" t="str">
        <f>HYPERLINK("https://www.boe.es/gazeta/dias/1828/12/09/pdfs/GMD-1828-148.pdf#page=4","Abrir facsímil")</f>
        <v>Abrir facsímil</v>
      </c>
      <c r="K1139" s="3" t="s">
        <v>51</v>
      </c>
    </row>
    <row r="1140" spans="1:11" ht="42" customHeight="1">
      <c r="A1140" s="2" t="s">
        <v>3010</v>
      </c>
      <c r="B1140" s="2" t="s">
        <v>3011</v>
      </c>
      <c r="C1140" s="2" t="s">
        <v>27</v>
      </c>
      <c r="D1140" s="2" t="s">
        <v>28</v>
      </c>
      <c r="E1140" s="5" t="s">
        <v>133</v>
      </c>
      <c r="F1140" s="3" t="s">
        <v>134</v>
      </c>
      <c r="G1140" s="3" t="s">
        <v>36</v>
      </c>
      <c r="H1140" s="2" t="s">
        <v>49</v>
      </c>
      <c r="I1140" s="2" t="s">
        <v>3012</v>
      </c>
      <c r="J1140" s="3" t="str">
        <f>HYPERLINK("https://www.boe.es/gazeta/dias/1828/05/15/pdfs/GMD-1828-59.pdf#page=3","Abrir facsímil")</f>
        <v>Abrir facsímil</v>
      </c>
      <c r="K1140" s="3" t="s">
        <v>51</v>
      </c>
    </row>
    <row r="1141" spans="1:11" ht="42" customHeight="1">
      <c r="A1141" s="2" t="s">
        <v>3013</v>
      </c>
      <c r="B1141" s="2" t="s">
        <v>3014</v>
      </c>
      <c r="C1141" s="2" t="s">
        <v>40</v>
      </c>
      <c r="D1141" s="2" t="s">
        <v>28</v>
      </c>
      <c r="E1141" s="5" t="s">
        <v>1025</v>
      </c>
      <c r="F1141" s="3" t="s">
        <v>1026</v>
      </c>
      <c r="G1141" s="3" t="s">
        <v>36</v>
      </c>
      <c r="H1141" s="2" t="s">
        <v>49</v>
      </c>
      <c r="I1141" s="2" t="s">
        <v>3015</v>
      </c>
      <c r="J1141" s="3" t="str">
        <f>HYPERLINK("https://www.boe.es/gazeta/dias/1828/10/21/pdfs/GMD-1828-127.pdf#page=3","Abrir facsímil")</f>
        <v>Abrir facsímil</v>
      </c>
      <c r="K1141" s="3" t="s">
        <v>51</v>
      </c>
    </row>
    <row r="1142" spans="1:11" ht="42" customHeight="1">
      <c r="A1142" s="2" t="s">
        <v>3016</v>
      </c>
      <c r="B1142" s="2" t="s">
        <v>3017</v>
      </c>
      <c r="C1142" s="2" t="s">
        <v>54</v>
      </c>
      <c r="D1142" s="2" t="s">
        <v>28</v>
      </c>
      <c r="E1142" s="5" t="s">
        <v>55</v>
      </c>
      <c r="F1142" s="3" t="s">
        <v>56</v>
      </c>
      <c r="G1142" s="3" t="s">
        <v>57</v>
      </c>
      <c r="H1142" s="2" t="s">
        <v>49</v>
      </c>
      <c r="I1142" s="2" t="s">
        <v>3018</v>
      </c>
      <c r="J1142" s="3" t="str">
        <f>HYPERLINK("https://www.boe.es/gazeta/dias/1828/05/10/pdfs/GMD-1828-57.pdf#page=4","Abrir facsímil")</f>
        <v>Abrir facsímil</v>
      </c>
      <c r="K1142" s="3" t="s">
        <v>51</v>
      </c>
    </row>
    <row r="1143" spans="1:11" ht="42" customHeight="1">
      <c r="A1143" s="2" t="s">
        <v>3019</v>
      </c>
      <c r="B1143" s="2" t="s">
        <v>3020</v>
      </c>
      <c r="C1143" s="2" t="s">
        <v>40</v>
      </c>
      <c r="D1143" s="2" t="s">
        <v>28</v>
      </c>
      <c r="E1143" s="5" t="s">
        <v>133</v>
      </c>
      <c r="F1143" s="3" t="s">
        <v>134</v>
      </c>
      <c r="G1143" s="3" t="s">
        <v>36</v>
      </c>
      <c r="H1143" s="2" t="s">
        <v>22</v>
      </c>
      <c r="I1143" s="2" t="s">
        <v>3021</v>
      </c>
      <c r="J1143" s="3" t="str">
        <f>HYPERLINK("https://www.boe.es/gazeta/dias/1828/05/15/pdfs/GMD-1828-59.pdf#page=3","Abrir facsímil")</f>
        <v>Abrir facsímil</v>
      </c>
      <c r="K1143" s="3" t="s">
        <v>24</v>
      </c>
    </row>
    <row r="1144" spans="1:11" ht="42" customHeight="1">
      <c r="A1144" s="2" t="s">
        <v>3022</v>
      </c>
      <c r="B1144" s="2" t="s">
        <v>3023</v>
      </c>
      <c r="C1144" s="2" t="s">
        <v>46</v>
      </c>
      <c r="D1144" s="2" t="s">
        <v>28</v>
      </c>
      <c r="E1144" s="5" t="s">
        <v>169</v>
      </c>
      <c r="F1144" s="3" t="s">
        <v>170</v>
      </c>
      <c r="G1144" s="3" t="s">
        <v>36</v>
      </c>
      <c r="H1144" s="2" t="s">
        <v>49</v>
      </c>
      <c r="I1144" s="2" t="s">
        <v>3024</v>
      </c>
      <c r="J1144" s="3" t="str">
        <f>HYPERLINK("https://www.boe.es/gazeta/dias/1828/04/01/pdfs/GMD-1828-40.pdf#page=3","Abrir facsímil")</f>
        <v>Abrir facsímil</v>
      </c>
      <c r="K1144" s="3" t="s">
        <v>51</v>
      </c>
    </row>
    <row r="1145" spans="1:11" ht="42" customHeight="1">
      <c r="A1145" s="2" t="s">
        <v>3022</v>
      </c>
      <c r="B1145" s="2" t="s">
        <v>3023</v>
      </c>
      <c r="C1145" s="2" t="s">
        <v>96</v>
      </c>
      <c r="D1145" s="2" t="s">
        <v>28</v>
      </c>
      <c r="E1145" s="5" t="s">
        <v>133</v>
      </c>
      <c r="F1145" s="3" t="s">
        <v>134</v>
      </c>
      <c r="G1145" s="3" t="s">
        <v>36</v>
      </c>
      <c r="H1145" s="2" t="s">
        <v>49</v>
      </c>
      <c r="I1145" s="2" t="s">
        <v>3025</v>
      </c>
      <c r="J1145" s="3" t="str">
        <f>HYPERLINK("https://www.boe.es/gazeta/dias/1828/05/15/pdfs/GMD-1828-59.pdf#page=3","Abrir facsímil")</f>
        <v>Abrir facsímil</v>
      </c>
      <c r="K1145" s="3" t="s">
        <v>51</v>
      </c>
    </row>
    <row r="1146" spans="1:11" ht="42" customHeight="1">
      <c r="A1146" s="2" t="s">
        <v>3026</v>
      </c>
      <c r="B1146" s="2" t="s">
        <v>3027</v>
      </c>
      <c r="C1146" s="2" t="s">
        <v>54</v>
      </c>
      <c r="D1146" s="2" t="s">
        <v>28</v>
      </c>
      <c r="E1146" s="5" t="s">
        <v>324</v>
      </c>
      <c r="F1146" s="3" t="s">
        <v>325</v>
      </c>
      <c r="G1146" s="3" t="s">
        <v>21</v>
      </c>
      <c r="H1146" s="2" t="s">
        <v>49</v>
      </c>
      <c r="I1146" s="2" t="s">
        <v>3028</v>
      </c>
      <c r="J1146" s="3" t="str">
        <f>HYPERLINK("https://www.boe.es/gazeta/dias/1828/05/08/pdfs/GMD-1828-56.pdf#page=4","Abrir facsímil")</f>
        <v>Abrir facsímil</v>
      </c>
      <c r="K1146" s="3" t="s">
        <v>51</v>
      </c>
    </row>
    <row r="1147" spans="1:11" ht="42" customHeight="1">
      <c r="A1147" s="2" t="s">
        <v>3029</v>
      </c>
      <c r="B1147" s="2" t="s">
        <v>3030</v>
      </c>
      <c r="C1147" s="2" t="s">
        <v>27</v>
      </c>
      <c r="D1147" s="2" t="s">
        <v>28</v>
      </c>
      <c r="E1147" s="5" t="s">
        <v>324</v>
      </c>
      <c r="F1147" s="3" t="s">
        <v>325</v>
      </c>
      <c r="G1147" s="3" t="s">
        <v>21</v>
      </c>
      <c r="H1147" s="2" t="s">
        <v>49</v>
      </c>
      <c r="I1147" s="2" t="s">
        <v>3031</v>
      </c>
      <c r="J1147" s="3" t="str">
        <f>HYPERLINK("https://www.boe.es/gazeta/dias/1828/05/08/pdfs/GMD-1828-56.pdf#page=4","Abrir facsímil")</f>
        <v>Abrir facsímil</v>
      </c>
      <c r="K1147" s="3" t="s">
        <v>51</v>
      </c>
    </row>
    <row r="1148" spans="1:11" ht="42" customHeight="1">
      <c r="A1148" s="2" t="s">
        <v>3032</v>
      </c>
      <c r="B1148" s="2" t="s">
        <v>3033</v>
      </c>
      <c r="C1148" s="2" t="s">
        <v>150</v>
      </c>
      <c r="D1148" s="2" t="s">
        <v>151</v>
      </c>
      <c r="E1148" s="5" t="s">
        <v>470</v>
      </c>
      <c r="F1148" s="3" t="s">
        <v>471</v>
      </c>
      <c r="G1148" s="3" t="s">
        <v>36</v>
      </c>
      <c r="H1148" s="2" t="s">
        <v>49</v>
      </c>
      <c r="I1148" s="2" t="s">
        <v>3034</v>
      </c>
      <c r="J1148" s="3" t="str">
        <f>HYPERLINK("https://www.boe.es/gazeta/dias/1828/01/12/pdfs/GMD-1828-6.pdf#page=3","Abrir facsímil")</f>
        <v>Abrir facsímil</v>
      </c>
      <c r="K1148" s="3" t="s">
        <v>51</v>
      </c>
    </row>
    <row r="1149" spans="1:11" ht="42" customHeight="1">
      <c r="A1149" s="2" t="s">
        <v>3035</v>
      </c>
      <c r="B1149" s="2" t="s">
        <v>3036</v>
      </c>
      <c r="C1149" s="2" t="s">
        <v>86</v>
      </c>
      <c r="D1149" s="2" t="s">
        <v>28</v>
      </c>
      <c r="E1149" s="5" t="s">
        <v>1089</v>
      </c>
      <c r="F1149" s="3" t="s">
        <v>1090</v>
      </c>
      <c r="G1149" s="3" t="s">
        <v>36</v>
      </c>
      <c r="H1149" s="2" t="s">
        <v>49</v>
      </c>
      <c r="I1149" s="2" t="s">
        <v>3037</v>
      </c>
      <c r="J1149" s="3" t="str">
        <f>HYPERLINK("https://www.boe.es/gazeta/dias/1828/09/18/pdfs/GMD-1828-113.pdf#page=3","Abrir facsímil")</f>
        <v>Abrir facsímil</v>
      </c>
      <c r="K1149" s="3" t="s">
        <v>51</v>
      </c>
    </row>
    <row r="1150" spans="1:11" ht="42" customHeight="1">
      <c r="A1150" s="2" t="s">
        <v>3038</v>
      </c>
      <c r="B1150" s="2" t="s">
        <v>3039</v>
      </c>
      <c r="C1150" s="2" t="s">
        <v>27</v>
      </c>
      <c r="D1150" s="2" t="s">
        <v>28</v>
      </c>
      <c r="E1150" s="5" t="s">
        <v>169</v>
      </c>
      <c r="F1150" s="3" t="s">
        <v>170</v>
      </c>
      <c r="G1150" s="3" t="s">
        <v>36</v>
      </c>
      <c r="H1150" s="2" t="s">
        <v>49</v>
      </c>
      <c r="I1150" s="2" t="s">
        <v>3040</v>
      </c>
      <c r="J1150" s="3" t="str">
        <f>HYPERLINK("https://www.boe.es/gazeta/dias/1828/04/01/pdfs/GMD-1828-40.pdf#page=3","Abrir facsímil")</f>
        <v>Abrir facsímil</v>
      </c>
      <c r="K1150" s="3" t="s">
        <v>51</v>
      </c>
    </row>
    <row r="1151" spans="1:11" ht="42" customHeight="1">
      <c r="A1151" s="2" t="s">
        <v>3041</v>
      </c>
      <c r="B1151" s="2" t="s">
        <v>3042</v>
      </c>
      <c r="C1151" s="2" t="s">
        <v>17</v>
      </c>
      <c r="D1151" s="2" t="s">
        <v>18</v>
      </c>
      <c r="E1151" s="5" t="s">
        <v>339</v>
      </c>
      <c r="F1151" s="3" t="s">
        <v>340</v>
      </c>
      <c r="G1151" s="3" t="s">
        <v>21</v>
      </c>
      <c r="H1151" s="2" t="s">
        <v>49</v>
      </c>
      <c r="I1151" s="2" t="s">
        <v>3043</v>
      </c>
      <c r="J1151" s="3" t="str">
        <f>HYPERLINK("https://www.boe.es/gazeta/dias/1828/09/02/pdfs/GMD-1828-106.pdf#page=4","Abrir facsímil")</f>
        <v>Abrir facsímil</v>
      </c>
      <c r="K1151" s="3" t="s">
        <v>51</v>
      </c>
    </row>
    <row r="1152" spans="1:11" ht="42" customHeight="1">
      <c r="A1152" s="2" t="s">
        <v>3044</v>
      </c>
      <c r="B1152" s="2" t="s">
        <v>3045</v>
      </c>
      <c r="C1152" s="2" t="s">
        <v>17</v>
      </c>
      <c r="D1152" s="2" t="s">
        <v>18</v>
      </c>
      <c r="E1152" s="5" t="s">
        <v>73</v>
      </c>
      <c r="F1152" s="3" t="s">
        <v>74</v>
      </c>
      <c r="G1152" s="3" t="s">
        <v>36</v>
      </c>
      <c r="H1152" s="2" t="s">
        <v>49</v>
      </c>
      <c r="I1152" s="2" t="s">
        <v>3046</v>
      </c>
      <c r="J1152" s="3" t="str">
        <f>HYPERLINK("https://www.boe.es/gazeta/dias/1828/07/31/pdfs/GMD-1828-92.pdf#page=3","Abrir facsímil")</f>
        <v>Abrir facsímil</v>
      </c>
      <c r="K1152" s="3" t="s">
        <v>51</v>
      </c>
    </row>
    <row r="1153" spans="1:11" ht="42" customHeight="1">
      <c r="A1153" s="2" t="s">
        <v>3047</v>
      </c>
      <c r="B1153" s="2" t="s">
        <v>3047</v>
      </c>
      <c r="C1153" s="2" t="s">
        <v>17</v>
      </c>
      <c r="D1153" s="2" t="s">
        <v>18</v>
      </c>
      <c r="E1153" s="5" t="s">
        <v>879</v>
      </c>
      <c r="F1153" s="3" t="s">
        <v>880</v>
      </c>
      <c r="G1153" s="3" t="s">
        <v>43</v>
      </c>
      <c r="H1153" s="2" t="s">
        <v>49</v>
      </c>
      <c r="I1153" s="2" t="s">
        <v>3048</v>
      </c>
      <c r="J1153" s="3" t="str">
        <f>HYPERLINK("https://www.boe.es/gazeta/dias/1828/01/22/pdfs/GMD-1828-10.pdf#page=1","Abrir facsímil")</f>
        <v>Abrir facsímil</v>
      </c>
      <c r="K1153" s="3" t="s">
        <v>51</v>
      </c>
    </row>
    <row r="1154" spans="1:11" ht="42" customHeight="1">
      <c r="A1154" s="2" t="s">
        <v>3047</v>
      </c>
      <c r="B1154" s="2" t="s">
        <v>3047</v>
      </c>
      <c r="C1154" s="2" t="s">
        <v>27</v>
      </c>
      <c r="D1154" s="2" t="s">
        <v>28</v>
      </c>
      <c r="E1154" s="5" t="s">
        <v>78</v>
      </c>
      <c r="F1154" s="3" t="s">
        <v>79</v>
      </c>
      <c r="G1154" s="3" t="s">
        <v>21</v>
      </c>
      <c r="H1154" s="2" t="s">
        <v>49</v>
      </c>
      <c r="I1154" s="2" t="s">
        <v>3049</v>
      </c>
      <c r="J1154" s="3" t="str">
        <f>HYPERLINK("https://www.boe.es/gazeta/dias/1828/04/03/pdfs/GMD-1828-41.pdf#page=4","Abrir facsímil")</f>
        <v>Abrir facsímil</v>
      </c>
      <c r="K1154" s="3" t="s">
        <v>51</v>
      </c>
    </row>
    <row r="1155" spans="1:11" ht="42" customHeight="1">
      <c r="A1155" s="2" t="s">
        <v>3047</v>
      </c>
      <c r="B1155" s="2" t="s">
        <v>3047</v>
      </c>
      <c r="C1155" s="2" t="s">
        <v>27</v>
      </c>
      <c r="D1155" s="2" t="s">
        <v>28</v>
      </c>
      <c r="E1155" s="5" t="s">
        <v>1788</v>
      </c>
      <c r="F1155" s="3" t="s">
        <v>1789</v>
      </c>
      <c r="G1155" s="3" t="s">
        <v>36</v>
      </c>
      <c r="H1155" s="2" t="s">
        <v>49</v>
      </c>
      <c r="I1155" s="2" t="s">
        <v>3050</v>
      </c>
      <c r="J1155" s="3" t="str">
        <f>HYPERLINK("https://www.boe.es/gazeta/dias/1828/06/28/pdfs/GMD-1828-78.pdf#page=3","Abrir facsímil")</f>
        <v>Abrir facsímil</v>
      </c>
      <c r="K1155" s="3" t="s">
        <v>51</v>
      </c>
    </row>
    <row r="1156" spans="1:11" ht="42" customHeight="1">
      <c r="A1156" s="2" t="s">
        <v>3051</v>
      </c>
      <c r="B1156" s="2" t="s">
        <v>3052</v>
      </c>
      <c r="C1156" s="2" t="s">
        <v>27</v>
      </c>
      <c r="D1156" s="2" t="s">
        <v>28</v>
      </c>
      <c r="E1156" s="5" t="s">
        <v>169</v>
      </c>
      <c r="F1156" s="3" t="s">
        <v>170</v>
      </c>
      <c r="G1156" s="3" t="s">
        <v>36</v>
      </c>
      <c r="H1156" s="2" t="s">
        <v>49</v>
      </c>
      <c r="I1156" s="2" t="s">
        <v>3053</v>
      </c>
      <c r="J1156" s="3" t="str">
        <f>HYPERLINK("https://www.boe.es/gazeta/dias/1828/04/01/pdfs/GMD-1828-40.pdf#page=3","Abrir facsímil")</f>
        <v>Abrir facsímil</v>
      </c>
      <c r="K1156" s="3" t="s">
        <v>51</v>
      </c>
    </row>
    <row r="1157" spans="1:11" ht="42" customHeight="1">
      <c r="A1157" s="2" t="s">
        <v>3054</v>
      </c>
      <c r="B1157" s="2" t="s">
        <v>3055</v>
      </c>
      <c r="C1157" s="2" t="s">
        <v>17</v>
      </c>
      <c r="D1157" s="2" t="s">
        <v>18</v>
      </c>
      <c r="E1157" s="5" t="s">
        <v>41</v>
      </c>
      <c r="F1157" s="3" t="s">
        <v>42</v>
      </c>
      <c r="G1157" s="3" t="s">
        <v>67</v>
      </c>
      <c r="H1157" s="2" t="s">
        <v>49</v>
      </c>
      <c r="I1157" s="2" t="s">
        <v>3056</v>
      </c>
      <c r="J1157" s="3" t="str">
        <f>HYPERLINK("https://www.boe.es/gazeta/dias/1828/01/15/pdfs/GMD-1828-7.pdf#page=2","Abrir facsímil")</f>
        <v>Abrir facsímil</v>
      </c>
      <c r="K1157" s="3" t="s">
        <v>51</v>
      </c>
    </row>
    <row r="1158" spans="1:11" ht="42" customHeight="1">
      <c r="A1158" s="2" t="s">
        <v>3057</v>
      </c>
      <c r="B1158" s="2" t="s">
        <v>3058</v>
      </c>
      <c r="C1158" s="2" t="s">
        <v>17</v>
      </c>
      <c r="D1158" s="2" t="s">
        <v>18</v>
      </c>
      <c r="E1158" s="5" t="s">
        <v>3059</v>
      </c>
      <c r="F1158" s="3" t="s">
        <v>3060</v>
      </c>
      <c r="G1158" s="3" t="s">
        <v>43</v>
      </c>
      <c r="H1158" s="2" t="s">
        <v>49</v>
      </c>
      <c r="I1158" s="2" t="s">
        <v>3061</v>
      </c>
      <c r="J1158" s="3" t="str">
        <f>HYPERLINK("https://www.boe.es/gazeta/dias/1828/01/17/pdfs/GMD-1828-8.pdf#page=1","Abrir facsímil")</f>
        <v>Abrir facsímil</v>
      </c>
      <c r="K1158" s="3" t="s">
        <v>51</v>
      </c>
    </row>
    <row r="1159" spans="1:11" ht="42" customHeight="1">
      <c r="A1159" s="2" t="s">
        <v>3062</v>
      </c>
      <c r="B1159" s="2" t="s">
        <v>3063</v>
      </c>
      <c r="C1159" s="2" t="s">
        <v>17</v>
      </c>
      <c r="D1159" s="2" t="s">
        <v>18</v>
      </c>
      <c r="E1159" s="5" t="s">
        <v>1794</v>
      </c>
      <c r="F1159" s="3" t="s">
        <v>1795</v>
      </c>
      <c r="G1159" s="3" t="s">
        <v>67</v>
      </c>
      <c r="H1159" s="2" t="s">
        <v>49</v>
      </c>
      <c r="I1159" s="2" t="s">
        <v>3064</v>
      </c>
      <c r="J1159" s="3" t="str">
        <f>HYPERLINK("https://www.boe.es/gazeta/dias/1828/09/30/pdfs/GMD-1828-118.pdf#page=2","Abrir facsímil")</f>
        <v>Abrir facsímil</v>
      </c>
      <c r="K1159" s="3" t="s">
        <v>51</v>
      </c>
    </row>
    <row r="1160" spans="1:11" ht="42" customHeight="1">
      <c r="A1160" s="2" t="s">
        <v>3065</v>
      </c>
      <c r="B1160" s="2" t="s">
        <v>3065</v>
      </c>
      <c r="C1160" s="2" t="s">
        <v>17</v>
      </c>
      <c r="D1160" s="2" t="s">
        <v>18</v>
      </c>
      <c r="E1160" s="5" t="s">
        <v>1581</v>
      </c>
      <c r="F1160" s="3" t="s">
        <v>1582</v>
      </c>
      <c r="G1160" s="3" t="s">
        <v>67</v>
      </c>
      <c r="H1160" s="2" t="s">
        <v>49</v>
      </c>
      <c r="I1160" s="2" t="s">
        <v>3066</v>
      </c>
      <c r="J1160" s="3" t="str">
        <f>HYPERLINK("https://www.boe.es/gazeta/dias/1828/08/05/pdfs/GMD-1828-94.pdf#page=2","Abrir facsímil")</f>
        <v>Abrir facsímil</v>
      </c>
      <c r="K1160" s="3" t="s">
        <v>51</v>
      </c>
    </row>
    <row r="1161" spans="1:11" ht="42" customHeight="1">
      <c r="A1161" s="2" t="s">
        <v>3067</v>
      </c>
      <c r="B1161" s="2" t="s">
        <v>3068</v>
      </c>
      <c r="C1161" s="2" t="s">
        <v>27</v>
      </c>
      <c r="D1161" s="2" t="s">
        <v>28</v>
      </c>
      <c r="E1161" s="5" t="s">
        <v>133</v>
      </c>
      <c r="F1161" s="3" t="s">
        <v>134</v>
      </c>
      <c r="G1161" s="3" t="s">
        <v>36</v>
      </c>
      <c r="H1161" s="2" t="s">
        <v>49</v>
      </c>
      <c r="I1161" s="2" t="s">
        <v>3069</v>
      </c>
      <c r="J1161" s="3" t="str">
        <f>HYPERLINK("https://www.boe.es/gazeta/dias/1828/05/15/pdfs/GMD-1828-59.pdf#page=3","Abrir facsímil")</f>
        <v>Abrir facsímil</v>
      </c>
      <c r="K1161" s="3" t="s">
        <v>51</v>
      </c>
    </row>
    <row r="1162" spans="1:11" ht="42" customHeight="1">
      <c r="A1162" s="2" t="s">
        <v>3070</v>
      </c>
      <c r="B1162" s="2" t="s">
        <v>3071</v>
      </c>
      <c r="C1162" s="2" t="s">
        <v>27</v>
      </c>
      <c r="D1162" s="2" t="s">
        <v>28</v>
      </c>
      <c r="E1162" s="5" t="s">
        <v>128</v>
      </c>
      <c r="F1162" s="3" t="s">
        <v>129</v>
      </c>
      <c r="G1162" s="3" t="s">
        <v>21</v>
      </c>
      <c r="H1162" s="2" t="s">
        <v>49</v>
      </c>
      <c r="I1162" s="2" t="s">
        <v>3072</v>
      </c>
      <c r="J1162" s="3" t="str">
        <f>HYPERLINK("https://www.boe.es/gazeta/dias/1828/01/03/pdfs/GMD-1828-2.pdf#page=4","Abrir facsímil")</f>
        <v>Abrir facsímil</v>
      </c>
      <c r="K1162" s="3" t="s">
        <v>51</v>
      </c>
    </row>
    <row r="1163" spans="1:11" ht="42" customHeight="1">
      <c r="A1163" s="2" t="s">
        <v>3073</v>
      </c>
      <c r="B1163" s="2" t="s">
        <v>3073</v>
      </c>
      <c r="C1163" s="2" t="s">
        <v>150</v>
      </c>
      <c r="D1163" s="2" t="s">
        <v>151</v>
      </c>
      <c r="E1163" s="5" t="s">
        <v>1961</v>
      </c>
      <c r="F1163" s="3" t="s">
        <v>1962</v>
      </c>
      <c r="G1163" s="3" t="s">
        <v>67</v>
      </c>
      <c r="H1163" s="2" t="s">
        <v>49</v>
      </c>
      <c r="I1163" s="2" t="s">
        <v>3074</v>
      </c>
      <c r="J1163" s="3" t="str">
        <f>HYPERLINK("https://www.boe.es/gazeta/dias/1828/06/17/pdfs/GMD-1828-73.pdf#page=2","Abrir facsímil")</f>
        <v>Abrir facsímil</v>
      </c>
      <c r="K1163" s="3" t="s">
        <v>51</v>
      </c>
    </row>
    <row r="1164" spans="1:11" ht="42" customHeight="1">
      <c r="A1164" s="2" t="s">
        <v>3075</v>
      </c>
      <c r="B1164" s="2" t="s">
        <v>3075</v>
      </c>
      <c r="C1164" s="2" t="s">
        <v>27</v>
      </c>
      <c r="D1164" s="2" t="s">
        <v>28</v>
      </c>
      <c r="E1164" s="5" t="s">
        <v>1839</v>
      </c>
      <c r="F1164" s="3" t="s">
        <v>1840</v>
      </c>
      <c r="G1164" s="3" t="s">
        <v>43</v>
      </c>
      <c r="H1164" s="2" t="s">
        <v>49</v>
      </c>
      <c r="I1164" s="2" t="s">
        <v>3076</v>
      </c>
      <c r="J1164" s="3" t="str">
        <f>HYPERLINK("https://www.boe.es/gazeta/dias/1828/06/19/pdfs/GMD-1828-74.pdf#page=1","Abrir facsímil")</f>
        <v>Abrir facsímil</v>
      </c>
      <c r="K1164" s="3" t="s">
        <v>51</v>
      </c>
    </row>
    <row r="1165" spans="1:11" ht="42" customHeight="1">
      <c r="A1165" s="2" t="s">
        <v>3077</v>
      </c>
      <c r="B1165" s="2" t="s">
        <v>3077</v>
      </c>
      <c r="C1165" s="2" t="s">
        <v>17</v>
      </c>
      <c r="D1165" s="2" t="s">
        <v>18</v>
      </c>
      <c r="E1165" s="5" t="s">
        <v>382</v>
      </c>
      <c r="F1165" s="3" t="s">
        <v>383</v>
      </c>
      <c r="G1165" s="3" t="s">
        <v>36</v>
      </c>
      <c r="H1165" s="2" t="s">
        <v>49</v>
      </c>
      <c r="I1165" s="2" t="s">
        <v>3078</v>
      </c>
      <c r="J1165" s="3" t="str">
        <f>HYPERLINK("https://www.boe.es/gazeta/dias/1828/03/04/pdfs/GMD-1828-28.pdf#page=3","Abrir facsímil")</f>
        <v>Abrir facsímil</v>
      </c>
      <c r="K1165" s="3" t="s">
        <v>51</v>
      </c>
    </row>
    <row r="1166" spans="1:11" ht="42" customHeight="1">
      <c r="A1166" s="2" t="s">
        <v>3079</v>
      </c>
      <c r="B1166" s="2" t="s">
        <v>3079</v>
      </c>
      <c r="C1166" s="2" t="s">
        <v>150</v>
      </c>
      <c r="D1166" s="2" t="s">
        <v>151</v>
      </c>
      <c r="E1166" s="5" t="s">
        <v>212</v>
      </c>
      <c r="F1166" s="3" t="s">
        <v>213</v>
      </c>
      <c r="G1166" s="3" t="s">
        <v>36</v>
      </c>
      <c r="H1166" s="2" t="s">
        <v>49</v>
      </c>
      <c r="I1166" s="2" t="s">
        <v>3080</v>
      </c>
      <c r="J1166" s="3" t="str">
        <f>HYPERLINK("https://www.boe.es/gazeta/dias/1828/03/25/pdfs/GMD-1828-37.pdf#page=3","Abrir facsímil")</f>
        <v>Abrir facsímil</v>
      </c>
      <c r="K1166" s="3" t="s">
        <v>51</v>
      </c>
    </row>
    <row r="1167" spans="1:11" ht="42" customHeight="1">
      <c r="A1167" s="2" t="s">
        <v>3081</v>
      </c>
      <c r="B1167" s="2" t="s">
        <v>3082</v>
      </c>
      <c r="C1167" s="2" t="s">
        <v>150</v>
      </c>
      <c r="D1167" s="2" t="s">
        <v>151</v>
      </c>
      <c r="E1167" s="5" t="s">
        <v>137</v>
      </c>
      <c r="F1167" s="3" t="s">
        <v>138</v>
      </c>
      <c r="G1167" s="3" t="s">
        <v>43</v>
      </c>
      <c r="H1167" s="2" t="s">
        <v>49</v>
      </c>
      <c r="I1167" s="2" t="s">
        <v>3083</v>
      </c>
      <c r="J1167" s="3" t="str">
        <f>HYPERLINK("https://www.boe.es/gazeta/dias/1828/12/25/pdfs/GMD-1828-155.pdf#page=1","Abrir facsímil")</f>
        <v>Abrir facsímil</v>
      </c>
      <c r="K1167" s="3" t="s">
        <v>51</v>
      </c>
    </row>
    <row r="1168" spans="1:11" ht="42" customHeight="1">
      <c r="A1168" s="2" t="s">
        <v>3084</v>
      </c>
      <c r="B1168" s="2" t="s">
        <v>3084</v>
      </c>
      <c r="C1168" s="2" t="s">
        <v>27</v>
      </c>
      <c r="D1168" s="2" t="s">
        <v>28</v>
      </c>
      <c r="E1168" s="5" t="s">
        <v>208</v>
      </c>
      <c r="F1168" s="3" t="s">
        <v>209</v>
      </c>
      <c r="G1168" s="3" t="s">
        <v>21</v>
      </c>
      <c r="H1168" s="2" t="s">
        <v>49</v>
      </c>
      <c r="I1168" s="2" t="s">
        <v>3085</v>
      </c>
      <c r="J1168" s="3" t="str">
        <f>HYPERLINK("https://www.boe.es/gazeta/dias/1828/03/08/pdfs/GMD-1828-30.pdf#page=4","Abrir facsímil")</f>
        <v>Abrir facsímil</v>
      </c>
      <c r="K1168" s="3" t="s">
        <v>51</v>
      </c>
    </row>
    <row r="1169" spans="1:11" ht="42" customHeight="1">
      <c r="A1169" s="2" t="s">
        <v>3086</v>
      </c>
      <c r="B1169" s="2" t="s">
        <v>3086</v>
      </c>
      <c r="C1169" s="2" t="s">
        <v>17</v>
      </c>
      <c r="D1169" s="2" t="s">
        <v>18</v>
      </c>
      <c r="E1169" s="5" t="s">
        <v>446</v>
      </c>
      <c r="F1169" s="3" t="s">
        <v>447</v>
      </c>
      <c r="G1169" s="3" t="s">
        <v>36</v>
      </c>
      <c r="H1169" s="2" t="s">
        <v>49</v>
      </c>
      <c r="I1169" s="2" t="s">
        <v>3087</v>
      </c>
      <c r="J1169" s="3" t="str">
        <f>HYPERLINK("https://www.boe.es/gazeta/dias/1828/08/16/pdfs/GMD-1828-99.pdf#page=3","Abrir facsímil")</f>
        <v>Abrir facsímil</v>
      </c>
      <c r="K1169" s="3" t="s">
        <v>51</v>
      </c>
    </row>
    <row r="1170" spans="1:11" ht="42" customHeight="1">
      <c r="A1170" s="2" t="s">
        <v>3088</v>
      </c>
      <c r="B1170" s="2" t="s">
        <v>3088</v>
      </c>
      <c r="C1170" s="2" t="s">
        <v>27</v>
      </c>
      <c r="D1170" s="2" t="s">
        <v>28</v>
      </c>
      <c r="E1170" s="5" t="s">
        <v>1029</v>
      </c>
      <c r="F1170" s="3" t="s">
        <v>1030</v>
      </c>
      <c r="G1170" s="3" t="s">
        <v>43</v>
      </c>
      <c r="H1170" s="2" t="s">
        <v>49</v>
      </c>
      <c r="I1170" s="2" t="s">
        <v>3089</v>
      </c>
      <c r="J1170" s="3" t="str">
        <f>HYPERLINK("https://www.boe.es/gazeta/dias/1828/08/30/pdfs/GMD-1828-105.pdf#page=1","Abrir facsímil")</f>
        <v>Abrir facsímil</v>
      </c>
      <c r="K1170" s="3" t="s">
        <v>51</v>
      </c>
    </row>
    <row r="1171" spans="1:11" ht="42" customHeight="1">
      <c r="A1171" s="2" t="s">
        <v>3088</v>
      </c>
      <c r="B1171" s="2" t="s">
        <v>3088</v>
      </c>
      <c r="C1171" s="2" t="s">
        <v>17</v>
      </c>
      <c r="D1171" s="2" t="s">
        <v>18</v>
      </c>
      <c r="E1171" s="5" t="s">
        <v>164</v>
      </c>
      <c r="F1171" s="3" t="s">
        <v>165</v>
      </c>
      <c r="G1171" s="3" t="s">
        <v>67</v>
      </c>
      <c r="H1171" s="2" t="s">
        <v>49</v>
      </c>
      <c r="I1171" s="2" t="s">
        <v>3090</v>
      </c>
      <c r="J1171" s="3" t="str">
        <f>HYPERLINK("https://www.boe.es/gazeta/dias/1828/09/04/pdfs/GMD-1828-107.pdf#page=2","Abrir facsímil")</f>
        <v>Abrir facsímil</v>
      </c>
      <c r="K1171" s="3" t="s">
        <v>51</v>
      </c>
    </row>
    <row r="1172" spans="1:11" ht="42" customHeight="1">
      <c r="A1172" s="2" t="s">
        <v>3088</v>
      </c>
      <c r="B1172" s="2" t="s">
        <v>3088</v>
      </c>
      <c r="C1172" s="2" t="s">
        <v>17</v>
      </c>
      <c r="D1172" s="2" t="s">
        <v>18</v>
      </c>
      <c r="E1172" s="5" t="s">
        <v>499</v>
      </c>
      <c r="F1172" s="3" t="s">
        <v>500</v>
      </c>
      <c r="G1172" s="3" t="s">
        <v>36</v>
      </c>
      <c r="H1172" s="2" t="s">
        <v>49</v>
      </c>
      <c r="I1172" s="2" t="s">
        <v>3091</v>
      </c>
      <c r="J1172" s="3" t="str">
        <f>HYPERLINK("https://www.boe.es/gazeta/dias/1828/09/16/pdfs/GMD-1828-112.pdf#page=3","Abrir facsímil")</f>
        <v>Abrir facsímil</v>
      </c>
      <c r="K1172" s="3" t="s">
        <v>51</v>
      </c>
    </row>
    <row r="1173" spans="1:11" ht="42" customHeight="1">
      <c r="A1173" s="2" t="s">
        <v>3088</v>
      </c>
      <c r="B1173" s="2" t="s">
        <v>3088</v>
      </c>
      <c r="C1173" s="2" t="s">
        <v>17</v>
      </c>
      <c r="D1173" s="2" t="s">
        <v>18</v>
      </c>
      <c r="E1173" s="5" t="s">
        <v>1089</v>
      </c>
      <c r="F1173" s="3" t="s">
        <v>1090</v>
      </c>
      <c r="G1173" s="3" t="s">
        <v>67</v>
      </c>
      <c r="H1173" s="2" t="s">
        <v>49</v>
      </c>
      <c r="I1173" s="2" t="s">
        <v>3092</v>
      </c>
      <c r="J1173" s="3" t="str">
        <f>HYPERLINK("https://www.boe.es/gazeta/dias/1828/09/18/pdfs/GMD-1828-113.pdf#page=2","Abrir facsímil")</f>
        <v>Abrir facsímil</v>
      </c>
      <c r="K1173" s="3" t="s">
        <v>51</v>
      </c>
    </row>
    <row r="1174" spans="1:11" ht="42" customHeight="1">
      <c r="A1174" s="2" t="s">
        <v>3088</v>
      </c>
      <c r="B1174" s="2" t="s">
        <v>3088</v>
      </c>
      <c r="C1174" s="2" t="s">
        <v>54</v>
      </c>
      <c r="D1174" s="2" t="s">
        <v>28</v>
      </c>
      <c r="E1174" s="5" t="s">
        <v>329</v>
      </c>
      <c r="F1174" s="3" t="s">
        <v>330</v>
      </c>
      <c r="G1174" s="3" t="s">
        <v>67</v>
      </c>
      <c r="H1174" s="2" t="s">
        <v>49</v>
      </c>
      <c r="I1174" s="2" t="s">
        <v>3093</v>
      </c>
      <c r="J1174" s="3" t="str">
        <f>HYPERLINK("https://www.boe.es/gazeta/dias/1828/12/02/pdfs/GMD-1828-145.pdf#page=2","Abrir facsímil")</f>
        <v>Abrir facsímil</v>
      </c>
      <c r="K1174" s="3" t="s">
        <v>51</v>
      </c>
    </row>
    <row r="1175" spans="1:11" ht="42" customHeight="1">
      <c r="A1175" s="2" t="s">
        <v>3088</v>
      </c>
      <c r="B1175" s="2" t="s">
        <v>3088</v>
      </c>
      <c r="C1175" s="2" t="s">
        <v>17</v>
      </c>
      <c r="D1175" s="2" t="s">
        <v>18</v>
      </c>
      <c r="E1175" s="5" t="s">
        <v>1037</v>
      </c>
      <c r="F1175" s="3" t="s">
        <v>1038</v>
      </c>
      <c r="G1175" s="3" t="s">
        <v>43</v>
      </c>
      <c r="H1175" s="2" t="s">
        <v>49</v>
      </c>
      <c r="I1175" s="2" t="s">
        <v>3094</v>
      </c>
      <c r="J1175" s="3" t="str">
        <f>HYPERLINK("https://www.boe.es/gazeta/dias/1828/12/04/pdfs/GMD-1828-146.pdf#page=1","Abrir facsímil")</f>
        <v>Abrir facsímil</v>
      </c>
      <c r="K1175" s="3" t="s">
        <v>51</v>
      </c>
    </row>
    <row r="1176" spans="1:11" ht="42" customHeight="1">
      <c r="A1176" s="2" t="s">
        <v>3095</v>
      </c>
      <c r="B1176" s="2" t="s">
        <v>3095</v>
      </c>
      <c r="C1176" s="2" t="s">
        <v>27</v>
      </c>
      <c r="D1176" s="2" t="s">
        <v>28</v>
      </c>
      <c r="E1176" s="5" t="s">
        <v>585</v>
      </c>
      <c r="F1176" s="3" t="s">
        <v>586</v>
      </c>
      <c r="G1176" s="3" t="s">
        <v>43</v>
      </c>
      <c r="H1176" s="2" t="s">
        <v>49</v>
      </c>
      <c r="I1176" s="2" t="s">
        <v>3096</v>
      </c>
      <c r="J1176" s="3" t="str">
        <f>HYPERLINK("https://www.boe.es/gazeta/dias/1828/10/11/pdfs/GMD-1828-123.pdf#page=1","Abrir facsímil")</f>
        <v>Abrir facsímil</v>
      </c>
      <c r="K1176" s="3" t="s">
        <v>51</v>
      </c>
    </row>
    <row r="1177" spans="1:11" ht="42" customHeight="1">
      <c r="A1177" s="2" t="s">
        <v>3097</v>
      </c>
      <c r="B1177" s="2" t="s">
        <v>3097</v>
      </c>
      <c r="C1177" s="2" t="s">
        <v>17</v>
      </c>
      <c r="D1177" s="2" t="s">
        <v>18</v>
      </c>
      <c r="E1177" s="5" t="s">
        <v>1268</v>
      </c>
      <c r="F1177" s="3" t="s">
        <v>1269</v>
      </c>
      <c r="G1177" s="3" t="s">
        <v>36</v>
      </c>
      <c r="H1177" s="2" t="s">
        <v>49</v>
      </c>
      <c r="I1177" s="2" t="s">
        <v>3098</v>
      </c>
      <c r="J1177" s="3" t="str">
        <f>HYPERLINK("https://www.boe.es/gazeta/dias/1828/12/23/pdfs/GMD-1828-154.pdf#page=3","Abrir facsímil")</f>
        <v>Abrir facsímil</v>
      </c>
      <c r="K1177" s="3" t="s">
        <v>51</v>
      </c>
    </row>
    <row r="1178" spans="1:11" ht="42" customHeight="1">
      <c r="A1178" s="2" t="s">
        <v>3099</v>
      </c>
      <c r="B1178" s="2" t="s">
        <v>3099</v>
      </c>
      <c r="C1178" s="2" t="s">
        <v>17</v>
      </c>
      <c r="D1178" s="2" t="s">
        <v>18</v>
      </c>
      <c r="E1178" s="5" t="s">
        <v>916</v>
      </c>
      <c r="F1178" s="3" t="s">
        <v>917</v>
      </c>
      <c r="G1178" s="3" t="s">
        <v>918</v>
      </c>
      <c r="H1178" s="2" t="s">
        <v>49</v>
      </c>
      <c r="I1178" s="2" t="s">
        <v>3100</v>
      </c>
      <c r="J1178" s="3" t="str">
        <f>HYPERLINK("https://www.boe.es/gazeta/dias/1828/01/01/pdfs/GMD-1828-1.pdf#page=2","Abrir facsímil")</f>
        <v>Abrir facsímil</v>
      </c>
      <c r="K1178" s="3" t="s">
        <v>51</v>
      </c>
    </row>
    <row r="1179" spans="1:11" ht="42" customHeight="1">
      <c r="A1179" s="2" t="s">
        <v>3099</v>
      </c>
      <c r="B1179" s="2" t="s">
        <v>3099</v>
      </c>
      <c r="C1179" s="2" t="s">
        <v>150</v>
      </c>
      <c r="D1179" s="2" t="s">
        <v>151</v>
      </c>
      <c r="E1179" s="5" t="s">
        <v>920</v>
      </c>
      <c r="F1179" s="3" t="s">
        <v>921</v>
      </c>
      <c r="G1179" s="3" t="s">
        <v>67</v>
      </c>
      <c r="H1179" s="2" t="s">
        <v>49</v>
      </c>
      <c r="I1179" s="2" t="s">
        <v>3101</v>
      </c>
      <c r="J1179" s="3" t="str">
        <f>HYPERLINK("https://www.boe.es/gazeta/dias/1828/01/29/pdfs/GMD-1828-13.pdf#page=2","Abrir facsímil")</f>
        <v>Abrir facsímil</v>
      </c>
      <c r="K1179" s="3" t="s">
        <v>51</v>
      </c>
    </row>
    <row r="1180" spans="1:11" ht="42" customHeight="1">
      <c r="A1180" s="2" t="s">
        <v>3099</v>
      </c>
      <c r="B1180" s="2" t="s">
        <v>3099</v>
      </c>
      <c r="C1180" s="2" t="s">
        <v>17</v>
      </c>
      <c r="D1180" s="2" t="s">
        <v>18</v>
      </c>
      <c r="E1180" s="5" t="s">
        <v>280</v>
      </c>
      <c r="F1180" s="3" t="s">
        <v>281</v>
      </c>
      <c r="G1180" s="3" t="s">
        <v>36</v>
      </c>
      <c r="H1180" s="2" t="s">
        <v>49</v>
      </c>
      <c r="I1180" s="2" t="s">
        <v>3102</v>
      </c>
      <c r="J1180" s="3" t="str">
        <f>HYPERLINK("https://www.boe.es/gazeta/dias/1828/02/14/pdfs/GMD-1828-20.pdf#page=3","Abrir facsímil")</f>
        <v>Abrir facsímil</v>
      </c>
      <c r="K1180" s="3" t="s">
        <v>51</v>
      </c>
    </row>
    <row r="1181" spans="1:11" ht="42" customHeight="1">
      <c r="A1181" s="2" t="s">
        <v>3099</v>
      </c>
      <c r="B1181" s="2" t="s">
        <v>3099</v>
      </c>
      <c r="C1181" s="2" t="s">
        <v>40</v>
      </c>
      <c r="D1181" s="2" t="s">
        <v>28</v>
      </c>
      <c r="E1181" s="5" t="s">
        <v>723</v>
      </c>
      <c r="F1181" s="3" t="s">
        <v>724</v>
      </c>
      <c r="G1181" s="3" t="s">
        <v>67</v>
      </c>
      <c r="H1181" s="2" t="s">
        <v>49</v>
      </c>
      <c r="I1181" s="2" t="s">
        <v>3103</v>
      </c>
      <c r="J1181" s="3" t="str">
        <f>HYPERLINK("https://www.boe.es/gazeta/dias/1828/02/16/pdfs/GMD-1828-21.pdf#page=2","Abrir facsímil")</f>
        <v>Abrir facsímil</v>
      </c>
      <c r="K1181" s="3" t="s">
        <v>51</v>
      </c>
    </row>
    <row r="1182" spans="1:11" ht="42" customHeight="1">
      <c r="A1182" s="2" t="s">
        <v>3099</v>
      </c>
      <c r="B1182" s="2" t="s">
        <v>3099</v>
      </c>
      <c r="C1182" s="2" t="s">
        <v>27</v>
      </c>
      <c r="D1182" s="2" t="s">
        <v>28</v>
      </c>
      <c r="E1182" s="5" t="s">
        <v>547</v>
      </c>
      <c r="F1182" s="3" t="s">
        <v>548</v>
      </c>
      <c r="G1182" s="3" t="s">
        <v>67</v>
      </c>
      <c r="H1182" s="2" t="s">
        <v>49</v>
      </c>
      <c r="I1182" s="2" t="s">
        <v>3104</v>
      </c>
      <c r="J1182" s="3" t="str">
        <f>HYPERLINK("https://www.boe.es/gazeta/dias/1828/06/14/pdfs/GMD-1828-72.pdf#page=2","Abrir facsímil")</f>
        <v>Abrir facsímil</v>
      </c>
      <c r="K1182" s="3" t="s">
        <v>51</v>
      </c>
    </row>
    <row r="1183" spans="1:11" ht="42" customHeight="1">
      <c r="A1183" s="2" t="s">
        <v>3105</v>
      </c>
      <c r="B1183" s="2" t="s">
        <v>3106</v>
      </c>
      <c r="C1183" s="2" t="s">
        <v>54</v>
      </c>
      <c r="D1183" s="2" t="s">
        <v>28</v>
      </c>
      <c r="E1183" s="5" t="s">
        <v>275</v>
      </c>
      <c r="F1183" s="3" t="s">
        <v>276</v>
      </c>
      <c r="G1183" s="3" t="s">
        <v>36</v>
      </c>
      <c r="H1183" s="2" t="s">
        <v>49</v>
      </c>
      <c r="I1183" s="2" t="s">
        <v>3107</v>
      </c>
      <c r="J1183" s="3" t="str">
        <f>HYPERLINK("https://www.boe.es/gazeta/dias/1828/03/29/pdfs/GMD-1828-39.pdf#page=3","Abrir facsímil")</f>
        <v>Abrir facsímil</v>
      </c>
      <c r="K1183" s="3" t="s">
        <v>51</v>
      </c>
    </row>
    <row r="1184" spans="1:11" ht="42" customHeight="1">
      <c r="A1184" s="2" t="s">
        <v>3108</v>
      </c>
      <c r="B1184" s="2" t="s">
        <v>3108</v>
      </c>
      <c r="C1184" s="2" t="s">
        <v>150</v>
      </c>
      <c r="D1184" s="2" t="s">
        <v>151</v>
      </c>
      <c r="E1184" s="5" t="s">
        <v>1839</v>
      </c>
      <c r="F1184" s="3" t="s">
        <v>1840</v>
      </c>
      <c r="G1184" s="3" t="s">
        <v>67</v>
      </c>
      <c r="H1184" s="2" t="s">
        <v>49</v>
      </c>
      <c r="I1184" s="2" t="s">
        <v>3109</v>
      </c>
      <c r="J1184" s="3" t="str">
        <f>HYPERLINK("https://www.boe.es/gazeta/dias/1828/06/19/pdfs/GMD-1828-74.pdf#page=2","Abrir facsímil")</f>
        <v>Abrir facsímil</v>
      </c>
      <c r="K1184" s="3" t="s">
        <v>51</v>
      </c>
    </row>
    <row r="1185" spans="1:11" ht="42" customHeight="1">
      <c r="A1185" s="2" t="s">
        <v>3110</v>
      </c>
      <c r="B1185" s="2" t="s">
        <v>3110</v>
      </c>
      <c r="C1185" s="2" t="s">
        <v>86</v>
      </c>
      <c r="D1185" s="2" t="s">
        <v>28</v>
      </c>
      <c r="E1185" s="5" t="s">
        <v>607</v>
      </c>
      <c r="F1185" s="3" t="s">
        <v>608</v>
      </c>
      <c r="G1185" s="3" t="s">
        <v>2843</v>
      </c>
      <c r="H1185" s="2" t="s">
        <v>49</v>
      </c>
      <c r="I1185" s="2" t="s">
        <v>3111</v>
      </c>
      <c r="J1185" s="3" t="str">
        <f>HYPERLINK("https://www.boe.es/gazeta/dias/1828/10/30/pdfs/GMD-1828-131.pdf#page=2","Abrir facsímil")</f>
        <v>Abrir facsímil</v>
      </c>
      <c r="K1185" s="3" t="s">
        <v>51</v>
      </c>
    </row>
    <row r="1186" spans="1:11" ht="42" customHeight="1">
      <c r="A1186" s="2" t="s">
        <v>3112</v>
      </c>
      <c r="B1186" s="2" t="s">
        <v>3112</v>
      </c>
      <c r="C1186" s="2" t="s">
        <v>17</v>
      </c>
      <c r="D1186" s="2" t="s">
        <v>18</v>
      </c>
      <c r="E1186" s="5" t="s">
        <v>705</v>
      </c>
      <c r="F1186" s="3" t="s">
        <v>706</v>
      </c>
      <c r="G1186" s="3" t="s">
        <v>67</v>
      </c>
      <c r="H1186" s="2" t="s">
        <v>49</v>
      </c>
      <c r="I1186" s="2" t="s">
        <v>3113</v>
      </c>
      <c r="J1186" s="3" t="str">
        <f>HYPERLINK("https://www.boe.es/gazeta/dias/1828/12/20/pdfs/GMD-1828-153.pdf#page=2","Abrir facsímil")</f>
        <v>Abrir facsímil</v>
      </c>
      <c r="K1186" s="3" t="s">
        <v>51</v>
      </c>
    </row>
    <row r="1187" spans="1:11" ht="42" customHeight="1">
      <c r="A1187" s="2" t="s">
        <v>3114</v>
      </c>
      <c r="B1187" s="2" t="s">
        <v>3114</v>
      </c>
      <c r="C1187" s="2" t="s">
        <v>17</v>
      </c>
      <c r="D1187" s="2" t="s">
        <v>18</v>
      </c>
      <c r="E1187" s="5" t="s">
        <v>1037</v>
      </c>
      <c r="F1187" s="3" t="s">
        <v>1038</v>
      </c>
      <c r="G1187" s="3" t="s">
        <v>43</v>
      </c>
      <c r="H1187" s="2" t="s">
        <v>49</v>
      </c>
      <c r="I1187" s="2" t="s">
        <v>3115</v>
      </c>
      <c r="J1187" s="3" t="str">
        <f>HYPERLINK("https://www.boe.es/gazeta/dias/1828/12/04/pdfs/GMD-1828-146.pdf#page=1","Abrir facsímil")</f>
        <v>Abrir facsímil</v>
      </c>
      <c r="K1187" s="3" t="s">
        <v>51</v>
      </c>
    </row>
    <row r="1188" spans="1:11" ht="42" customHeight="1">
      <c r="A1188" s="2" t="s">
        <v>3116</v>
      </c>
      <c r="B1188" s="2" t="s">
        <v>3117</v>
      </c>
      <c r="C1188" s="2" t="s">
        <v>17</v>
      </c>
      <c r="D1188" s="2" t="s">
        <v>18</v>
      </c>
      <c r="E1188" s="5" t="s">
        <v>2467</v>
      </c>
      <c r="F1188" s="3" t="s">
        <v>2468</v>
      </c>
      <c r="G1188" s="3" t="s">
        <v>21</v>
      </c>
      <c r="H1188" s="2" t="s">
        <v>49</v>
      </c>
      <c r="I1188" s="2" t="s">
        <v>3118</v>
      </c>
      <c r="J1188" s="3" t="str">
        <f>HYPERLINK("https://www.boe.es/gazeta/dias/1828/06/03/pdfs/GMD-1828-67.pdf#page=4","Abrir facsímil")</f>
        <v>Abrir facsímil</v>
      </c>
      <c r="K1188" s="3" t="s">
        <v>51</v>
      </c>
    </row>
    <row r="1189" spans="1:11" ht="42" customHeight="1">
      <c r="A1189" s="2" t="s">
        <v>3119</v>
      </c>
      <c r="B1189" s="2" t="s">
        <v>3120</v>
      </c>
      <c r="C1189" s="2" t="s">
        <v>27</v>
      </c>
      <c r="D1189" s="2" t="s">
        <v>28</v>
      </c>
      <c r="E1189" s="5" t="s">
        <v>324</v>
      </c>
      <c r="F1189" s="3" t="s">
        <v>325</v>
      </c>
      <c r="G1189" s="3" t="s">
        <v>21</v>
      </c>
      <c r="H1189" s="2" t="s">
        <v>49</v>
      </c>
      <c r="I1189" s="2" t="s">
        <v>3121</v>
      </c>
      <c r="J1189" s="3" t="str">
        <f>HYPERLINK("https://www.boe.es/gazeta/dias/1828/05/08/pdfs/GMD-1828-56.pdf#page=4","Abrir facsímil")</f>
        <v>Abrir facsímil</v>
      </c>
      <c r="K1189" s="3" t="s">
        <v>51</v>
      </c>
    </row>
    <row r="1190" spans="1:11" ht="42" customHeight="1">
      <c r="A1190" s="2" t="s">
        <v>3122</v>
      </c>
      <c r="B1190" s="2" t="s">
        <v>3122</v>
      </c>
      <c r="C1190" s="2" t="s">
        <v>17</v>
      </c>
      <c r="D1190" s="2" t="s">
        <v>18</v>
      </c>
      <c r="E1190" s="5" t="s">
        <v>716</v>
      </c>
      <c r="F1190" s="3" t="s">
        <v>717</v>
      </c>
      <c r="G1190" s="3" t="s">
        <v>36</v>
      </c>
      <c r="H1190" s="2" t="s">
        <v>49</v>
      </c>
      <c r="I1190" s="2" t="s">
        <v>3123</v>
      </c>
      <c r="J1190" s="3" t="str">
        <f>HYPERLINK("https://www.boe.es/gazeta/dias/1828/12/06/pdfs/GMD-1828-147.pdf#page=3","Abrir facsímil")</f>
        <v>Abrir facsímil</v>
      </c>
      <c r="K1190" s="3" t="s">
        <v>51</v>
      </c>
    </row>
    <row r="1191" spans="1:11" ht="42" customHeight="1">
      <c r="A1191" s="2" t="s">
        <v>3124</v>
      </c>
      <c r="B1191" s="2" t="s">
        <v>3125</v>
      </c>
      <c r="C1191" s="2" t="s">
        <v>96</v>
      </c>
      <c r="D1191" s="2" t="s">
        <v>28</v>
      </c>
      <c r="E1191" s="5" t="s">
        <v>314</v>
      </c>
      <c r="F1191" s="3" t="s">
        <v>315</v>
      </c>
      <c r="G1191" s="3" t="s">
        <v>21</v>
      </c>
      <c r="H1191" s="2" t="s">
        <v>49</v>
      </c>
      <c r="I1191" s="2" t="s">
        <v>3126</v>
      </c>
      <c r="J1191" s="3" t="str">
        <f>HYPERLINK("https://www.boe.es/gazeta/dias/1828/01/26/pdfs/GMD-1828-12.pdf#page=4","Abrir facsímil")</f>
        <v>Abrir facsímil</v>
      </c>
      <c r="K1191" s="3" t="s">
        <v>51</v>
      </c>
    </row>
    <row r="1192" spans="1:11" ht="42" customHeight="1">
      <c r="A1192" s="2" t="s">
        <v>3127</v>
      </c>
      <c r="B1192" s="2" t="s">
        <v>3127</v>
      </c>
      <c r="C1192" s="2" t="s">
        <v>17</v>
      </c>
      <c r="D1192" s="2" t="s">
        <v>18</v>
      </c>
      <c r="E1192" s="5" t="s">
        <v>475</v>
      </c>
      <c r="F1192" s="3" t="s">
        <v>476</v>
      </c>
      <c r="G1192" s="3" t="s">
        <v>21</v>
      </c>
      <c r="H1192" s="2" t="s">
        <v>49</v>
      </c>
      <c r="I1192" s="2" t="s">
        <v>3128</v>
      </c>
      <c r="J1192" s="3" t="str">
        <f>HYPERLINK("https://www.boe.es/gazeta/dias/1828/11/25/pdfs/GMD-1828-142.pdf#page=4","Abrir facsímil")</f>
        <v>Abrir facsímil</v>
      </c>
      <c r="K1192" s="3" t="s">
        <v>51</v>
      </c>
    </row>
    <row r="1193" spans="1:11" ht="42" customHeight="1">
      <c r="A1193" s="2" t="s">
        <v>3129</v>
      </c>
      <c r="B1193" s="2" t="s">
        <v>3130</v>
      </c>
      <c r="C1193" s="2" t="s">
        <v>17</v>
      </c>
      <c r="D1193" s="2" t="s">
        <v>18</v>
      </c>
      <c r="E1193" s="5" t="s">
        <v>763</v>
      </c>
      <c r="F1193" s="3" t="s">
        <v>764</v>
      </c>
      <c r="G1193" s="3" t="s">
        <v>21</v>
      </c>
      <c r="H1193" s="2" t="s">
        <v>49</v>
      </c>
      <c r="I1193" s="2" t="s">
        <v>3131</v>
      </c>
      <c r="J1193" s="3" t="str">
        <f>HYPERLINK("https://www.boe.es/gazeta/dias/1828/03/22/pdfs/GMD-1828-36.pdf#page=4","Abrir facsímil")</f>
        <v>Abrir facsímil</v>
      </c>
      <c r="K1193" s="3" t="s">
        <v>51</v>
      </c>
    </row>
    <row r="1194" spans="1:11" ht="42" customHeight="1">
      <c r="A1194" s="2" t="s">
        <v>3132</v>
      </c>
      <c r="B1194" s="2" t="s">
        <v>3133</v>
      </c>
      <c r="C1194" s="2" t="s">
        <v>17</v>
      </c>
      <c r="D1194" s="2" t="s">
        <v>18</v>
      </c>
      <c r="E1194" s="5" t="s">
        <v>564</v>
      </c>
      <c r="F1194" s="3" t="s">
        <v>565</v>
      </c>
      <c r="G1194" s="3" t="s">
        <v>36</v>
      </c>
      <c r="H1194" s="2" t="s">
        <v>49</v>
      </c>
      <c r="I1194" s="2" t="s">
        <v>3134</v>
      </c>
      <c r="J1194" s="3" t="str">
        <f>HYPERLINK("https://www.boe.es/gazeta/dias/1828/02/02/pdfs/GMD-1828-15.pdf#page=3","Abrir facsímil")</f>
        <v>Abrir facsímil</v>
      </c>
      <c r="K1194" s="3" t="s">
        <v>51</v>
      </c>
    </row>
    <row r="1195" spans="1:11" ht="42" customHeight="1">
      <c r="A1195" s="2" t="s">
        <v>3135</v>
      </c>
      <c r="B1195" s="2" t="s">
        <v>3136</v>
      </c>
      <c r="C1195" s="2" t="s">
        <v>17</v>
      </c>
      <c r="D1195" s="2" t="s">
        <v>18</v>
      </c>
      <c r="E1195" s="5" t="s">
        <v>1245</v>
      </c>
      <c r="F1195" s="3" t="s">
        <v>1246</v>
      </c>
      <c r="G1195" s="3" t="s">
        <v>36</v>
      </c>
      <c r="H1195" s="2" t="s">
        <v>22</v>
      </c>
      <c r="I1195" s="2" t="s">
        <v>3137</v>
      </c>
      <c r="J1195" s="3" t="str">
        <f>HYPERLINK("https://www.boe.es/gazeta/dias/1828/11/13/pdfs/GMD-1828-137.pdf#page=3","Abrir facsímil")</f>
        <v>Abrir facsímil</v>
      </c>
      <c r="K1195" s="3" t="s">
        <v>24</v>
      </c>
    </row>
    <row r="1196" spans="1:11" ht="42" customHeight="1">
      <c r="A1196" s="2" t="s">
        <v>3138</v>
      </c>
      <c r="B1196" s="2" t="s">
        <v>3138</v>
      </c>
      <c r="C1196" s="2" t="s">
        <v>17</v>
      </c>
      <c r="D1196" s="2" t="s">
        <v>18</v>
      </c>
      <c r="E1196" s="5" t="s">
        <v>475</v>
      </c>
      <c r="F1196" s="3" t="s">
        <v>476</v>
      </c>
      <c r="G1196" s="3" t="s">
        <v>36</v>
      </c>
      <c r="H1196" s="2" t="s">
        <v>49</v>
      </c>
      <c r="I1196" s="2" t="s">
        <v>3139</v>
      </c>
      <c r="J1196" s="3" t="str">
        <f>HYPERLINK("https://www.boe.es/gazeta/dias/1828/11/25/pdfs/GMD-1828-142.pdf#page=3","Abrir facsímil")</f>
        <v>Abrir facsímil</v>
      </c>
      <c r="K1196" s="3" t="s">
        <v>51</v>
      </c>
    </row>
    <row r="1197" spans="1:11" ht="42" customHeight="1">
      <c r="A1197" s="2" t="s">
        <v>3138</v>
      </c>
      <c r="B1197" s="2" t="s">
        <v>3138</v>
      </c>
      <c r="C1197" s="2" t="s">
        <v>17</v>
      </c>
      <c r="D1197" s="2" t="s">
        <v>18</v>
      </c>
      <c r="E1197" s="5" t="s">
        <v>1268</v>
      </c>
      <c r="F1197" s="3" t="s">
        <v>1269</v>
      </c>
      <c r="G1197" s="3" t="s">
        <v>21</v>
      </c>
      <c r="H1197" s="2" t="s">
        <v>49</v>
      </c>
      <c r="I1197" s="2" t="s">
        <v>3140</v>
      </c>
      <c r="J1197" s="3" t="str">
        <f>HYPERLINK("https://www.boe.es/gazeta/dias/1828/12/23/pdfs/GMD-1828-154.pdf#page=4","Abrir facsímil")</f>
        <v>Abrir facsímil</v>
      </c>
      <c r="K1197" s="3" t="s">
        <v>51</v>
      </c>
    </row>
    <row r="1198" spans="1:11" ht="42" customHeight="1">
      <c r="A1198" s="2" t="s">
        <v>3141</v>
      </c>
      <c r="B1198" s="2" t="s">
        <v>3141</v>
      </c>
      <c r="C1198" s="2" t="s">
        <v>17</v>
      </c>
      <c r="D1198" s="2" t="s">
        <v>18</v>
      </c>
      <c r="E1198" s="5" t="s">
        <v>788</v>
      </c>
      <c r="F1198" s="3" t="s">
        <v>789</v>
      </c>
      <c r="G1198" s="3" t="s">
        <v>67</v>
      </c>
      <c r="H1198" s="2" t="s">
        <v>49</v>
      </c>
      <c r="I1198" s="2" t="s">
        <v>3142</v>
      </c>
      <c r="J1198" s="3" t="str">
        <f>HYPERLINK("https://www.boe.es/gazeta/dias/1828/05/24/pdfs/GMD-1828-63.pdf#page=2","Abrir facsímil")</f>
        <v>Abrir facsímil</v>
      </c>
      <c r="K1198" s="3" t="s">
        <v>51</v>
      </c>
    </row>
    <row r="1199" spans="1:11" ht="42" customHeight="1">
      <c r="A1199" s="2" t="s">
        <v>3143</v>
      </c>
      <c r="B1199" s="2" t="s">
        <v>3143</v>
      </c>
      <c r="C1199" s="2" t="s">
        <v>17</v>
      </c>
      <c r="D1199" s="2" t="s">
        <v>18</v>
      </c>
      <c r="E1199" s="5" t="s">
        <v>434</v>
      </c>
      <c r="F1199" s="3" t="s">
        <v>435</v>
      </c>
      <c r="G1199" s="3" t="s">
        <v>43</v>
      </c>
      <c r="H1199" s="2" t="s">
        <v>49</v>
      </c>
      <c r="I1199" s="2" t="s">
        <v>3144</v>
      </c>
      <c r="J1199" s="3" t="str">
        <f>HYPERLINK("https://www.boe.es/gazeta/dias/1828/08/26/pdfs/GMD-1828-103.pdf#page=1","Abrir facsímil")</f>
        <v>Abrir facsímil</v>
      </c>
      <c r="K1199" s="3" t="s">
        <v>51</v>
      </c>
    </row>
    <row r="1200" spans="1:11" ht="42" customHeight="1">
      <c r="A1200" s="2" t="s">
        <v>3145</v>
      </c>
      <c r="B1200" s="2" t="s">
        <v>3145</v>
      </c>
      <c r="C1200" s="2" t="s">
        <v>17</v>
      </c>
      <c r="D1200" s="2" t="s">
        <v>18</v>
      </c>
      <c r="E1200" s="5" t="s">
        <v>470</v>
      </c>
      <c r="F1200" s="3" t="s">
        <v>471</v>
      </c>
      <c r="G1200" s="3" t="s">
        <v>67</v>
      </c>
      <c r="H1200" s="2" t="s">
        <v>49</v>
      </c>
      <c r="I1200" s="2" t="s">
        <v>3146</v>
      </c>
      <c r="J1200" s="3" t="str">
        <f>HYPERLINK("https://www.boe.es/gazeta/dias/1828/01/12/pdfs/GMD-1828-6.pdf#page=2","Abrir facsímil")</f>
        <v>Abrir facsímil</v>
      </c>
      <c r="K1200" s="3" t="s">
        <v>51</v>
      </c>
    </row>
    <row r="1201" spans="1:11" ht="42" customHeight="1">
      <c r="A1201" s="2" t="s">
        <v>3147</v>
      </c>
      <c r="B1201" s="2" t="s">
        <v>3147</v>
      </c>
      <c r="C1201" s="2" t="s">
        <v>150</v>
      </c>
      <c r="D1201" s="2" t="s">
        <v>151</v>
      </c>
      <c r="E1201" s="5" t="s">
        <v>41</v>
      </c>
      <c r="F1201" s="3" t="s">
        <v>42</v>
      </c>
      <c r="G1201" s="3" t="s">
        <v>43</v>
      </c>
      <c r="H1201" s="2" t="s">
        <v>49</v>
      </c>
      <c r="I1201" s="2" t="s">
        <v>3148</v>
      </c>
      <c r="J1201" s="3" t="str">
        <f>HYPERLINK("https://www.boe.es/gazeta/dias/1828/01/15/pdfs/GMD-1828-7.pdf#page=1","Abrir facsímil")</f>
        <v>Abrir facsímil</v>
      </c>
      <c r="K1201" s="3" t="s">
        <v>51</v>
      </c>
    </row>
    <row r="1202" spans="1:11" ht="42" customHeight="1">
      <c r="A1202" s="2" t="s">
        <v>3149</v>
      </c>
      <c r="B1202" s="2" t="s">
        <v>3149</v>
      </c>
      <c r="C1202" s="2" t="s">
        <v>150</v>
      </c>
      <c r="D1202" s="2" t="s">
        <v>151</v>
      </c>
      <c r="E1202" s="5" t="s">
        <v>1268</v>
      </c>
      <c r="F1202" s="3" t="s">
        <v>1269</v>
      </c>
      <c r="G1202" s="3" t="s">
        <v>1481</v>
      </c>
      <c r="H1202" s="2" t="s">
        <v>49</v>
      </c>
      <c r="I1202" s="2" t="s">
        <v>3150</v>
      </c>
      <c r="J1202" s="3" t="str">
        <f>HYPERLINK("https://www.boe.es/gazeta/dias/1828/12/23/pdfs/GMD-1828-154.pdf#page=2","Abrir facsímil")</f>
        <v>Abrir facsímil</v>
      </c>
      <c r="K1202" s="3" t="s">
        <v>51</v>
      </c>
    </row>
    <row r="1203" spans="1:11" ht="42" customHeight="1">
      <c r="A1203" s="2" t="s">
        <v>3151</v>
      </c>
      <c r="B1203" s="2" t="s">
        <v>3151</v>
      </c>
      <c r="C1203" s="2" t="s">
        <v>17</v>
      </c>
      <c r="D1203" s="2" t="s">
        <v>18</v>
      </c>
      <c r="E1203" s="5" t="s">
        <v>377</v>
      </c>
      <c r="F1203" s="3" t="s">
        <v>378</v>
      </c>
      <c r="G1203" s="3" t="s">
        <v>43</v>
      </c>
      <c r="H1203" s="2" t="s">
        <v>49</v>
      </c>
      <c r="I1203" s="2" t="s">
        <v>3152</v>
      </c>
      <c r="J1203" s="3" t="str">
        <f>HYPERLINK("https://www.boe.es/gazeta/dias/1828/08/23/pdfs/GMD-1828-102.pdf#page=1","Abrir facsímil")</f>
        <v>Abrir facsímil</v>
      </c>
      <c r="K1203" s="3" t="s">
        <v>51</v>
      </c>
    </row>
    <row r="1204" spans="1:11" ht="42" customHeight="1">
      <c r="A1204" s="2" t="s">
        <v>3153</v>
      </c>
      <c r="B1204" s="2" t="s">
        <v>3154</v>
      </c>
      <c r="C1204" s="2" t="s">
        <v>27</v>
      </c>
      <c r="D1204" s="2" t="s">
        <v>28</v>
      </c>
      <c r="E1204" s="5" t="s">
        <v>314</v>
      </c>
      <c r="F1204" s="3" t="s">
        <v>315</v>
      </c>
      <c r="G1204" s="3" t="s">
        <v>21</v>
      </c>
      <c r="H1204" s="2" t="s">
        <v>22</v>
      </c>
      <c r="I1204" s="2" t="s">
        <v>3155</v>
      </c>
      <c r="J1204" s="3" t="str">
        <f>HYPERLINK("https://www.boe.es/gazeta/dias/1828/01/26/pdfs/GMD-1828-12.pdf#page=4","Abrir facsímil")</f>
        <v>Abrir facsímil</v>
      </c>
      <c r="K1204" s="3" t="s">
        <v>24</v>
      </c>
    </row>
    <row r="1205" spans="1:11" ht="42" customHeight="1">
      <c r="A1205" s="2" t="s">
        <v>3156</v>
      </c>
      <c r="B1205" s="2" t="s">
        <v>3156</v>
      </c>
      <c r="C1205" s="2" t="s">
        <v>17</v>
      </c>
      <c r="D1205" s="2" t="s">
        <v>18</v>
      </c>
      <c r="E1205" s="5" t="s">
        <v>927</v>
      </c>
      <c r="F1205" s="3" t="s">
        <v>928</v>
      </c>
      <c r="G1205" s="3" t="s">
        <v>36</v>
      </c>
      <c r="H1205" s="2" t="s">
        <v>49</v>
      </c>
      <c r="I1205" s="2" t="s">
        <v>3157</v>
      </c>
      <c r="J1205" s="3" t="str">
        <f>HYPERLINK("https://www.boe.es/gazeta/dias/1828/10/09/pdfs/GMD-1828-122.pdf#page=3","Abrir facsímil")</f>
        <v>Abrir facsímil</v>
      </c>
      <c r="K1205" s="3" t="s">
        <v>51</v>
      </c>
    </row>
    <row r="1206" spans="1:11" ht="42" customHeight="1">
      <c r="A1206" s="2" t="s">
        <v>3158</v>
      </c>
      <c r="B1206" s="2" t="s">
        <v>3158</v>
      </c>
      <c r="C1206" s="2" t="s">
        <v>86</v>
      </c>
      <c r="D1206" s="2" t="s">
        <v>28</v>
      </c>
      <c r="E1206" s="5" t="s">
        <v>746</v>
      </c>
      <c r="F1206" s="3" t="s">
        <v>747</v>
      </c>
      <c r="G1206" s="3" t="s">
        <v>36</v>
      </c>
      <c r="H1206" s="2" t="s">
        <v>49</v>
      </c>
      <c r="I1206" s="2" t="s">
        <v>3159</v>
      </c>
      <c r="J1206" s="3" t="str">
        <f>HYPERLINK("https://www.boe.es/gazeta/dias/1828/01/08/pdfs/GMD-1828-4.pdf#page=3","Abrir facsímil")</f>
        <v>Abrir facsímil</v>
      </c>
      <c r="K1206" s="3" t="s">
        <v>51</v>
      </c>
    </row>
    <row r="1207" spans="1:11" ht="42" customHeight="1">
      <c r="A1207" s="2" t="s">
        <v>3158</v>
      </c>
      <c r="B1207" s="2" t="s">
        <v>3158</v>
      </c>
      <c r="C1207" s="2" t="s">
        <v>86</v>
      </c>
      <c r="D1207" s="2" t="s">
        <v>28</v>
      </c>
      <c r="E1207" s="5" t="s">
        <v>394</v>
      </c>
      <c r="F1207" s="3" t="s">
        <v>395</v>
      </c>
      <c r="G1207" s="3" t="s">
        <v>43</v>
      </c>
      <c r="H1207" s="2" t="s">
        <v>49</v>
      </c>
      <c r="I1207" s="2" t="s">
        <v>3160</v>
      </c>
      <c r="J1207" s="3" t="str">
        <f>HYPERLINK("https://www.boe.es/gazeta/dias/1828/01/10/pdfs/GMD-1828-5.pdf#page=1","Abrir facsímil")</f>
        <v>Abrir facsímil</v>
      </c>
      <c r="K1207" s="3" t="s">
        <v>51</v>
      </c>
    </row>
    <row r="1208" spans="1:11" ht="42" customHeight="1">
      <c r="A1208" s="2" t="s">
        <v>3158</v>
      </c>
      <c r="B1208" s="2" t="s">
        <v>3158</v>
      </c>
      <c r="C1208" s="2" t="s">
        <v>17</v>
      </c>
      <c r="D1208" s="2" t="s">
        <v>18</v>
      </c>
      <c r="E1208" s="5" t="s">
        <v>3161</v>
      </c>
      <c r="F1208" s="3" t="s">
        <v>3162</v>
      </c>
      <c r="G1208" s="3" t="s">
        <v>67</v>
      </c>
      <c r="H1208" s="2" t="s">
        <v>49</v>
      </c>
      <c r="I1208" s="2" t="s">
        <v>3163</v>
      </c>
      <c r="J1208" s="3" t="str">
        <f>HYPERLINK("https://www.boe.es/gazeta/dias/1828/01/24/pdfs/GMD-1828-11.pdf#page=2","Abrir facsímil")</f>
        <v>Abrir facsímil</v>
      </c>
      <c r="K1208" s="3" t="s">
        <v>51</v>
      </c>
    </row>
    <row r="1209" spans="1:11" ht="42" customHeight="1">
      <c r="A1209" s="2" t="s">
        <v>3158</v>
      </c>
      <c r="B1209" s="2" t="s">
        <v>3158</v>
      </c>
      <c r="C1209" s="2" t="s">
        <v>17</v>
      </c>
      <c r="D1209" s="2" t="s">
        <v>18</v>
      </c>
      <c r="E1209" s="5" t="s">
        <v>973</v>
      </c>
      <c r="F1209" s="3" t="s">
        <v>974</v>
      </c>
      <c r="G1209" s="3" t="s">
        <v>67</v>
      </c>
      <c r="H1209" s="2" t="s">
        <v>49</v>
      </c>
      <c r="I1209" s="2" t="s">
        <v>3164</v>
      </c>
      <c r="J1209" s="3" t="str">
        <f>HYPERLINK("https://www.boe.es/gazeta/dias/1828/02/09/pdfs/GMD-1828-18.pdf#page=2","Abrir facsímil")</f>
        <v>Abrir facsímil</v>
      </c>
      <c r="K1209" s="3" t="s">
        <v>51</v>
      </c>
    </row>
    <row r="1210" spans="1:11" ht="42" customHeight="1">
      <c r="A1210" s="2" t="s">
        <v>3165</v>
      </c>
      <c r="B1210" s="2" t="s">
        <v>3165</v>
      </c>
      <c r="C1210" s="2" t="s">
        <v>17</v>
      </c>
      <c r="D1210" s="2" t="s">
        <v>18</v>
      </c>
      <c r="E1210" s="5" t="s">
        <v>795</v>
      </c>
      <c r="F1210" s="3" t="s">
        <v>796</v>
      </c>
      <c r="G1210" s="3" t="s">
        <v>43</v>
      </c>
      <c r="H1210" s="2" t="s">
        <v>49</v>
      </c>
      <c r="I1210" s="2" t="s">
        <v>3166</v>
      </c>
      <c r="J1210" s="3" t="str">
        <f>HYPERLINK("https://www.boe.es/gazeta/dias/1828/04/26/pdfs/GMD-1828-51.pdf#page=1","Abrir facsímil")</f>
        <v>Abrir facsímil</v>
      </c>
      <c r="K1210" s="3" t="s">
        <v>51</v>
      </c>
    </row>
    <row r="1211" spans="1:11" ht="42" customHeight="1">
      <c r="A1211" s="2" t="s">
        <v>3158</v>
      </c>
      <c r="B1211" s="2" t="s">
        <v>3158</v>
      </c>
      <c r="C1211" s="2" t="s">
        <v>17</v>
      </c>
      <c r="D1211" s="2" t="s">
        <v>18</v>
      </c>
      <c r="E1211" s="5" t="s">
        <v>1794</v>
      </c>
      <c r="F1211" s="3" t="s">
        <v>1795</v>
      </c>
      <c r="G1211" s="3" t="s">
        <v>67</v>
      </c>
      <c r="H1211" s="2" t="s">
        <v>49</v>
      </c>
      <c r="I1211" s="2" t="s">
        <v>3167</v>
      </c>
      <c r="J1211" s="3" t="str">
        <f>HYPERLINK("https://www.boe.es/gazeta/dias/1828/09/30/pdfs/GMD-1828-118.pdf#page=2","Abrir facsímil")</f>
        <v>Abrir facsímil</v>
      </c>
      <c r="K1211" s="3" t="s">
        <v>51</v>
      </c>
    </row>
    <row r="1212" spans="1:11" ht="42" customHeight="1">
      <c r="A1212" s="2" t="s">
        <v>3168</v>
      </c>
      <c r="B1212" s="2" t="s">
        <v>3168</v>
      </c>
      <c r="C1212" s="2" t="s">
        <v>46</v>
      </c>
      <c r="D1212" s="2" t="s">
        <v>28</v>
      </c>
      <c r="E1212" s="5" t="s">
        <v>236</v>
      </c>
      <c r="F1212" s="3" t="s">
        <v>237</v>
      </c>
      <c r="G1212" s="3" t="s">
        <v>36</v>
      </c>
      <c r="H1212" s="2" t="s">
        <v>49</v>
      </c>
      <c r="I1212" s="2" t="s">
        <v>3169</v>
      </c>
      <c r="J1212" s="3" t="str">
        <f>HYPERLINK("https://www.boe.es/gazeta/dias/1828/03/18/pdfs/GMD-1828-34.pdf#page=3","Abrir facsímil")</f>
        <v>Abrir facsímil</v>
      </c>
      <c r="K1212" s="3" t="s">
        <v>51</v>
      </c>
    </row>
    <row r="1213" spans="1:11" ht="42" customHeight="1">
      <c r="A1213" s="2" t="s">
        <v>3168</v>
      </c>
      <c r="B1213" s="2" t="s">
        <v>3168</v>
      </c>
      <c r="C1213" s="2" t="s">
        <v>17</v>
      </c>
      <c r="D1213" s="2" t="s">
        <v>18</v>
      </c>
      <c r="E1213" s="5" t="s">
        <v>1794</v>
      </c>
      <c r="F1213" s="3" t="s">
        <v>1795</v>
      </c>
      <c r="G1213" s="3" t="s">
        <v>67</v>
      </c>
      <c r="H1213" s="2" t="s">
        <v>49</v>
      </c>
      <c r="I1213" s="2" t="s">
        <v>3170</v>
      </c>
      <c r="J1213" s="3" t="str">
        <f>HYPERLINK("https://www.boe.es/gazeta/dias/1828/09/30/pdfs/GMD-1828-118.pdf#page=2","Abrir facsímil")</f>
        <v>Abrir facsímil</v>
      </c>
      <c r="K1213" s="3" t="s">
        <v>51</v>
      </c>
    </row>
    <row r="1214" spans="1:11" ht="42" customHeight="1">
      <c r="A1214" s="2" t="s">
        <v>3171</v>
      </c>
      <c r="B1214" s="2" t="s">
        <v>3171</v>
      </c>
      <c r="C1214" s="2" t="s">
        <v>17</v>
      </c>
      <c r="D1214" s="2" t="s">
        <v>18</v>
      </c>
      <c r="E1214" s="5" t="s">
        <v>249</v>
      </c>
      <c r="F1214" s="3" t="s">
        <v>250</v>
      </c>
      <c r="G1214" s="3" t="s">
        <v>36</v>
      </c>
      <c r="H1214" s="2" t="s">
        <v>49</v>
      </c>
      <c r="I1214" s="2" t="s">
        <v>3172</v>
      </c>
      <c r="J1214" s="3" t="str">
        <f>HYPERLINK("https://www.boe.es/gazeta/dias/1828/04/22/pdfs/GMD-1828-49.pdf#page=3","Abrir facsímil")</f>
        <v>Abrir facsímil</v>
      </c>
      <c r="K1214" s="3" t="s">
        <v>51</v>
      </c>
    </row>
    <row r="1215" spans="1:11" ht="42" customHeight="1">
      <c r="A1215" s="2" t="s">
        <v>3173</v>
      </c>
      <c r="B1215" s="2" t="s">
        <v>3174</v>
      </c>
      <c r="C1215" s="2" t="s">
        <v>17</v>
      </c>
      <c r="D1215" s="2" t="s">
        <v>18</v>
      </c>
      <c r="E1215" s="5" t="s">
        <v>133</v>
      </c>
      <c r="F1215" s="3" t="s">
        <v>134</v>
      </c>
      <c r="G1215" s="3" t="s">
        <v>36</v>
      </c>
      <c r="H1215" s="2" t="s">
        <v>49</v>
      </c>
      <c r="I1215" s="2" t="s">
        <v>3175</v>
      </c>
      <c r="J1215" s="3" t="str">
        <f>HYPERLINK("https://www.boe.es/gazeta/dias/1828/05/15/pdfs/GMD-1828-59.pdf#page=3","Abrir facsímil")</f>
        <v>Abrir facsímil</v>
      </c>
      <c r="K1215" s="3" t="s">
        <v>51</v>
      </c>
    </row>
    <row r="1216" spans="1:11" ht="42" customHeight="1">
      <c r="A1216" s="2" t="s">
        <v>3176</v>
      </c>
      <c r="B1216" s="2" t="s">
        <v>3177</v>
      </c>
      <c r="C1216" s="2" t="s">
        <v>54</v>
      </c>
      <c r="D1216" s="2" t="s">
        <v>28</v>
      </c>
      <c r="E1216" s="5" t="s">
        <v>100</v>
      </c>
      <c r="F1216" s="3" t="s">
        <v>101</v>
      </c>
      <c r="G1216" s="3" t="s">
        <v>36</v>
      </c>
      <c r="H1216" s="2" t="s">
        <v>49</v>
      </c>
      <c r="I1216" s="2" t="s">
        <v>3178</v>
      </c>
      <c r="J1216" s="3" t="str">
        <f>HYPERLINK("https://www.boe.es/gazeta/dias/1828/10/02/pdfs/GMD-1828-119.pdf#page=3","Abrir facsímil")</f>
        <v>Abrir facsímil</v>
      </c>
      <c r="K1216" s="3" t="s">
        <v>51</v>
      </c>
    </row>
    <row r="1217" spans="1:11" ht="42" customHeight="1">
      <c r="A1217" s="2" t="s">
        <v>3179</v>
      </c>
      <c r="B1217" s="2" t="s">
        <v>3180</v>
      </c>
      <c r="C1217" s="2" t="s">
        <v>40</v>
      </c>
      <c r="D1217" s="2" t="s">
        <v>28</v>
      </c>
      <c r="E1217" s="5" t="s">
        <v>133</v>
      </c>
      <c r="F1217" s="3" t="s">
        <v>134</v>
      </c>
      <c r="G1217" s="3" t="s">
        <v>36</v>
      </c>
      <c r="H1217" s="2" t="s">
        <v>22</v>
      </c>
      <c r="I1217" s="2" t="s">
        <v>3181</v>
      </c>
      <c r="J1217" s="3" t="str">
        <f>HYPERLINK("https://www.boe.es/gazeta/dias/1828/05/15/pdfs/GMD-1828-59.pdf#page=3","Abrir facsímil")</f>
        <v>Abrir facsímil</v>
      </c>
      <c r="K1217" s="3" t="s">
        <v>24</v>
      </c>
    </row>
    <row r="1218" spans="1:11" ht="42" customHeight="1">
      <c r="A1218" s="2" t="s">
        <v>3182</v>
      </c>
      <c r="B1218" s="2" t="s">
        <v>3183</v>
      </c>
      <c r="C1218" s="2" t="s">
        <v>27</v>
      </c>
      <c r="D1218" s="2" t="s">
        <v>28</v>
      </c>
      <c r="E1218" s="5" t="s">
        <v>780</v>
      </c>
      <c r="F1218" s="3" t="s">
        <v>781</v>
      </c>
      <c r="G1218" s="3" t="s">
        <v>21</v>
      </c>
      <c r="H1218" s="2" t="s">
        <v>49</v>
      </c>
      <c r="I1218" s="2" t="s">
        <v>3184</v>
      </c>
      <c r="J1218" s="3" t="str">
        <f>HYPERLINK("https://www.boe.es/gazeta/dias/1828/05/13/pdfs/GMD-1828-58.pdf#page=4","Abrir facsímil")</f>
        <v>Abrir facsímil</v>
      </c>
      <c r="K1218" s="3" t="s">
        <v>51</v>
      </c>
    </row>
    <row r="1219" spans="1:11" ht="42" customHeight="1">
      <c r="A1219" s="2" t="s">
        <v>3185</v>
      </c>
      <c r="B1219" s="2" t="s">
        <v>3186</v>
      </c>
      <c r="C1219" s="2" t="s">
        <v>17</v>
      </c>
      <c r="D1219" s="2" t="s">
        <v>18</v>
      </c>
      <c r="E1219" s="5" t="s">
        <v>299</v>
      </c>
      <c r="F1219" s="3" t="s">
        <v>300</v>
      </c>
      <c r="G1219" s="3" t="s">
        <v>36</v>
      </c>
      <c r="H1219" s="2" t="s">
        <v>22</v>
      </c>
      <c r="I1219" s="2" t="s">
        <v>3187</v>
      </c>
      <c r="J1219" s="3" t="str">
        <f>HYPERLINK("https://www.boe.es/gazeta/dias/1828/02/23/pdfs/GMD-1828-24.pdf#page=3","Abrir facsímil")</f>
        <v>Abrir facsímil</v>
      </c>
      <c r="K1219" s="3" t="s">
        <v>24</v>
      </c>
    </row>
    <row r="1220" spans="1:11" ht="42" customHeight="1">
      <c r="A1220" s="2" t="s">
        <v>3188</v>
      </c>
      <c r="B1220" s="2" t="s">
        <v>3189</v>
      </c>
      <c r="C1220" s="2" t="s">
        <v>46</v>
      </c>
      <c r="D1220" s="2" t="s">
        <v>28</v>
      </c>
      <c r="E1220" s="5" t="s">
        <v>534</v>
      </c>
      <c r="F1220" s="3" t="s">
        <v>535</v>
      </c>
      <c r="G1220" s="3" t="s">
        <v>21</v>
      </c>
      <c r="H1220" s="2" t="s">
        <v>49</v>
      </c>
      <c r="I1220" s="2" t="s">
        <v>3190</v>
      </c>
      <c r="J1220" s="3" t="str">
        <f>HYPERLINK("https://www.boe.es/gazeta/dias/1828/07/15/pdfs/GMD-1828-85.pdf#page=4","Abrir facsímil")</f>
        <v>Abrir facsímil</v>
      </c>
      <c r="K1220" s="3" t="s">
        <v>51</v>
      </c>
    </row>
    <row r="1221" spans="1:11" ht="42" customHeight="1">
      <c r="A1221" s="2" t="s">
        <v>3191</v>
      </c>
      <c r="B1221" s="2" t="s">
        <v>3192</v>
      </c>
      <c r="C1221" s="2" t="s">
        <v>27</v>
      </c>
      <c r="D1221" s="2" t="s">
        <v>28</v>
      </c>
      <c r="E1221" s="5" t="s">
        <v>3161</v>
      </c>
      <c r="F1221" s="3" t="s">
        <v>3162</v>
      </c>
      <c r="G1221" s="3" t="s">
        <v>3193</v>
      </c>
      <c r="H1221" s="2" t="s">
        <v>49</v>
      </c>
      <c r="I1221" s="2" t="s">
        <v>3194</v>
      </c>
      <c r="J1221" s="3" t="str">
        <f>HYPERLINK("https://www.boe.es/gazeta/dias/1828/01/24/pdfs/GMD-1828-11.pdf#page=4","Abrir facsímil")</f>
        <v>Abrir facsímil</v>
      </c>
      <c r="K1221" s="3" t="s">
        <v>51</v>
      </c>
    </row>
    <row r="1222" spans="1:11" ht="42" customHeight="1">
      <c r="A1222" s="2" t="s">
        <v>3195</v>
      </c>
      <c r="B1222" s="2" t="s">
        <v>3196</v>
      </c>
      <c r="C1222" s="2" t="s">
        <v>27</v>
      </c>
      <c r="D1222" s="2" t="s">
        <v>28</v>
      </c>
      <c r="E1222" s="5" t="s">
        <v>29</v>
      </c>
      <c r="F1222" s="3" t="s">
        <v>30</v>
      </c>
      <c r="G1222" s="3" t="s">
        <v>67</v>
      </c>
      <c r="H1222" s="2" t="s">
        <v>49</v>
      </c>
      <c r="I1222" s="2" t="s">
        <v>3197</v>
      </c>
      <c r="J1222" s="3" t="str">
        <f>HYPERLINK("https://www.boe.es/gazeta/dias/1828/10/28/pdfs/GMD-1828-130.pdf#page=2","Abrir facsímil")</f>
        <v>Abrir facsímil</v>
      </c>
      <c r="K1222" s="3" t="s">
        <v>51</v>
      </c>
    </row>
    <row r="1223" spans="1:11" ht="42" customHeight="1">
      <c r="A1223" s="2" t="s">
        <v>3198</v>
      </c>
      <c r="B1223" s="2" t="s">
        <v>3199</v>
      </c>
      <c r="C1223" s="2" t="s">
        <v>17</v>
      </c>
      <c r="D1223" s="2" t="s">
        <v>18</v>
      </c>
      <c r="E1223" s="5" t="s">
        <v>128</v>
      </c>
      <c r="F1223" s="3" t="s">
        <v>129</v>
      </c>
      <c r="G1223" s="3" t="s">
        <v>21</v>
      </c>
      <c r="H1223" s="2" t="s">
        <v>49</v>
      </c>
      <c r="I1223" s="2" t="s">
        <v>3200</v>
      </c>
      <c r="J1223" s="3" t="str">
        <f>HYPERLINK("https://www.boe.es/gazeta/dias/1828/01/03/pdfs/GMD-1828-2.pdf#page=4","Abrir facsímil")</f>
        <v>Abrir facsímil</v>
      </c>
      <c r="K1223" s="3" t="s">
        <v>51</v>
      </c>
    </row>
    <row r="1224" spans="1:11" ht="42" customHeight="1">
      <c r="A1224" s="2" t="s">
        <v>3201</v>
      </c>
      <c r="B1224" s="2" t="s">
        <v>3201</v>
      </c>
      <c r="C1224" s="2" t="s">
        <v>150</v>
      </c>
      <c r="D1224" s="2" t="s">
        <v>151</v>
      </c>
      <c r="E1224" s="5" t="s">
        <v>702</v>
      </c>
      <c r="F1224" s="3" t="s">
        <v>703</v>
      </c>
      <c r="G1224" s="3" t="s">
        <v>67</v>
      </c>
      <c r="H1224" s="2" t="s">
        <v>49</v>
      </c>
      <c r="I1224" s="2" t="s">
        <v>3202</v>
      </c>
      <c r="J1224" s="3" t="str">
        <f>HYPERLINK("https://www.boe.es/gazeta/dias/1828/09/06/pdfs/GMD-1828-108.pdf#page=2","Abrir facsímil")</f>
        <v>Abrir facsímil</v>
      </c>
      <c r="K1224" s="3" t="s">
        <v>51</v>
      </c>
    </row>
    <row r="1225" spans="1:11" ht="42" customHeight="1">
      <c r="A1225" s="2" t="s">
        <v>3203</v>
      </c>
      <c r="B1225" s="2" t="s">
        <v>3203</v>
      </c>
      <c r="C1225" s="2" t="s">
        <v>17</v>
      </c>
      <c r="D1225" s="2" t="s">
        <v>18</v>
      </c>
      <c r="E1225" s="5" t="s">
        <v>499</v>
      </c>
      <c r="F1225" s="3" t="s">
        <v>500</v>
      </c>
      <c r="G1225" s="3" t="s">
        <v>36</v>
      </c>
      <c r="H1225" s="2" t="s">
        <v>49</v>
      </c>
      <c r="I1225" s="2" t="s">
        <v>3204</v>
      </c>
      <c r="J1225" s="3" t="str">
        <f>HYPERLINK("https://www.boe.es/gazeta/dias/1828/09/16/pdfs/GMD-1828-112.pdf#page=3","Abrir facsímil")</f>
        <v>Abrir facsímil</v>
      </c>
      <c r="K1225" s="3" t="s">
        <v>51</v>
      </c>
    </row>
    <row r="1226" spans="1:11" ht="42" customHeight="1">
      <c r="A1226" s="2" t="s">
        <v>3205</v>
      </c>
      <c r="B1226" s="2" t="s">
        <v>3206</v>
      </c>
      <c r="C1226" s="2" t="s">
        <v>46</v>
      </c>
      <c r="D1226" s="2" t="s">
        <v>28</v>
      </c>
      <c r="E1226" s="5" t="s">
        <v>585</v>
      </c>
      <c r="F1226" s="3" t="s">
        <v>586</v>
      </c>
      <c r="G1226" s="3" t="s">
        <v>587</v>
      </c>
      <c r="H1226" s="2" t="s">
        <v>49</v>
      </c>
      <c r="I1226" s="2" t="s">
        <v>3207</v>
      </c>
      <c r="J1226" s="3" t="str">
        <f>HYPERLINK("https://www.boe.es/gazeta/dias/1828/10/11/pdfs/GMD-1828-123.pdf#page=4","Abrir facsímil")</f>
        <v>Abrir facsímil</v>
      </c>
      <c r="K1226" s="3" t="s">
        <v>51</v>
      </c>
    </row>
    <row r="1227" spans="1:11" ht="42" customHeight="1">
      <c r="A1227" s="2" t="s">
        <v>3208</v>
      </c>
      <c r="B1227" s="2" t="s">
        <v>3209</v>
      </c>
      <c r="C1227" s="2" t="s">
        <v>17</v>
      </c>
      <c r="D1227" s="2" t="s">
        <v>18</v>
      </c>
      <c r="E1227" s="5" t="s">
        <v>763</v>
      </c>
      <c r="F1227" s="3" t="s">
        <v>764</v>
      </c>
      <c r="G1227" s="3" t="s">
        <v>67</v>
      </c>
      <c r="H1227" s="2" t="s">
        <v>49</v>
      </c>
      <c r="I1227" s="2" t="s">
        <v>3210</v>
      </c>
      <c r="J1227" s="3" t="str">
        <f>HYPERLINK("https://www.boe.es/gazeta/dias/1828/03/22/pdfs/GMD-1828-36.pdf#page=2","Abrir facsímil")</f>
        <v>Abrir facsímil</v>
      </c>
      <c r="K1227" s="3" t="s">
        <v>51</v>
      </c>
    </row>
    <row r="1228" spans="1:11" ht="42" customHeight="1">
      <c r="A1228" s="2" t="s">
        <v>3211</v>
      </c>
      <c r="B1228" s="2" t="s">
        <v>3212</v>
      </c>
      <c r="C1228" s="2" t="s">
        <v>17</v>
      </c>
      <c r="D1228" s="2" t="s">
        <v>18</v>
      </c>
      <c r="E1228" s="5" t="s">
        <v>1124</v>
      </c>
      <c r="F1228" s="3" t="s">
        <v>1125</v>
      </c>
      <c r="G1228" s="3" t="s">
        <v>36</v>
      </c>
      <c r="H1228" s="2" t="s">
        <v>49</v>
      </c>
      <c r="I1228" s="2" t="s">
        <v>3213</v>
      </c>
      <c r="J1228" s="3" t="str">
        <f>HYPERLINK("https://www.boe.es/gazeta/dias/1828/11/01/pdfs/GMD-1828-132.pdf#page=3","Abrir facsímil")</f>
        <v>Abrir facsímil</v>
      </c>
      <c r="K1228" s="3" t="s">
        <v>51</v>
      </c>
    </row>
    <row r="1229" spans="1:11" ht="42" customHeight="1">
      <c r="A1229" s="2" t="s">
        <v>3214</v>
      </c>
      <c r="B1229" s="2" t="s">
        <v>3215</v>
      </c>
      <c r="C1229" s="2" t="s">
        <v>27</v>
      </c>
      <c r="D1229" s="2" t="s">
        <v>28</v>
      </c>
      <c r="E1229" s="5" t="s">
        <v>164</v>
      </c>
      <c r="F1229" s="3" t="s">
        <v>165</v>
      </c>
      <c r="G1229" s="3" t="s">
        <v>43</v>
      </c>
      <c r="H1229" s="2" t="s">
        <v>49</v>
      </c>
      <c r="I1229" s="2" t="s">
        <v>3216</v>
      </c>
      <c r="J1229" s="3" t="str">
        <f>HYPERLINK("https://www.boe.es/gazeta/dias/1828/09/04/pdfs/GMD-1828-107.pdf#page=1","Abrir facsímil")</f>
        <v>Abrir facsímil</v>
      </c>
      <c r="K1229" s="3" t="s">
        <v>51</v>
      </c>
    </row>
    <row r="1230" spans="1:11" ht="42" customHeight="1">
      <c r="A1230" s="2" t="s">
        <v>3217</v>
      </c>
      <c r="B1230" s="2" t="s">
        <v>3217</v>
      </c>
      <c r="C1230" s="2" t="s">
        <v>150</v>
      </c>
      <c r="D1230" s="2" t="s">
        <v>151</v>
      </c>
      <c r="E1230" s="5" t="s">
        <v>3059</v>
      </c>
      <c r="F1230" s="3" t="s">
        <v>3060</v>
      </c>
      <c r="G1230" s="3" t="s">
        <v>21</v>
      </c>
      <c r="H1230" s="2" t="s">
        <v>49</v>
      </c>
      <c r="I1230" s="2" t="s">
        <v>3218</v>
      </c>
      <c r="J1230" s="3" t="str">
        <f>HYPERLINK("https://www.boe.es/gazeta/dias/1828/01/17/pdfs/GMD-1828-8.pdf#page=4","Abrir facsímil")</f>
        <v>Abrir facsímil</v>
      </c>
      <c r="K1230" s="3" t="s">
        <v>51</v>
      </c>
    </row>
    <row r="1231" spans="1:11" ht="42" customHeight="1">
      <c r="A1231" s="2" t="s">
        <v>3219</v>
      </c>
      <c r="B1231" s="2" t="s">
        <v>3220</v>
      </c>
      <c r="C1231" s="2" t="s">
        <v>150</v>
      </c>
      <c r="D1231" s="2" t="s">
        <v>151</v>
      </c>
      <c r="E1231" s="5" t="s">
        <v>879</v>
      </c>
      <c r="F1231" s="3" t="s">
        <v>880</v>
      </c>
      <c r="G1231" s="3" t="s">
        <v>43</v>
      </c>
      <c r="H1231" s="2" t="s">
        <v>49</v>
      </c>
      <c r="I1231" s="2" t="s">
        <v>3221</v>
      </c>
      <c r="J1231" s="3" t="str">
        <f>HYPERLINK("https://www.boe.es/gazeta/dias/1828/01/22/pdfs/GMD-1828-10.pdf#page=1","Abrir facsímil")</f>
        <v>Abrir facsímil</v>
      </c>
      <c r="K1231" s="3" t="s">
        <v>51</v>
      </c>
    </row>
    <row r="1232" spans="1:11" ht="42" customHeight="1">
      <c r="A1232" s="2" t="s">
        <v>3222</v>
      </c>
      <c r="B1232" s="2" t="s">
        <v>3223</v>
      </c>
      <c r="C1232" s="2" t="s">
        <v>54</v>
      </c>
      <c r="D1232" s="2" t="s">
        <v>28</v>
      </c>
      <c r="E1232" s="5" t="s">
        <v>212</v>
      </c>
      <c r="F1232" s="3" t="s">
        <v>213</v>
      </c>
      <c r="G1232" s="3" t="s">
        <v>36</v>
      </c>
      <c r="H1232" s="2" t="s">
        <v>49</v>
      </c>
      <c r="I1232" s="2" t="s">
        <v>3224</v>
      </c>
      <c r="J1232" s="3" t="str">
        <f>HYPERLINK("https://www.boe.es/gazeta/dias/1828/03/25/pdfs/GMD-1828-37.pdf#page=3","Abrir facsímil")</f>
        <v>Abrir facsímil</v>
      </c>
      <c r="K1232" s="3" t="s">
        <v>51</v>
      </c>
    </row>
    <row r="1233" spans="1:11" ht="42" customHeight="1">
      <c r="A1233" s="2" t="s">
        <v>3225</v>
      </c>
      <c r="B1233" s="2" t="s">
        <v>3225</v>
      </c>
      <c r="C1233" s="2" t="s">
        <v>27</v>
      </c>
      <c r="D1233" s="2" t="s">
        <v>28</v>
      </c>
      <c r="E1233" s="5" t="s">
        <v>1627</v>
      </c>
      <c r="F1233" s="3" t="s">
        <v>1628</v>
      </c>
      <c r="G1233" s="3" t="s">
        <v>36</v>
      </c>
      <c r="H1233" s="2" t="s">
        <v>49</v>
      </c>
      <c r="I1233" s="2" t="s">
        <v>3226</v>
      </c>
      <c r="J1233" s="3" t="str">
        <f>HYPERLINK("https://www.boe.es/gazeta/dias/1828/06/26/pdfs/GMD-1828-77.pdf#page=3","Abrir facsímil")</f>
        <v>Abrir facsímil</v>
      </c>
      <c r="K1233" s="3" t="s">
        <v>51</v>
      </c>
    </row>
    <row r="1234" spans="1:11" ht="42" customHeight="1">
      <c r="A1234" s="2" t="s">
        <v>3227</v>
      </c>
      <c r="B1234" s="2" t="s">
        <v>3227</v>
      </c>
      <c r="C1234" s="2" t="s">
        <v>17</v>
      </c>
      <c r="D1234" s="2" t="s">
        <v>18</v>
      </c>
      <c r="E1234" s="5" t="s">
        <v>319</v>
      </c>
      <c r="F1234" s="3" t="s">
        <v>320</v>
      </c>
      <c r="G1234" s="3" t="s">
        <v>36</v>
      </c>
      <c r="H1234" s="2" t="s">
        <v>49</v>
      </c>
      <c r="I1234" s="2" t="s">
        <v>3228</v>
      </c>
      <c r="J1234" s="3" t="str">
        <f>HYPERLINK("https://www.boe.es/gazeta/dias/1828/12/16/pdfs/GMD-1828-151.pdf#page=3","Abrir facsímil")</f>
        <v>Abrir facsímil</v>
      </c>
      <c r="K1234" s="3" t="s">
        <v>51</v>
      </c>
    </row>
    <row r="1235" spans="1:11" ht="42" customHeight="1">
      <c r="A1235" s="2" t="s">
        <v>3229</v>
      </c>
      <c r="B1235" s="2" t="s">
        <v>3229</v>
      </c>
      <c r="C1235" s="2" t="s">
        <v>27</v>
      </c>
      <c r="D1235" s="2" t="s">
        <v>28</v>
      </c>
      <c r="E1235" s="5" t="s">
        <v>525</v>
      </c>
      <c r="F1235" s="3" t="s">
        <v>526</v>
      </c>
      <c r="G1235" s="3" t="s">
        <v>67</v>
      </c>
      <c r="H1235" s="2" t="s">
        <v>49</v>
      </c>
      <c r="I1235" s="2" t="s">
        <v>3230</v>
      </c>
      <c r="J1235" s="3" t="str">
        <f>HYPERLINK("https://www.boe.es/gazeta/dias/1828/01/05/pdfs/GMD-1828-3.pdf#page=2","Abrir facsímil")</f>
        <v>Abrir facsímil</v>
      </c>
      <c r="K1235" s="3" t="s">
        <v>51</v>
      </c>
    </row>
    <row r="1236" spans="1:11" ht="42" customHeight="1">
      <c r="A1236" s="2" t="s">
        <v>3231</v>
      </c>
      <c r="B1236" s="2" t="s">
        <v>3231</v>
      </c>
      <c r="C1236" s="2" t="s">
        <v>27</v>
      </c>
      <c r="D1236" s="2" t="s">
        <v>28</v>
      </c>
      <c r="E1236" s="5" t="s">
        <v>2634</v>
      </c>
      <c r="F1236" s="3" t="s">
        <v>2635</v>
      </c>
      <c r="G1236" s="3" t="s">
        <v>36</v>
      </c>
      <c r="H1236" s="2" t="s">
        <v>49</v>
      </c>
      <c r="I1236" s="2" t="s">
        <v>3232</v>
      </c>
      <c r="J1236" s="3" t="str">
        <f>HYPERLINK("https://www.boe.es/gazeta/dias/1828/02/26/pdfs/GMD-1828-25.pdf#page=3","Abrir facsímil")</f>
        <v>Abrir facsímil</v>
      </c>
      <c r="K1236" s="3" t="s">
        <v>51</v>
      </c>
    </row>
    <row r="1237" spans="1:11" ht="42" customHeight="1">
      <c r="A1237" s="2" t="s">
        <v>3233</v>
      </c>
      <c r="B1237" s="2" t="s">
        <v>3233</v>
      </c>
      <c r="C1237" s="2" t="s">
        <v>17</v>
      </c>
      <c r="D1237" s="2" t="s">
        <v>18</v>
      </c>
      <c r="E1237" s="5" t="s">
        <v>1287</v>
      </c>
      <c r="F1237" s="3" t="s">
        <v>1288</v>
      </c>
      <c r="G1237" s="3" t="s">
        <v>67</v>
      </c>
      <c r="H1237" s="2" t="s">
        <v>49</v>
      </c>
      <c r="I1237" s="2" t="s">
        <v>3234</v>
      </c>
      <c r="J1237" s="3" t="str">
        <f>HYPERLINK("https://www.boe.es/gazeta/dias/1828/02/21/pdfs/GMD-1828-23.pdf#page=2","Abrir facsímil")</f>
        <v>Abrir facsímil</v>
      </c>
      <c r="K1237" s="3" t="s">
        <v>51</v>
      </c>
    </row>
    <row r="1238" spans="1:11" ht="42" customHeight="1">
      <c r="A1238" s="2" t="s">
        <v>3235</v>
      </c>
      <c r="B1238" s="2" t="s">
        <v>3235</v>
      </c>
      <c r="C1238" s="2" t="s">
        <v>17</v>
      </c>
      <c r="D1238" s="2" t="s">
        <v>18</v>
      </c>
      <c r="E1238" s="5" t="s">
        <v>547</v>
      </c>
      <c r="F1238" s="3" t="s">
        <v>548</v>
      </c>
      <c r="G1238" s="3" t="s">
        <v>43</v>
      </c>
      <c r="H1238" s="2" t="s">
        <v>49</v>
      </c>
      <c r="I1238" s="2" t="s">
        <v>3236</v>
      </c>
      <c r="J1238" s="3" t="str">
        <f>HYPERLINK("https://www.boe.es/gazeta/dias/1828/06/14/pdfs/GMD-1828-72.pdf#page=1","Abrir facsímil")</f>
        <v>Abrir facsímil</v>
      </c>
      <c r="K1238" s="3" t="s">
        <v>51</v>
      </c>
    </row>
    <row r="1239" spans="1:11" ht="42" customHeight="1">
      <c r="A1239" s="2" t="s">
        <v>3237</v>
      </c>
      <c r="B1239" s="2" t="s">
        <v>3237</v>
      </c>
      <c r="C1239" s="2" t="s">
        <v>40</v>
      </c>
      <c r="D1239" s="2" t="s">
        <v>28</v>
      </c>
      <c r="E1239" s="5" t="s">
        <v>2634</v>
      </c>
      <c r="F1239" s="3" t="s">
        <v>2635</v>
      </c>
      <c r="G1239" s="3" t="s">
        <v>67</v>
      </c>
      <c r="H1239" s="2" t="s">
        <v>49</v>
      </c>
      <c r="I1239" s="2" t="s">
        <v>3238</v>
      </c>
      <c r="J1239" s="3" t="str">
        <f>HYPERLINK("https://www.boe.es/gazeta/dias/1828/02/26/pdfs/GMD-1828-25.pdf#page=2","Abrir facsímil")</f>
        <v>Abrir facsímil</v>
      </c>
      <c r="K1239" s="3" t="s">
        <v>51</v>
      </c>
    </row>
    <row r="1240" spans="1:11" ht="42" customHeight="1">
      <c r="A1240" s="2" t="s">
        <v>3239</v>
      </c>
      <c r="B1240" s="2" t="s">
        <v>3239</v>
      </c>
      <c r="C1240" s="2" t="s">
        <v>17</v>
      </c>
      <c r="D1240" s="2" t="s">
        <v>18</v>
      </c>
      <c r="E1240" s="5" t="s">
        <v>475</v>
      </c>
      <c r="F1240" s="3" t="s">
        <v>476</v>
      </c>
      <c r="G1240" s="3" t="s">
        <v>36</v>
      </c>
      <c r="H1240" s="2" t="s">
        <v>49</v>
      </c>
      <c r="I1240" s="2" t="s">
        <v>3240</v>
      </c>
      <c r="J1240" s="3" t="str">
        <f>HYPERLINK("https://www.boe.es/gazeta/dias/1828/11/25/pdfs/GMD-1828-142.pdf#page=3","Abrir facsímil")</f>
        <v>Abrir facsímil</v>
      </c>
      <c r="K1240" s="3" t="s">
        <v>51</v>
      </c>
    </row>
    <row r="1241" spans="1:11" ht="42" customHeight="1">
      <c r="A1241" s="2" t="s">
        <v>3241</v>
      </c>
      <c r="B1241" s="2" t="s">
        <v>3241</v>
      </c>
      <c r="C1241" s="2" t="s">
        <v>17</v>
      </c>
      <c r="D1241" s="2" t="s">
        <v>18</v>
      </c>
      <c r="E1241" s="5" t="s">
        <v>236</v>
      </c>
      <c r="F1241" s="3" t="s">
        <v>237</v>
      </c>
      <c r="G1241" s="3" t="s">
        <v>67</v>
      </c>
      <c r="H1241" s="2" t="s">
        <v>49</v>
      </c>
      <c r="I1241" s="2" t="s">
        <v>3242</v>
      </c>
      <c r="J1241" s="3" t="str">
        <f>HYPERLINK("https://www.boe.es/gazeta/dias/1828/03/18/pdfs/GMD-1828-34.pdf#page=2","Abrir facsímil")</f>
        <v>Abrir facsímil</v>
      </c>
      <c r="K1241" s="3" t="s">
        <v>51</v>
      </c>
    </row>
    <row r="1242" spans="1:11" ht="42" customHeight="1">
      <c r="A1242" s="2" t="s">
        <v>3243</v>
      </c>
      <c r="B1242" s="2" t="s">
        <v>3243</v>
      </c>
      <c r="C1242" s="2" t="s">
        <v>17</v>
      </c>
      <c r="D1242" s="2" t="s">
        <v>18</v>
      </c>
      <c r="E1242" s="5" t="s">
        <v>577</v>
      </c>
      <c r="F1242" s="3" t="s">
        <v>578</v>
      </c>
      <c r="G1242" s="3" t="s">
        <v>43</v>
      </c>
      <c r="H1242" s="2" t="s">
        <v>49</v>
      </c>
      <c r="I1242" s="2" t="s">
        <v>3244</v>
      </c>
      <c r="J1242" s="3" t="str">
        <f>HYPERLINK("https://www.boe.es/gazeta/dias/1828/02/19/pdfs/GMD-1828-22.pdf#page=1","Abrir facsímil")</f>
        <v>Abrir facsímil</v>
      </c>
      <c r="K1242" s="3" t="s">
        <v>51</v>
      </c>
    </row>
    <row r="1243" spans="1:11" ht="42" customHeight="1">
      <c r="A1243" s="2" t="s">
        <v>3245</v>
      </c>
      <c r="B1243" s="2" t="s">
        <v>3245</v>
      </c>
      <c r="C1243" s="2" t="s">
        <v>17</v>
      </c>
      <c r="D1243" s="2" t="s">
        <v>18</v>
      </c>
      <c r="E1243" s="5" t="s">
        <v>34</v>
      </c>
      <c r="F1243" s="3" t="s">
        <v>35</v>
      </c>
      <c r="G1243" s="3" t="s">
        <v>67</v>
      </c>
      <c r="H1243" s="2" t="s">
        <v>49</v>
      </c>
      <c r="I1243" s="2" t="s">
        <v>3246</v>
      </c>
      <c r="J1243" s="3" t="str">
        <f>HYPERLINK("https://www.boe.es/gazeta/dias/1828/10/14/pdfs/GMD-1828-124.pdf#page=2","Abrir facsímil")</f>
        <v>Abrir facsímil</v>
      </c>
      <c r="K1243" s="3" t="s">
        <v>51</v>
      </c>
    </row>
    <row r="1244" spans="1:11" ht="42" customHeight="1">
      <c r="A1244" s="2" t="s">
        <v>3247</v>
      </c>
      <c r="B1244" s="2" t="s">
        <v>3247</v>
      </c>
      <c r="C1244" s="2" t="s">
        <v>17</v>
      </c>
      <c r="D1244" s="2" t="s">
        <v>18</v>
      </c>
      <c r="E1244" s="5" t="s">
        <v>204</v>
      </c>
      <c r="F1244" s="3" t="s">
        <v>205</v>
      </c>
      <c r="G1244" s="3" t="s">
        <v>3248</v>
      </c>
      <c r="H1244" s="2" t="s">
        <v>49</v>
      </c>
      <c r="I1244" s="2" t="s">
        <v>3249</v>
      </c>
      <c r="J1244" s="3" t="str">
        <f>HYPERLINK("https://www.boe.es/gazeta/dias/1828/09/11/pdfs/GMD-1828-110.pdf#page=2","Abrir facsímil")</f>
        <v>Abrir facsímil</v>
      </c>
      <c r="K1244" s="3" t="s">
        <v>51</v>
      </c>
    </row>
    <row r="1245" spans="1:11" ht="42" customHeight="1">
      <c r="A1245" s="2" t="s">
        <v>3250</v>
      </c>
      <c r="B1245" s="2" t="s">
        <v>3250</v>
      </c>
      <c r="C1245" s="2" t="s">
        <v>150</v>
      </c>
      <c r="D1245" s="2" t="s">
        <v>151</v>
      </c>
      <c r="E1245" s="5" t="s">
        <v>1694</v>
      </c>
      <c r="F1245" s="3" t="s">
        <v>1695</v>
      </c>
      <c r="G1245" s="3" t="s">
        <v>67</v>
      </c>
      <c r="H1245" s="2" t="s">
        <v>49</v>
      </c>
      <c r="I1245" s="2" t="s">
        <v>3251</v>
      </c>
      <c r="J1245" s="3" t="str">
        <f>HYPERLINK("https://www.boe.es/gazeta/dias/1828/06/05/pdfs/GMD-1828-68.pdf#page=2","Abrir facsímil")</f>
        <v>Abrir facsímil</v>
      </c>
      <c r="K1245" s="3" t="s">
        <v>51</v>
      </c>
    </row>
    <row r="1246" spans="1:11" ht="42" customHeight="1">
      <c r="A1246" s="2" t="s">
        <v>3252</v>
      </c>
      <c r="B1246" s="2" t="s">
        <v>3252</v>
      </c>
      <c r="C1246" s="2" t="s">
        <v>17</v>
      </c>
      <c r="D1246" s="2" t="s">
        <v>18</v>
      </c>
      <c r="E1246" s="5" t="s">
        <v>1794</v>
      </c>
      <c r="F1246" s="3" t="s">
        <v>1795</v>
      </c>
      <c r="G1246" s="3" t="s">
        <v>43</v>
      </c>
      <c r="H1246" s="2" t="s">
        <v>49</v>
      </c>
      <c r="I1246" s="2" t="s">
        <v>3253</v>
      </c>
      <c r="J1246" s="3" t="str">
        <f>HYPERLINK("https://www.boe.es/gazeta/dias/1828/09/30/pdfs/GMD-1828-118.pdf#page=1","Abrir facsímil")</f>
        <v>Abrir facsímil</v>
      </c>
      <c r="K1246" s="3" t="s">
        <v>51</v>
      </c>
    </row>
    <row r="1247" spans="1:11" ht="42" customHeight="1">
      <c r="A1247" s="2" t="s">
        <v>3254</v>
      </c>
      <c r="B1247" s="2" t="s">
        <v>3254</v>
      </c>
      <c r="C1247" s="2" t="s">
        <v>27</v>
      </c>
      <c r="D1247" s="2" t="s">
        <v>28</v>
      </c>
      <c r="E1247" s="5" t="s">
        <v>1861</v>
      </c>
      <c r="F1247" s="3" t="s">
        <v>1862</v>
      </c>
      <c r="G1247" s="3" t="s">
        <v>67</v>
      </c>
      <c r="H1247" s="2" t="s">
        <v>49</v>
      </c>
      <c r="I1247" s="2" t="s">
        <v>3255</v>
      </c>
      <c r="J1247" s="3" t="str">
        <f>HYPERLINK("https://www.boe.es/gazeta/dias/1828/10/23/pdfs/GMD-1828-128.pdf#page=2","Abrir facsímil")</f>
        <v>Abrir facsímil</v>
      </c>
      <c r="K1247" s="3" t="s">
        <v>51</v>
      </c>
    </row>
    <row r="1248" spans="1:11" ht="42" customHeight="1">
      <c r="A1248" s="2" t="s">
        <v>3256</v>
      </c>
      <c r="B1248" s="2" t="s">
        <v>3256</v>
      </c>
      <c r="C1248" s="2" t="s">
        <v>27</v>
      </c>
      <c r="D1248" s="2" t="s">
        <v>28</v>
      </c>
      <c r="E1248" s="5" t="s">
        <v>329</v>
      </c>
      <c r="F1248" s="3" t="s">
        <v>330</v>
      </c>
      <c r="G1248" s="3" t="s">
        <v>36</v>
      </c>
      <c r="H1248" s="2" t="s">
        <v>49</v>
      </c>
      <c r="I1248" s="2" t="s">
        <v>3257</v>
      </c>
      <c r="J1248" s="3" t="str">
        <f>HYPERLINK("https://www.boe.es/gazeta/dias/1828/12/02/pdfs/GMD-1828-145.pdf#page=3","Abrir facsímil")</f>
        <v>Abrir facsímil</v>
      </c>
      <c r="K1248" s="3" t="s">
        <v>51</v>
      </c>
    </row>
    <row r="1249" spans="1:11" ht="42" customHeight="1">
      <c r="A1249" s="2" t="s">
        <v>3258</v>
      </c>
      <c r="B1249" s="2" t="s">
        <v>3258</v>
      </c>
      <c r="C1249" s="2" t="s">
        <v>17</v>
      </c>
      <c r="D1249" s="2" t="s">
        <v>18</v>
      </c>
      <c r="E1249" s="5" t="s">
        <v>788</v>
      </c>
      <c r="F1249" s="3" t="s">
        <v>789</v>
      </c>
      <c r="G1249" s="3" t="s">
        <v>67</v>
      </c>
      <c r="H1249" s="2" t="s">
        <v>49</v>
      </c>
      <c r="I1249" s="2" t="s">
        <v>3259</v>
      </c>
      <c r="J1249" s="3" t="str">
        <f>HYPERLINK("https://www.boe.es/gazeta/dias/1828/05/24/pdfs/GMD-1828-63.pdf#page=2","Abrir facsímil")</f>
        <v>Abrir facsímil</v>
      </c>
      <c r="K1249" s="3" t="s">
        <v>51</v>
      </c>
    </row>
    <row r="1250" spans="1:11" ht="42" customHeight="1">
      <c r="A1250" s="2" t="s">
        <v>3260</v>
      </c>
      <c r="B1250" s="2" t="s">
        <v>3260</v>
      </c>
      <c r="C1250" s="2" t="s">
        <v>86</v>
      </c>
      <c r="D1250" s="2" t="s">
        <v>28</v>
      </c>
      <c r="E1250" s="5" t="s">
        <v>407</v>
      </c>
      <c r="F1250" s="3" t="s">
        <v>408</v>
      </c>
      <c r="G1250" s="3" t="s">
        <v>43</v>
      </c>
      <c r="H1250" s="2" t="s">
        <v>49</v>
      </c>
      <c r="I1250" s="2" t="s">
        <v>3261</v>
      </c>
      <c r="J1250" s="3" t="str">
        <f>HYPERLINK("https://www.boe.es/gazeta/dias/1828/06/12/pdfs/GMD-1828-71.pdf#page=1","Abrir facsímil")</f>
        <v>Abrir facsímil</v>
      </c>
      <c r="K1250" s="3" t="s">
        <v>51</v>
      </c>
    </row>
    <row r="1251" spans="1:11" ht="42" customHeight="1">
      <c r="A1251" s="2" t="s">
        <v>3262</v>
      </c>
      <c r="B1251" s="2" t="s">
        <v>3262</v>
      </c>
      <c r="C1251" s="2" t="s">
        <v>17</v>
      </c>
      <c r="D1251" s="2" t="s">
        <v>18</v>
      </c>
      <c r="E1251" s="5" t="s">
        <v>1961</v>
      </c>
      <c r="F1251" s="3" t="s">
        <v>1962</v>
      </c>
      <c r="G1251" s="3" t="s">
        <v>43</v>
      </c>
      <c r="H1251" s="2" t="s">
        <v>49</v>
      </c>
      <c r="I1251" s="2" t="s">
        <v>3263</v>
      </c>
      <c r="J1251" s="3" t="str">
        <f>HYPERLINK("https://www.boe.es/gazeta/dias/1828/06/17/pdfs/GMD-1828-73.pdf#page=1","Abrir facsímil")</f>
        <v>Abrir facsímil</v>
      </c>
      <c r="K1251" s="3" t="s">
        <v>51</v>
      </c>
    </row>
    <row r="1252" spans="1:11" ht="42" customHeight="1">
      <c r="A1252" s="2" t="s">
        <v>3260</v>
      </c>
      <c r="B1252" s="2" t="s">
        <v>3260</v>
      </c>
      <c r="C1252" s="2" t="s">
        <v>17</v>
      </c>
      <c r="D1252" s="2" t="s">
        <v>18</v>
      </c>
      <c r="E1252" s="5" t="s">
        <v>339</v>
      </c>
      <c r="F1252" s="3" t="s">
        <v>340</v>
      </c>
      <c r="G1252" s="3" t="s">
        <v>43</v>
      </c>
      <c r="H1252" s="2" t="s">
        <v>49</v>
      </c>
      <c r="I1252" s="2" t="s">
        <v>3264</v>
      </c>
      <c r="J1252" s="3" t="str">
        <f>HYPERLINK("https://www.boe.es/gazeta/dias/1828/09/02/pdfs/GMD-1828-106.pdf#page=1","Abrir facsímil")</f>
        <v>Abrir facsímil</v>
      </c>
      <c r="K1252" s="3" t="s">
        <v>51</v>
      </c>
    </row>
    <row r="1253" spans="1:11" ht="42" customHeight="1">
      <c r="A1253" s="2" t="s">
        <v>3265</v>
      </c>
      <c r="B1253" s="2" t="s">
        <v>3265</v>
      </c>
      <c r="C1253" s="2" t="s">
        <v>27</v>
      </c>
      <c r="D1253" s="2" t="s">
        <v>28</v>
      </c>
      <c r="E1253" s="5" t="s">
        <v>351</v>
      </c>
      <c r="F1253" s="3" t="s">
        <v>352</v>
      </c>
      <c r="G1253" s="3" t="s">
        <v>43</v>
      </c>
      <c r="H1253" s="2" t="s">
        <v>49</v>
      </c>
      <c r="I1253" s="2" t="s">
        <v>3266</v>
      </c>
      <c r="J1253" s="3" t="str">
        <f>HYPERLINK("https://www.boe.es/gazeta/dias/1828/09/09/pdfs/GMD-1828-109.pdf#page=1","Abrir facsímil")</f>
        <v>Abrir facsímil</v>
      </c>
      <c r="K1253" s="3" t="s">
        <v>51</v>
      </c>
    </row>
    <row r="1254" spans="1:11" ht="42" customHeight="1">
      <c r="A1254" s="2" t="s">
        <v>3267</v>
      </c>
      <c r="B1254" s="2" t="s">
        <v>3267</v>
      </c>
      <c r="C1254" s="2" t="s">
        <v>27</v>
      </c>
      <c r="D1254" s="2" t="s">
        <v>28</v>
      </c>
      <c r="E1254" s="5" t="s">
        <v>1124</v>
      </c>
      <c r="F1254" s="3" t="s">
        <v>1125</v>
      </c>
      <c r="G1254" s="3" t="s">
        <v>67</v>
      </c>
      <c r="H1254" s="2" t="s">
        <v>49</v>
      </c>
      <c r="I1254" s="2" t="s">
        <v>3268</v>
      </c>
      <c r="J1254" s="3" t="str">
        <f>HYPERLINK("https://www.boe.es/gazeta/dias/1828/11/01/pdfs/GMD-1828-132.pdf#page=2","Abrir facsímil")</f>
        <v>Abrir facsímil</v>
      </c>
      <c r="K1254" s="3" t="s">
        <v>51</v>
      </c>
    </row>
    <row r="1255" spans="1:11" ht="42" customHeight="1">
      <c r="A1255" s="2" t="s">
        <v>3269</v>
      </c>
      <c r="B1255" s="2" t="s">
        <v>3269</v>
      </c>
      <c r="C1255" s="2" t="s">
        <v>150</v>
      </c>
      <c r="D1255" s="2" t="s">
        <v>151</v>
      </c>
      <c r="E1255" s="5" t="s">
        <v>499</v>
      </c>
      <c r="F1255" s="3" t="s">
        <v>500</v>
      </c>
      <c r="G1255" s="3" t="s">
        <v>43</v>
      </c>
      <c r="H1255" s="2" t="s">
        <v>49</v>
      </c>
      <c r="I1255" s="2" t="s">
        <v>3270</v>
      </c>
      <c r="J1255" s="3" t="str">
        <f>HYPERLINK("https://www.boe.es/gazeta/dias/1828/09/16/pdfs/GMD-1828-112.pdf#page=1","Abrir facsímil")</f>
        <v>Abrir facsímil</v>
      </c>
      <c r="K1255" s="3" t="s">
        <v>51</v>
      </c>
    </row>
    <row r="1256" spans="1:11" ht="42" customHeight="1">
      <c r="A1256" s="2" t="s">
        <v>3271</v>
      </c>
      <c r="B1256" s="2" t="s">
        <v>3271</v>
      </c>
      <c r="C1256" s="2" t="s">
        <v>17</v>
      </c>
      <c r="D1256" s="2" t="s">
        <v>18</v>
      </c>
      <c r="E1256" s="5" t="s">
        <v>955</v>
      </c>
      <c r="F1256" s="3" t="s">
        <v>956</v>
      </c>
      <c r="G1256" s="3" t="s">
        <v>67</v>
      </c>
      <c r="H1256" s="2" t="s">
        <v>49</v>
      </c>
      <c r="I1256" s="2" t="s">
        <v>3272</v>
      </c>
      <c r="J1256" s="3" t="str">
        <f>HYPERLINK("https://www.boe.es/gazeta/dias/1828/07/24/pdfs/GMD-1828-89.pdf#page=2","Abrir facsímil")</f>
        <v>Abrir facsímil</v>
      </c>
      <c r="K1256" s="3" t="s">
        <v>51</v>
      </c>
    </row>
    <row r="1257" spans="1:11" ht="42" customHeight="1">
      <c r="A1257" s="2" t="s">
        <v>3271</v>
      </c>
      <c r="B1257" s="2" t="s">
        <v>3271</v>
      </c>
      <c r="C1257" s="2" t="s">
        <v>27</v>
      </c>
      <c r="D1257" s="2" t="s">
        <v>28</v>
      </c>
      <c r="E1257" s="5" t="s">
        <v>73</v>
      </c>
      <c r="F1257" s="3" t="s">
        <v>74</v>
      </c>
      <c r="G1257" s="3" t="s">
        <v>67</v>
      </c>
      <c r="H1257" s="2" t="s">
        <v>49</v>
      </c>
      <c r="I1257" s="2" t="s">
        <v>3273</v>
      </c>
      <c r="J1257" s="3" t="str">
        <f>HYPERLINK("https://www.boe.es/gazeta/dias/1828/07/31/pdfs/GMD-1828-92.pdf#page=2","Abrir facsímil")</f>
        <v>Abrir facsímil</v>
      </c>
      <c r="K1257" s="3" t="s">
        <v>51</v>
      </c>
    </row>
    <row r="1258" spans="1:11" ht="42" customHeight="1">
      <c r="A1258" s="2" t="s">
        <v>3271</v>
      </c>
      <c r="B1258" s="2" t="s">
        <v>3271</v>
      </c>
      <c r="C1258" s="2" t="s">
        <v>17</v>
      </c>
      <c r="D1258" s="2" t="s">
        <v>18</v>
      </c>
      <c r="E1258" s="5" t="s">
        <v>585</v>
      </c>
      <c r="F1258" s="3" t="s">
        <v>586</v>
      </c>
      <c r="G1258" s="3" t="s">
        <v>36</v>
      </c>
      <c r="H1258" s="2" t="s">
        <v>49</v>
      </c>
      <c r="I1258" s="2" t="s">
        <v>3274</v>
      </c>
      <c r="J1258" s="3" t="str">
        <f>HYPERLINK("https://www.boe.es/gazeta/dias/1828/10/11/pdfs/GMD-1828-123.pdf#page=3","Abrir facsímil")</f>
        <v>Abrir facsímil</v>
      </c>
      <c r="K1258" s="3" t="s">
        <v>51</v>
      </c>
    </row>
    <row r="1259" spans="1:11" ht="42" customHeight="1">
      <c r="A1259" s="2" t="s">
        <v>3275</v>
      </c>
      <c r="B1259" s="2" t="s">
        <v>3276</v>
      </c>
      <c r="C1259" s="2" t="s">
        <v>17</v>
      </c>
      <c r="D1259" s="2" t="s">
        <v>18</v>
      </c>
      <c r="E1259" s="5" t="s">
        <v>19</v>
      </c>
      <c r="F1259" s="3" t="s">
        <v>20</v>
      </c>
      <c r="G1259" s="3" t="s">
        <v>21</v>
      </c>
      <c r="H1259" s="2" t="s">
        <v>49</v>
      </c>
      <c r="I1259" s="2" t="s">
        <v>3277</v>
      </c>
      <c r="J1259" s="3" t="str">
        <f>HYPERLINK("https://www.boe.es/gazeta/dias/1828/12/30/pdfs/GMD-1828-157.pdf#page=4","Abrir facsímil")</f>
        <v>Abrir facsímil</v>
      </c>
      <c r="K1259" s="3" t="s">
        <v>51</v>
      </c>
    </row>
    <row r="1260" spans="1:11" ht="42" customHeight="1">
      <c r="A1260" s="2" t="s">
        <v>3278</v>
      </c>
      <c r="B1260" s="2" t="s">
        <v>3278</v>
      </c>
      <c r="C1260" s="2" t="s">
        <v>27</v>
      </c>
      <c r="D1260" s="2" t="s">
        <v>28</v>
      </c>
      <c r="E1260" s="5" t="s">
        <v>386</v>
      </c>
      <c r="F1260" s="3" t="s">
        <v>387</v>
      </c>
      <c r="G1260" s="3" t="s">
        <v>21</v>
      </c>
      <c r="H1260" s="2" t="s">
        <v>49</v>
      </c>
      <c r="I1260" s="2" t="s">
        <v>3279</v>
      </c>
      <c r="J1260" s="3" t="str">
        <f>HYPERLINK("https://www.boe.es/gazeta/dias/1828/04/29/pdfs/GMD-1828-52.pdf#page=4","Abrir facsímil")</f>
        <v>Abrir facsímil</v>
      </c>
      <c r="K1260" s="3" t="s">
        <v>51</v>
      </c>
    </row>
    <row r="1261" spans="1:11" ht="42" customHeight="1">
      <c r="A1261" s="2" t="s">
        <v>3280</v>
      </c>
      <c r="B1261" s="2" t="s">
        <v>3281</v>
      </c>
      <c r="C1261" s="2" t="s">
        <v>27</v>
      </c>
      <c r="D1261" s="2" t="s">
        <v>28</v>
      </c>
      <c r="E1261" s="5" t="s">
        <v>164</v>
      </c>
      <c r="F1261" s="3" t="s">
        <v>165</v>
      </c>
      <c r="G1261" s="3" t="s">
        <v>43</v>
      </c>
      <c r="H1261" s="2" t="s">
        <v>49</v>
      </c>
      <c r="I1261" s="2" t="s">
        <v>3282</v>
      </c>
      <c r="J1261" s="3" t="str">
        <f>HYPERLINK("https://www.boe.es/gazeta/dias/1828/09/04/pdfs/GMD-1828-107.pdf#page=1","Abrir facsímil")</f>
        <v>Abrir facsímil</v>
      </c>
      <c r="K1261" s="3" t="s">
        <v>51</v>
      </c>
    </row>
    <row r="1262" spans="1:11" ht="42" customHeight="1">
      <c r="A1262" s="2" t="s">
        <v>3283</v>
      </c>
      <c r="B1262" s="2" t="s">
        <v>3283</v>
      </c>
      <c r="C1262" s="2" t="s">
        <v>17</v>
      </c>
      <c r="D1262" s="2" t="s">
        <v>18</v>
      </c>
      <c r="E1262" s="5" t="s">
        <v>727</v>
      </c>
      <c r="F1262" s="3" t="s">
        <v>728</v>
      </c>
      <c r="G1262" s="3" t="s">
        <v>67</v>
      </c>
      <c r="H1262" s="2" t="s">
        <v>49</v>
      </c>
      <c r="I1262" s="2" t="s">
        <v>3284</v>
      </c>
      <c r="J1262" s="3" t="str">
        <f>HYPERLINK("https://www.boe.es/gazeta/dias/1828/08/09/pdfs/GMD-1828-96.pdf#page=2","Abrir facsímil")</f>
        <v>Abrir facsímil</v>
      </c>
      <c r="K1262" s="3" t="s">
        <v>51</v>
      </c>
    </row>
    <row r="1263" spans="1:11" ht="42" customHeight="1">
      <c r="A1263" s="2" t="s">
        <v>3285</v>
      </c>
      <c r="B1263" s="2" t="s">
        <v>3285</v>
      </c>
      <c r="C1263" s="2" t="s">
        <v>27</v>
      </c>
      <c r="D1263" s="2" t="s">
        <v>28</v>
      </c>
      <c r="E1263" s="5" t="s">
        <v>377</v>
      </c>
      <c r="F1263" s="3" t="s">
        <v>378</v>
      </c>
      <c r="G1263" s="3" t="s">
        <v>36</v>
      </c>
      <c r="H1263" s="2" t="s">
        <v>49</v>
      </c>
      <c r="I1263" s="2" t="s">
        <v>3286</v>
      </c>
      <c r="J1263" s="3" t="str">
        <f>HYPERLINK("https://www.boe.es/gazeta/dias/1828/08/23/pdfs/GMD-1828-102.pdf#page=3","Abrir facsímil")</f>
        <v>Abrir facsímil</v>
      </c>
      <c r="K1263" s="3" t="s">
        <v>51</v>
      </c>
    </row>
    <row r="1264" spans="1:11" ht="42" customHeight="1">
      <c r="A1264" s="2" t="s">
        <v>3287</v>
      </c>
      <c r="B1264" s="2" t="s">
        <v>3288</v>
      </c>
      <c r="C1264" s="2" t="s">
        <v>27</v>
      </c>
      <c r="D1264" s="2" t="s">
        <v>28</v>
      </c>
      <c r="E1264" s="5" t="s">
        <v>133</v>
      </c>
      <c r="F1264" s="3" t="s">
        <v>134</v>
      </c>
      <c r="G1264" s="3" t="s">
        <v>36</v>
      </c>
      <c r="H1264" s="2" t="s">
        <v>49</v>
      </c>
      <c r="I1264" s="2" t="s">
        <v>3289</v>
      </c>
      <c r="J1264" s="3" t="str">
        <f>HYPERLINK("https://www.boe.es/gazeta/dias/1828/05/15/pdfs/GMD-1828-59.pdf#page=3","Abrir facsímil")</f>
        <v>Abrir facsímil</v>
      </c>
      <c r="K1264" s="3" t="s">
        <v>51</v>
      </c>
    </row>
    <row r="1265" spans="1:11" ht="42" customHeight="1">
      <c r="A1265" s="2" t="s">
        <v>3290</v>
      </c>
      <c r="B1265" s="2" t="s">
        <v>3291</v>
      </c>
      <c r="C1265" s="2" t="s">
        <v>54</v>
      </c>
      <c r="D1265" s="2" t="s">
        <v>28</v>
      </c>
      <c r="E1265" s="5" t="s">
        <v>1627</v>
      </c>
      <c r="F1265" s="3" t="s">
        <v>1628</v>
      </c>
      <c r="G1265" s="3" t="s">
        <v>21</v>
      </c>
      <c r="H1265" s="2" t="s">
        <v>49</v>
      </c>
      <c r="I1265" s="2" t="s">
        <v>3292</v>
      </c>
      <c r="J1265" s="3" t="str">
        <f>HYPERLINK("https://www.boe.es/gazeta/dias/1828/06/26/pdfs/GMD-1828-77.pdf#page=4","Abrir facsímil")</f>
        <v>Abrir facsímil</v>
      </c>
      <c r="K1265" s="3" t="s">
        <v>51</v>
      </c>
    </row>
    <row r="1266" spans="1:11" ht="42" customHeight="1">
      <c r="A1266" s="2" t="s">
        <v>3293</v>
      </c>
      <c r="B1266" s="2" t="s">
        <v>3294</v>
      </c>
      <c r="C1266" s="2" t="s">
        <v>27</v>
      </c>
      <c r="D1266" s="2" t="s">
        <v>28</v>
      </c>
      <c r="E1266" s="5" t="s">
        <v>169</v>
      </c>
      <c r="F1266" s="3" t="s">
        <v>170</v>
      </c>
      <c r="G1266" s="3" t="s">
        <v>36</v>
      </c>
      <c r="H1266" s="2" t="s">
        <v>22</v>
      </c>
      <c r="I1266" s="2" t="s">
        <v>3295</v>
      </c>
      <c r="J1266" s="3" t="str">
        <f>HYPERLINK("https://www.boe.es/gazeta/dias/1828/04/01/pdfs/GMD-1828-40.pdf#page=3","Abrir facsímil")</f>
        <v>Abrir facsímil</v>
      </c>
      <c r="K1266" s="3" t="s">
        <v>24</v>
      </c>
    </row>
    <row r="1267" spans="1:11" ht="42" customHeight="1">
      <c r="A1267" s="2" t="s">
        <v>3296</v>
      </c>
      <c r="B1267" s="2" t="s">
        <v>3297</v>
      </c>
      <c r="C1267" s="2" t="s">
        <v>17</v>
      </c>
      <c r="D1267" s="2" t="s">
        <v>18</v>
      </c>
      <c r="E1267" s="5" t="s">
        <v>61</v>
      </c>
      <c r="F1267" s="3" t="s">
        <v>62</v>
      </c>
      <c r="G1267" s="3" t="s">
        <v>21</v>
      </c>
      <c r="H1267" s="2" t="s">
        <v>49</v>
      </c>
      <c r="I1267" s="2" t="s">
        <v>3298</v>
      </c>
      <c r="J1267" s="3" t="str">
        <f>HYPERLINK("https://www.boe.es/gazeta/dias/1828/02/07/pdfs/GMD-1828-17.pdf#page=4","Abrir facsímil")</f>
        <v>Abrir facsímil</v>
      </c>
      <c r="K1267" s="3" t="s">
        <v>51</v>
      </c>
    </row>
    <row r="1268" spans="1:11" ht="42" customHeight="1">
      <c r="A1268" s="2" t="s">
        <v>3299</v>
      </c>
      <c r="B1268" s="2" t="s">
        <v>3300</v>
      </c>
      <c r="C1268" s="2" t="s">
        <v>17</v>
      </c>
      <c r="D1268" s="2" t="s">
        <v>18</v>
      </c>
      <c r="E1268" s="5" t="s">
        <v>394</v>
      </c>
      <c r="F1268" s="3" t="s">
        <v>395</v>
      </c>
      <c r="G1268" s="3" t="s">
        <v>396</v>
      </c>
      <c r="H1268" s="2" t="s">
        <v>49</v>
      </c>
      <c r="I1268" s="2" t="s">
        <v>3301</v>
      </c>
      <c r="J1268" s="3" t="str">
        <f>HYPERLINK("https://www.boe.es/gazeta/dias/1828/01/10/pdfs/GMD-1828-5.pdf#page=4","Abrir facsímil")</f>
        <v>Abrir facsímil</v>
      </c>
      <c r="K1268" s="3" t="s">
        <v>51</v>
      </c>
    </row>
    <row r="1269" spans="1:11" ht="42" customHeight="1">
      <c r="A1269" s="2" t="s">
        <v>3302</v>
      </c>
      <c r="B1269" s="2" t="s">
        <v>3303</v>
      </c>
      <c r="C1269" s="2" t="s">
        <v>27</v>
      </c>
      <c r="D1269" s="2" t="s">
        <v>28</v>
      </c>
      <c r="E1269" s="5" t="s">
        <v>324</v>
      </c>
      <c r="F1269" s="3" t="s">
        <v>325</v>
      </c>
      <c r="G1269" s="3" t="s">
        <v>21</v>
      </c>
      <c r="H1269" s="2" t="s">
        <v>49</v>
      </c>
      <c r="I1269" s="2" t="s">
        <v>3304</v>
      </c>
      <c r="J1269" s="3" t="str">
        <f>HYPERLINK("https://www.boe.es/gazeta/dias/1828/05/08/pdfs/GMD-1828-56.pdf#page=4","Abrir facsímil")</f>
        <v>Abrir facsímil</v>
      </c>
      <c r="K1269" s="3" t="s">
        <v>51</v>
      </c>
    </row>
    <row r="1270" spans="1:11" ht="42" customHeight="1">
      <c r="A1270" s="2" t="s">
        <v>3305</v>
      </c>
      <c r="B1270" s="2" t="s">
        <v>3306</v>
      </c>
      <c r="C1270" s="2" t="s">
        <v>96</v>
      </c>
      <c r="D1270" s="2" t="s">
        <v>28</v>
      </c>
      <c r="E1270" s="5" t="s">
        <v>465</v>
      </c>
      <c r="F1270" s="3" t="s">
        <v>466</v>
      </c>
      <c r="G1270" s="3" t="s">
        <v>21</v>
      </c>
      <c r="H1270" s="2" t="s">
        <v>49</v>
      </c>
      <c r="I1270" s="2" t="s">
        <v>3307</v>
      </c>
      <c r="J1270" s="3" t="str">
        <f>HYPERLINK("https://www.boe.es/gazeta/dias/1828/07/22/pdfs/GMD-1828-88.pdf#page=4","Abrir facsímil")</f>
        <v>Abrir facsímil</v>
      </c>
      <c r="K1270" s="3" t="s">
        <v>51</v>
      </c>
    </row>
    <row r="1271" spans="1:11" ht="42" customHeight="1">
      <c r="A1271" s="2" t="s">
        <v>3308</v>
      </c>
      <c r="B1271" s="2" t="s">
        <v>3309</v>
      </c>
      <c r="C1271" s="2" t="s">
        <v>17</v>
      </c>
      <c r="D1271" s="2" t="s">
        <v>18</v>
      </c>
      <c r="E1271" s="5" t="s">
        <v>637</v>
      </c>
      <c r="F1271" s="3" t="s">
        <v>638</v>
      </c>
      <c r="G1271" s="3" t="s">
        <v>43</v>
      </c>
      <c r="H1271" s="2" t="s">
        <v>49</v>
      </c>
      <c r="I1271" s="2" t="s">
        <v>3310</v>
      </c>
      <c r="J1271" s="3" t="str">
        <f>HYPERLINK("https://www.boe.es/gazeta/dias/1828/07/12/pdfs/GMD-1828-84.pdf#page=1","Abrir facsímil")</f>
        <v>Abrir facsímil</v>
      </c>
      <c r="K1271" s="3" t="s">
        <v>51</v>
      </c>
    </row>
    <row r="1272" spans="1:11" ht="42" customHeight="1">
      <c r="A1272" s="2" t="s">
        <v>3311</v>
      </c>
      <c r="B1272" s="2" t="s">
        <v>3312</v>
      </c>
      <c r="C1272" s="2" t="s">
        <v>27</v>
      </c>
      <c r="D1272" s="2" t="s">
        <v>28</v>
      </c>
      <c r="E1272" s="5" t="s">
        <v>299</v>
      </c>
      <c r="F1272" s="3" t="s">
        <v>300</v>
      </c>
      <c r="G1272" s="3" t="s">
        <v>21</v>
      </c>
      <c r="H1272" s="2" t="s">
        <v>49</v>
      </c>
      <c r="I1272" s="2" t="s">
        <v>3313</v>
      </c>
      <c r="J1272" s="3" t="str">
        <f>HYPERLINK("https://www.boe.es/gazeta/dias/1828/02/23/pdfs/GMD-1828-24.pdf#page=4","Abrir facsímil")</f>
        <v>Abrir facsímil</v>
      </c>
      <c r="K1272" s="3" t="s">
        <v>51</v>
      </c>
    </row>
    <row r="1273" spans="1:11" ht="42" customHeight="1">
      <c r="A1273" s="2" t="s">
        <v>3314</v>
      </c>
      <c r="B1273" s="2" t="s">
        <v>3314</v>
      </c>
      <c r="C1273" s="2" t="s">
        <v>17</v>
      </c>
      <c r="D1273" s="2" t="s">
        <v>18</v>
      </c>
      <c r="E1273" s="5" t="s">
        <v>1287</v>
      </c>
      <c r="F1273" s="3" t="s">
        <v>1288</v>
      </c>
      <c r="G1273" s="3" t="s">
        <v>67</v>
      </c>
      <c r="H1273" s="2" t="s">
        <v>49</v>
      </c>
      <c r="I1273" s="2" t="s">
        <v>3315</v>
      </c>
      <c r="J1273" s="3" t="str">
        <f>HYPERLINK("https://www.boe.es/gazeta/dias/1828/02/21/pdfs/GMD-1828-23.pdf#page=2","Abrir facsímil")</f>
        <v>Abrir facsímil</v>
      </c>
      <c r="K1273" s="3" t="s">
        <v>51</v>
      </c>
    </row>
    <row r="1274" spans="1:11" ht="42" customHeight="1">
      <c r="A1274" s="2" t="s">
        <v>3316</v>
      </c>
      <c r="B1274" s="2" t="s">
        <v>3317</v>
      </c>
      <c r="C1274" s="2" t="s">
        <v>46</v>
      </c>
      <c r="D1274" s="2" t="s">
        <v>28</v>
      </c>
      <c r="E1274" s="5" t="s">
        <v>386</v>
      </c>
      <c r="F1274" s="3" t="s">
        <v>387</v>
      </c>
      <c r="G1274" s="3" t="s">
        <v>21</v>
      </c>
      <c r="H1274" s="2" t="s">
        <v>49</v>
      </c>
      <c r="I1274" s="2" t="s">
        <v>3318</v>
      </c>
      <c r="J1274" s="3" t="str">
        <f>HYPERLINK("https://www.boe.es/gazeta/dias/1828/04/29/pdfs/GMD-1828-52.pdf#page=4","Abrir facsímil")</f>
        <v>Abrir facsímil</v>
      </c>
      <c r="K1274" s="3" t="s">
        <v>51</v>
      </c>
    </row>
    <row r="1275" spans="1:11" ht="42" customHeight="1">
      <c r="A1275" s="2" t="s">
        <v>3319</v>
      </c>
      <c r="B1275" s="2" t="s">
        <v>3319</v>
      </c>
      <c r="C1275" s="2" t="s">
        <v>27</v>
      </c>
      <c r="D1275" s="2" t="s">
        <v>28</v>
      </c>
      <c r="E1275" s="5" t="s">
        <v>270</v>
      </c>
      <c r="F1275" s="3" t="s">
        <v>271</v>
      </c>
      <c r="G1275" s="3" t="s">
        <v>43</v>
      </c>
      <c r="H1275" s="2" t="s">
        <v>49</v>
      </c>
      <c r="I1275" s="2" t="s">
        <v>3320</v>
      </c>
      <c r="J1275" s="3" t="str">
        <f>HYPERLINK("https://www.boe.es/gazeta/dias/1828/08/28/pdfs/GMD-1828-104.pdf#page=1","Abrir facsímil")</f>
        <v>Abrir facsímil</v>
      </c>
      <c r="K1275" s="3" t="s">
        <v>51</v>
      </c>
    </row>
    <row r="1276" spans="1:11" ht="42" customHeight="1">
      <c r="A1276" s="2" t="s">
        <v>3319</v>
      </c>
      <c r="B1276" s="2" t="s">
        <v>3319</v>
      </c>
      <c r="C1276" s="2" t="s">
        <v>27</v>
      </c>
      <c r="D1276" s="2" t="s">
        <v>28</v>
      </c>
      <c r="E1276" s="5" t="s">
        <v>351</v>
      </c>
      <c r="F1276" s="3" t="s">
        <v>352</v>
      </c>
      <c r="G1276" s="3" t="s">
        <v>67</v>
      </c>
      <c r="H1276" s="2" t="s">
        <v>49</v>
      </c>
      <c r="I1276" s="2" t="s">
        <v>3321</v>
      </c>
      <c r="J1276" s="3" t="str">
        <f>HYPERLINK("https://www.boe.es/gazeta/dias/1828/09/09/pdfs/GMD-1828-109.pdf#page=2","Abrir facsímil")</f>
        <v>Abrir facsímil</v>
      </c>
      <c r="K1276" s="3" t="s">
        <v>51</v>
      </c>
    </row>
    <row r="1277" spans="1:11" ht="42" customHeight="1">
      <c r="A1277" s="2" t="s">
        <v>3319</v>
      </c>
      <c r="B1277" s="2" t="s">
        <v>3319</v>
      </c>
      <c r="C1277" s="2" t="s">
        <v>27</v>
      </c>
      <c r="D1277" s="2" t="s">
        <v>28</v>
      </c>
      <c r="E1277" s="5" t="s">
        <v>927</v>
      </c>
      <c r="F1277" s="3" t="s">
        <v>928</v>
      </c>
      <c r="G1277" s="3" t="s">
        <v>43</v>
      </c>
      <c r="H1277" s="2" t="s">
        <v>49</v>
      </c>
      <c r="I1277" s="2" t="s">
        <v>3322</v>
      </c>
      <c r="J1277" s="3" t="str">
        <f>HYPERLINK("https://www.boe.es/gazeta/dias/1828/10/09/pdfs/GMD-1828-122.pdf#page=1","Abrir facsímil")</f>
        <v>Abrir facsímil</v>
      </c>
      <c r="K1277" s="3" t="s">
        <v>51</v>
      </c>
    </row>
    <row r="1278" spans="1:11" ht="42" customHeight="1">
      <c r="A1278" s="2" t="s">
        <v>3323</v>
      </c>
      <c r="B1278" s="2" t="s">
        <v>3323</v>
      </c>
      <c r="C1278" s="2" t="s">
        <v>86</v>
      </c>
      <c r="D1278" s="2" t="s">
        <v>28</v>
      </c>
      <c r="E1278" s="5" t="s">
        <v>1124</v>
      </c>
      <c r="F1278" s="3" t="s">
        <v>1125</v>
      </c>
      <c r="G1278" s="3" t="s">
        <v>67</v>
      </c>
      <c r="H1278" s="2" t="s">
        <v>49</v>
      </c>
      <c r="I1278" s="2" t="s">
        <v>3324</v>
      </c>
      <c r="J1278" s="3" t="str">
        <f>HYPERLINK("https://www.boe.es/gazeta/dias/1828/11/01/pdfs/GMD-1828-132.pdf#page=2","Abrir facsímil")</f>
        <v>Abrir facsímil</v>
      </c>
      <c r="K1278" s="3" t="s">
        <v>51</v>
      </c>
    </row>
    <row r="1279" spans="1:11" ht="42" customHeight="1">
      <c r="A1279" s="2" t="s">
        <v>3325</v>
      </c>
      <c r="B1279" s="2" t="s">
        <v>3325</v>
      </c>
      <c r="C1279" s="2" t="s">
        <v>17</v>
      </c>
      <c r="D1279" s="2" t="s">
        <v>18</v>
      </c>
      <c r="E1279" s="5" t="s">
        <v>504</v>
      </c>
      <c r="F1279" s="3" t="s">
        <v>505</v>
      </c>
      <c r="G1279" s="3" t="s">
        <v>43</v>
      </c>
      <c r="H1279" s="2" t="s">
        <v>49</v>
      </c>
      <c r="I1279" s="2" t="s">
        <v>3326</v>
      </c>
      <c r="J1279" s="3" t="str">
        <f>HYPERLINK("https://www.boe.es/gazeta/dias/1828/09/13/pdfs/GMD-1828-111.pdf#page=1","Abrir facsímil")</f>
        <v>Abrir facsímil</v>
      </c>
      <c r="K1279" s="3" t="s">
        <v>51</v>
      </c>
    </row>
    <row r="1280" spans="1:11" ht="42" customHeight="1">
      <c r="A1280" s="2" t="s">
        <v>3327</v>
      </c>
      <c r="B1280" s="2" t="s">
        <v>3327</v>
      </c>
      <c r="C1280" s="2" t="s">
        <v>17</v>
      </c>
      <c r="D1280" s="2" t="s">
        <v>18</v>
      </c>
      <c r="E1280" s="5" t="s">
        <v>531</v>
      </c>
      <c r="F1280" s="3" t="s">
        <v>532</v>
      </c>
      <c r="G1280" s="3" t="s">
        <v>67</v>
      </c>
      <c r="H1280" s="2" t="s">
        <v>49</v>
      </c>
      <c r="I1280" s="2" t="s">
        <v>3328</v>
      </c>
      <c r="J1280" s="3" t="str">
        <f>HYPERLINK("https://www.boe.es/gazeta/dias/1828/06/24/pdfs/GMD-1828-76.pdf#page=2","Abrir facsímil")</f>
        <v>Abrir facsímil</v>
      </c>
      <c r="K1280" s="3" t="s">
        <v>51</v>
      </c>
    </row>
    <row r="1281" spans="1:11" ht="42" customHeight="1">
      <c r="A1281" s="2" t="s">
        <v>3329</v>
      </c>
      <c r="B1281" s="2" t="s">
        <v>3329</v>
      </c>
      <c r="C1281" s="2" t="s">
        <v>17</v>
      </c>
      <c r="D1281" s="2" t="s">
        <v>18</v>
      </c>
      <c r="E1281" s="5" t="s">
        <v>475</v>
      </c>
      <c r="F1281" s="3" t="s">
        <v>476</v>
      </c>
      <c r="G1281" s="3" t="s">
        <v>36</v>
      </c>
      <c r="H1281" s="2" t="s">
        <v>49</v>
      </c>
      <c r="I1281" s="2" t="s">
        <v>3330</v>
      </c>
      <c r="J1281" s="3" t="str">
        <f>HYPERLINK("https://www.boe.es/gazeta/dias/1828/11/25/pdfs/GMD-1828-142.pdf#page=3","Abrir facsímil")</f>
        <v>Abrir facsímil</v>
      </c>
      <c r="K1281" s="3" t="s">
        <v>51</v>
      </c>
    </row>
    <row r="1282" spans="1:11" ht="42" customHeight="1">
      <c r="A1282" s="2" t="s">
        <v>3331</v>
      </c>
      <c r="B1282" s="2" t="s">
        <v>3331</v>
      </c>
      <c r="C1282" s="2" t="s">
        <v>27</v>
      </c>
      <c r="D1282" s="2" t="s">
        <v>28</v>
      </c>
      <c r="E1282" s="5" t="s">
        <v>329</v>
      </c>
      <c r="F1282" s="3" t="s">
        <v>330</v>
      </c>
      <c r="G1282" s="3" t="s">
        <v>67</v>
      </c>
      <c r="H1282" s="2" t="s">
        <v>49</v>
      </c>
      <c r="I1282" s="2" t="s">
        <v>3332</v>
      </c>
      <c r="J1282" s="3" t="str">
        <f>HYPERLINK("https://www.boe.es/gazeta/dias/1828/12/02/pdfs/GMD-1828-145.pdf#page=2","Abrir facsímil")</f>
        <v>Abrir facsímil</v>
      </c>
      <c r="K1282" s="3" t="s">
        <v>51</v>
      </c>
    </row>
    <row r="1283" spans="1:11" ht="42" customHeight="1">
      <c r="A1283" s="2" t="s">
        <v>3329</v>
      </c>
      <c r="B1283" s="2" t="s">
        <v>3329</v>
      </c>
      <c r="C1283" s="2" t="s">
        <v>86</v>
      </c>
      <c r="D1283" s="2" t="s">
        <v>28</v>
      </c>
      <c r="E1283" s="5" t="s">
        <v>329</v>
      </c>
      <c r="F1283" s="3" t="s">
        <v>330</v>
      </c>
      <c r="G1283" s="3" t="s">
        <v>36</v>
      </c>
      <c r="H1283" s="2" t="s">
        <v>49</v>
      </c>
      <c r="I1283" s="2" t="s">
        <v>3333</v>
      </c>
      <c r="J1283" s="3" t="str">
        <f>HYPERLINK("https://www.boe.es/gazeta/dias/1828/12/02/pdfs/GMD-1828-145.pdf#page=3","Abrir facsímil")</f>
        <v>Abrir facsímil</v>
      </c>
      <c r="K1283" s="3" t="s">
        <v>51</v>
      </c>
    </row>
    <row r="1284" spans="1:11" ht="42" customHeight="1">
      <c r="A1284" s="2" t="s">
        <v>3334</v>
      </c>
      <c r="B1284" s="2" t="s">
        <v>3334</v>
      </c>
      <c r="C1284" s="2" t="s">
        <v>86</v>
      </c>
      <c r="D1284" s="2" t="s">
        <v>28</v>
      </c>
      <c r="E1284" s="5" t="s">
        <v>1124</v>
      </c>
      <c r="F1284" s="3" t="s">
        <v>1125</v>
      </c>
      <c r="G1284" s="3" t="s">
        <v>43</v>
      </c>
      <c r="H1284" s="2" t="s">
        <v>49</v>
      </c>
      <c r="I1284" s="2" t="s">
        <v>3335</v>
      </c>
      <c r="J1284" s="3" t="str">
        <f>HYPERLINK("https://www.boe.es/gazeta/dias/1828/11/01/pdfs/GMD-1828-132.pdf#page=1","Abrir facsímil")</f>
        <v>Abrir facsímil</v>
      </c>
      <c r="K1284" s="3" t="s">
        <v>51</v>
      </c>
    </row>
    <row r="1285" spans="1:11" ht="42" customHeight="1">
      <c r="A1285" s="2" t="s">
        <v>3336</v>
      </c>
      <c r="B1285" s="2" t="s">
        <v>3337</v>
      </c>
      <c r="C1285" s="2" t="s">
        <v>27</v>
      </c>
      <c r="D1285" s="2" t="s">
        <v>28</v>
      </c>
      <c r="E1285" s="5" t="s">
        <v>133</v>
      </c>
      <c r="F1285" s="3" t="s">
        <v>134</v>
      </c>
      <c r="G1285" s="3" t="s">
        <v>36</v>
      </c>
      <c r="H1285" s="2" t="s">
        <v>49</v>
      </c>
      <c r="I1285" s="2" t="s">
        <v>3338</v>
      </c>
      <c r="J1285" s="3" t="str">
        <f>HYPERLINK("https://www.boe.es/gazeta/dias/1828/05/15/pdfs/GMD-1828-59.pdf#page=3","Abrir facsímil")</f>
        <v>Abrir facsímil</v>
      </c>
      <c r="K1285" s="3" t="s">
        <v>51</v>
      </c>
    </row>
    <row r="1286" spans="1:11" ht="42" customHeight="1">
      <c r="A1286" s="2" t="s">
        <v>3339</v>
      </c>
      <c r="B1286" s="2" t="s">
        <v>3339</v>
      </c>
      <c r="C1286" s="2" t="s">
        <v>17</v>
      </c>
      <c r="D1286" s="2" t="s">
        <v>18</v>
      </c>
      <c r="E1286" s="5" t="s">
        <v>883</v>
      </c>
      <c r="F1286" s="3" t="s">
        <v>884</v>
      </c>
      <c r="G1286" s="3" t="s">
        <v>36</v>
      </c>
      <c r="H1286" s="2" t="s">
        <v>49</v>
      </c>
      <c r="I1286" s="2" t="s">
        <v>3340</v>
      </c>
      <c r="J1286" s="3" t="str">
        <f>HYPERLINK("https://www.boe.es/gazeta/dias/1828/11/04/pdfs/GMD-1828-133.pdf#page=3","Abrir facsímil")</f>
        <v>Abrir facsímil</v>
      </c>
      <c r="K1286" s="3" t="s">
        <v>51</v>
      </c>
    </row>
    <row r="1287" spans="1:11" ht="42" customHeight="1">
      <c r="A1287" s="2" t="s">
        <v>3341</v>
      </c>
      <c r="B1287" s="2" t="s">
        <v>3341</v>
      </c>
      <c r="C1287" s="2" t="s">
        <v>17</v>
      </c>
      <c r="D1287" s="2" t="s">
        <v>18</v>
      </c>
      <c r="E1287" s="5" t="s">
        <v>756</v>
      </c>
      <c r="F1287" s="3" t="s">
        <v>757</v>
      </c>
      <c r="G1287" s="3" t="s">
        <v>43</v>
      </c>
      <c r="H1287" s="2" t="s">
        <v>49</v>
      </c>
      <c r="I1287" s="2" t="s">
        <v>3342</v>
      </c>
      <c r="J1287" s="3" t="str">
        <f>HYPERLINK("https://www.boe.es/gazeta/dias/1828/11/15/pdfs/GMD-1828-138.pdf#page=1","Abrir facsímil")</f>
        <v>Abrir facsímil</v>
      </c>
      <c r="K1287" s="3" t="s">
        <v>51</v>
      </c>
    </row>
    <row r="1288" spans="1:11" ht="42" customHeight="1">
      <c r="A1288" s="2" t="s">
        <v>3343</v>
      </c>
      <c r="B1288" s="2" t="s">
        <v>3344</v>
      </c>
      <c r="C1288" s="2" t="s">
        <v>150</v>
      </c>
      <c r="D1288" s="2" t="s">
        <v>151</v>
      </c>
      <c r="E1288" s="5" t="s">
        <v>382</v>
      </c>
      <c r="F1288" s="3" t="s">
        <v>383</v>
      </c>
      <c r="G1288" s="3" t="s">
        <v>21</v>
      </c>
      <c r="H1288" s="2" t="s">
        <v>49</v>
      </c>
      <c r="I1288" s="2" t="s">
        <v>3345</v>
      </c>
      <c r="J1288" s="3" t="str">
        <f>HYPERLINK("https://www.boe.es/gazeta/dias/1828/03/04/pdfs/GMD-1828-28.pdf#page=4","Abrir facsímil")</f>
        <v>Abrir facsímil</v>
      </c>
      <c r="K1288" s="3" t="s">
        <v>51</v>
      </c>
    </row>
    <row r="1289" spans="1:11" ht="42" customHeight="1">
      <c r="A1289" s="2" t="s">
        <v>3346</v>
      </c>
      <c r="B1289" s="2" t="s">
        <v>3346</v>
      </c>
      <c r="C1289" s="2" t="s">
        <v>17</v>
      </c>
      <c r="D1289" s="2" t="s">
        <v>18</v>
      </c>
      <c r="E1289" s="5" t="s">
        <v>780</v>
      </c>
      <c r="F1289" s="3" t="s">
        <v>781</v>
      </c>
      <c r="G1289" s="3" t="s">
        <v>21</v>
      </c>
      <c r="H1289" s="2" t="s">
        <v>49</v>
      </c>
      <c r="I1289" s="2" t="s">
        <v>3347</v>
      </c>
      <c r="J1289" s="3" t="str">
        <f>HYPERLINK("https://www.boe.es/gazeta/dias/1828/05/13/pdfs/GMD-1828-58.pdf#page=4","Abrir facsímil")</f>
        <v>Abrir facsímil</v>
      </c>
      <c r="K1289" s="3" t="s">
        <v>51</v>
      </c>
    </row>
    <row r="1290" spans="1:11" ht="42" customHeight="1">
      <c r="A1290" s="2" t="s">
        <v>3348</v>
      </c>
      <c r="B1290" s="2" t="s">
        <v>3348</v>
      </c>
      <c r="C1290" s="2" t="s">
        <v>17</v>
      </c>
      <c r="D1290" s="2" t="s">
        <v>18</v>
      </c>
      <c r="E1290" s="5" t="s">
        <v>1495</v>
      </c>
      <c r="F1290" s="3" t="s">
        <v>1496</v>
      </c>
      <c r="G1290" s="3" t="s">
        <v>67</v>
      </c>
      <c r="H1290" s="2" t="s">
        <v>49</v>
      </c>
      <c r="I1290" s="2" t="s">
        <v>3349</v>
      </c>
      <c r="J1290" s="3" t="str">
        <f>HYPERLINK("https://www.boe.es/gazeta/dias/1828/02/28/pdfs/GMD-1828-26.pdf#page=2","Abrir facsímil")</f>
        <v>Abrir facsímil</v>
      </c>
      <c r="K1290" s="3" t="s">
        <v>51</v>
      </c>
    </row>
    <row r="1291" spans="1:11" ht="42" customHeight="1">
      <c r="A1291" s="2" t="s">
        <v>3350</v>
      </c>
      <c r="B1291" s="2" t="s">
        <v>3350</v>
      </c>
      <c r="C1291" s="2" t="s">
        <v>54</v>
      </c>
      <c r="D1291" s="2" t="s">
        <v>28</v>
      </c>
      <c r="E1291" s="5" t="s">
        <v>1124</v>
      </c>
      <c r="F1291" s="3" t="s">
        <v>1125</v>
      </c>
      <c r="G1291" s="3" t="s">
        <v>21</v>
      </c>
      <c r="H1291" s="2" t="s">
        <v>49</v>
      </c>
      <c r="I1291" s="2" t="s">
        <v>3351</v>
      </c>
      <c r="J1291" s="3" t="str">
        <f>HYPERLINK("https://www.boe.es/gazeta/dias/1828/11/01/pdfs/GMD-1828-132.pdf#page=4","Abrir facsímil")</f>
        <v>Abrir facsímil</v>
      </c>
      <c r="K1291" s="3" t="s">
        <v>51</v>
      </c>
    </row>
    <row r="1292" spans="1:11" ht="42" customHeight="1">
      <c r="A1292" s="2" t="s">
        <v>3352</v>
      </c>
      <c r="B1292" s="2" t="s">
        <v>3352</v>
      </c>
      <c r="C1292" s="2" t="s">
        <v>17</v>
      </c>
      <c r="D1292" s="2" t="s">
        <v>18</v>
      </c>
      <c r="E1292" s="5" t="s">
        <v>1794</v>
      </c>
      <c r="F1292" s="3" t="s">
        <v>1795</v>
      </c>
      <c r="G1292" s="3" t="s">
        <v>67</v>
      </c>
      <c r="H1292" s="2" t="s">
        <v>49</v>
      </c>
      <c r="I1292" s="2" t="s">
        <v>3353</v>
      </c>
      <c r="J1292" s="3" t="str">
        <f>HYPERLINK("https://www.boe.es/gazeta/dias/1828/09/30/pdfs/GMD-1828-118.pdf#page=2","Abrir facsímil")</f>
        <v>Abrir facsímil</v>
      </c>
      <c r="K1292" s="3" t="s">
        <v>51</v>
      </c>
    </row>
    <row r="1293" spans="1:11" ht="42" customHeight="1">
      <c r="A1293" s="2" t="s">
        <v>3354</v>
      </c>
      <c r="B1293" s="2" t="s">
        <v>3354</v>
      </c>
      <c r="C1293" s="2" t="s">
        <v>150</v>
      </c>
      <c r="D1293" s="2" t="s">
        <v>151</v>
      </c>
      <c r="E1293" s="5" t="s">
        <v>2025</v>
      </c>
      <c r="F1293" s="3" t="s">
        <v>2026</v>
      </c>
      <c r="G1293" s="3" t="s">
        <v>67</v>
      </c>
      <c r="H1293" s="2" t="s">
        <v>49</v>
      </c>
      <c r="I1293" s="2" t="s">
        <v>3355</v>
      </c>
      <c r="J1293" s="3" t="str">
        <f>HYPERLINK("https://www.boe.es/gazeta/dias/1828/08/07/pdfs/GMD-1828-95.pdf#page=2","Abrir facsímil")</f>
        <v>Abrir facsímil</v>
      </c>
      <c r="K1293" s="3" t="s">
        <v>51</v>
      </c>
    </row>
    <row r="1294" spans="1:11" ht="42" customHeight="1">
      <c r="A1294" s="2" t="s">
        <v>3356</v>
      </c>
      <c r="B1294" s="2" t="s">
        <v>3357</v>
      </c>
      <c r="C1294" s="2" t="s">
        <v>17</v>
      </c>
      <c r="D1294" s="2" t="s">
        <v>18</v>
      </c>
      <c r="E1294" s="5" t="s">
        <v>208</v>
      </c>
      <c r="F1294" s="3" t="s">
        <v>209</v>
      </c>
      <c r="G1294" s="3" t="s">
        <v>3358</v>
      </c>
      <c r="H1294" s="2" t="s">
        <v>49</v>
      </c>
      <c r="I1294" s="2" t="s">
        <v>3359</v>
      </c>
      <c r="J1294" s="3" t="str">
        <f>HYPERLINK("https://www.boe.es/gazeta/dias/1828/03/08/pdfs/GMD-1828-30.pdf#page=3","Abrir facsímil")</f>
        <v>Abrir facsímil</v>
      </c>
      <c r="K1294" s="3" t="s">
        <v>51</v>
      </c>
    </row>
    <row r="1295" spans="1:11" ht="42" customHeight="1">
      <c r="A1295" s="2" t="s">
        <v>3360</v>
      </c>
      <c r="B1295" s="2" t="s">
        <v>3360</v>
      </c>
      <c r="C1295" s="2" t="s">
        <v>86</v>
      </c>
      <c r="D1295" s="2" t="s">
        <v>28</v>
      </c>
      <c r="E1295" s="5" t="s">
        <v>723</v>
      </c>
      <c r="F1295" s="3" t="s">
        <v>724</v>
      </c>
      <c r="G1295" s="3" t="s">
        <v>67</v>
      </c>
      <c r="H1295" s="2" t="s">
        <v>49</v>
      </c>
      <c r="I1295" s="2" t="s">
        <v>3361</v>
      </c>
      <c r="J1295" s="3" t="str">
        <f>HYPERLINK("https://www.boe.es/gazeta/dias/1828/02/16/pdfs/GMD-1828-21.pdf#page=2","Abrir facsímil")</f>
        <v>Abrir facsímil</v>
      </c>
      <c r="K1295" s="3" t="s">
        <v>51</v>
      </c>
    </row>
    <row r="1296" spans="1:11" ht="42" customHeight="1">
      <c r="A1296" s="2" t="s">
        <v>3360</v>
      </c>
      <c r="B1296" s="2" t="s">
        <v>3360</v>
      </c>
      <c r="C1296" s="2" t="s">
        <v>17</v>
      </c>
      <c r="D1296" s="2" t="s">
        <v>18</v>
      </c>
      <c r="E1296" s="5" t="s">
        <v>1495</v>
      </c>
      <c r="F1296" s="3" t="s">
        <v>1496</v>
      </c>
      <c r="G1296" s="3" t="s">
        <v>67</v>
      </c>
      <c r="H1296" s="2" t="s">
        <v>49</v>
      </c>
      <c r="I1296" s="2" t="s">
        <v>3362</v>
      </c>
      <c r="J1296" s="3" t="str">
        <f>HYPERLINK("https://www.boe.es/gazeta/dias/1828/02/28/pdfs/GMD-1828-26.pdf#page=2","Abrir facsímil")</f>
        <v>Abrir facsímil</v>
      </c>
      <c r="K1296" s="3" t="s">
        <v>51</v>
      </c>
    </row>
    <row r="1297" spans="1:11" ht="42" customHeight="1">
      <c r="A1297" s="2" t="s">
        <v>3360</v>
      </c>
      <c r="B1297" s="2" t="s">
        <v>3360</v>
      </c>
      <c r="C1297" s="2" t="s">
        <v>86</v>
      </c>
      <c r="D1297" s="2" t="s">
        <v>28</v>
      </c>
      <c r="E1297" s="5" t="s">
        <v>82</v>
      </c>
      <c r="F1297" s="3" t="s">
        <v>83</v>
      </c>
      <c r="G1297" s="3" t="s">
        <v>67</v>
      </c>
      <c r="H1297" s="2" t="s">
        <v>49</v>
      </c>
      <c r="I1297" s="2" t="s">
        <v>3363</v>
      </c>
      <c r="J1297" s="3" t="str">
        <f>HYPERLINK("https://www.boe.es/gazeta/dias/1828/08/12/pdfs/GMD-1828-97.pdf#page=2","Abrir facsímil")</f>
        <v>Abrir facsímil</v>
      </c>
      <c r="K1297" s="3" t="s">
        <v>51</v>
      </c>
    </row>
    <row r="1298" spans="1:11" ht="42" customHeight="1">
      <c r="A1298" s="2" t="s">
        <v>3364</v>
      </c>
      <c r="B1298" s="2" t="s">
        <v>3365</v>
      </c>
      <c r="C1298" s="2" t="s">
        <v>46</v>
      </c>
      <c r="D1298" s="2" t="s">
        <v>28</v>
      </c>
      <c r="E1298" s="5" t="s">
        <v>499</v>
      </c>
      <c r="F1298" s="3" t="s">
        <v>500</v>
      </c>
      <c r="G1298" s="3" t="s">
        <v>43</v>
      </c>
      <c r="H1298" s="2" t="s">
        <v>49</v>
      </c>
      <c r="I1298" s="2" t="s">
        <v>3366</v>
      </c>
      <c r="J1298" s="3" t="str">
        <f>HYPERLINK("https://www.boe.es/gazeta/dias/1828/09/16/pdfs/GMD-1828-112.pdf#page=1","Abrir facsímil")</f>
        <v>Abrir facsímil</v>
      </c>
      <c r="K1298" s="3" t="s">
        <v>51</v>
      </c>
    </row>
    <row r="1299" spans="1:11" ht="42" customHeight="1">
      <c r="A1299" s="2" t="s">
        <v>3367</v>
      </c>
      <c r="B1299" s="2" t="s">
        <v>3368</v>
      </c>
      <c r="C1299" s="2" t="s">
        <v>17</v>
      </c>
      <c r="D1299" s="2" t="s">
        <v>18</v>
      </c>
      <c r="E1299" s="5" t="s">
        <v>1017</v>
      </c>
      <c r="F1299" s="3" t="s">
        <v>1018</v>
      </c>
      <c r="G1299" s="3" t="s">
        <v>67</v>
      </c>
      <c r="H1299" s="2" t="s">
        <v>49</v>
      </c>
      <c r="I1299" s="2" t="s">
        <v>3369</v>
      </c>
      <c r="J1299" s="3" t="str">
        <f>HYPERLINK("https://www.boe.es/gazeta/dias/1828/11/06/pdfs/GMD-1828-134.pdf#page=2","Abrir facsímil")</f>
        <v>Abrir facsímil</v>
      </c>
      <c r="K1299" s="3" t="s">
        <v>51</v>
      </c>
    </row>
    <row r="1300" spans="1:11" ht="42" customHeight="1">
      <c r="A1300" s="2" t="s">
        <v>3370</v>
      </c>
      <c r="B1300" s="2" t="s">
        <v>3371</v>
      </c>
      <c r="C1300" s="2" t="s">
        <v>17</v>
      </c>
      <c r="D1300" s="2" t="s">
        <v>18</v>
      </c>
      <c r="E1300" s="5" t="s">
        <v>920</v>
      </c>
      <c r="F1300" s="3" t="s">
        <v>921</v>
      </c>
      <c r="G1300" s="3" t="s">
        <v>21</v>
      </c>
      <c r="H1300" s="2" t="s">
        <v>49</v>
      </c>
      <c r="I1300" s="2" t="s">
        <v>3372</v>
      </c>
      <c r="J1300" s="3" t="str">
        <f>HYPERLINK("https://www.boe.es/gazeta/dias/1828/01/29/pdfs/GMD-1828-13.pdf#page=4","Abrir facsímil")</f>
        <v>Abrir facsímil</v>
      </c>
      <c r="K1300" s="3" t="s">
        <v>51</v>
      </c>
    </row>
    <row r="1301" spans="1:11" ht="42" customHeight="1">
      <c r="A1301" s="2" t="s">
        <v>3373</v>
      </c>
      <c r="B1301" s="2" t="s">
        <v>3374</v>
      </c>
      <c r="C1301" s="2" t="s">
        <v>54</v>
      </c>
      <c r="D1301" s="2" t="s">
        <v>28</v>
      </c>
      <c r="E1301" s="5" t="s">
        <v>169</v>
      </c>
      <c r="F1301" s="3" t="s">
        <v>170</v>
      </c>
      <c r="G1301" s="3" t="s">
        <v>36</v>
      </c>
      <c r="H1301" s="2" t="s">
        <v>49</v>
      </c>
      <c r="I1301" s="2" t="s">
        <v>3375</v>
      </c>
      <c r="J1301" s="3" t="str">
        <f>HYPERLINK("https://www.boe.es/gazeta/dias/1828/04/01/pdfs/GMD-1828-40.pdf#page=3","Abrir facsímil")</f>
        <v>Abrir facsímil</v>
      </c>
      <c r="K1301" s="3" t="s">
        <v>51</v>
      </c>
    </row>
    <row r="1302" spans="1:11" ht="42" customHeight="1">
      <c r="A1302" s="2" t="s">
        <v>3376</v>
      </c>
      <c r="B1302" s="2" t="s">
        <v>3377</v>
      </c>
      <c r="C1302" s="2" t="s">
        <v>17</v>
      </c>
      <c r="D1302" s="2" t="s">
        <v>18</v>
      </c>
      <c r="E1302" s="5" t="s">
        <v>55</v>
      </c>
      <c r="F1302" s="3" t="s">
        <v>56</v>
      </c>
      <c r="G1302" s="3" t="s">
        <v>67</v>
      </c>
      <c r="H1302" s="2" t="s">
        <v>49</v>
      </c>
      <c r="I1302" s="2" t="s">
        <v>3378</v>
      </c>
      <c r="J1302" s="3" t="str">
        <f>HYPERLINK("https://www.boe.es/gazeta/dias/1828/05/10/pdfs/GMD-1828-57.pdf#page=2","Abrir facsímil")</f>
        <v>Abrir facsímil</v>
      </c>
      <c r="K1302" s="3" t="s">
        <v>51</v>
      </c>
    </row>
    <row r="1303" spans="1:11" ht="42" customHeight="1">
      <c r="A1303" s="2" t="s">
        <v>3379</v>
      </c>
      <c r="B1303" s="2" t="s">
        <v>3379</v>
      </c>
      <c r="C1303" s="2" t="s">
        <v>27</v>
      </c>
      <c r="D1303" s="2" t="s">
        <v>28</v>
      </c>
      <c r="E1303" s="5" t="s">
        <v>1287</v>
      </c>
      <c r="F1303" s="3" t="s">
        <v>1288</v>
      </c>
      <c r="G1303" s="3" t="s">
        <v>67</v>
      </c>
      <c r="H1303" s="2" t="s">
        <v>49</v>
      </c>
      <c r="I1303" s="2" t="s">
        <v>3380</v>
      </c>
      <c r="J1303" s="3" t="str">
        <f>HYPERLINK("https://www.boe.es/gazeta/dias/1828/02/21/pdfs/GMD-1828-23.pdf#page=2","Abrir facsímil")</f>
        <v>Abrir facsímil</v>
      </c>
      <c r="K1303" s="3" t="s">
        <v>51</v>
      </c>
    </row>
    <row r="1304" spans="1:11" ht="42" customHeight="1">
      <c r="A1304" s="2" t="s">
        <v>3381</v>
      </c>
      <c r="B1304" s="2" t="s">
        <v>3382</v>
      </c>
      <c r="C1304" s="2" t="s">
        <v>46</v>
      </c>
      <c r="D1304" s="2" t="s">
        <v>28</v>
      </c>
      <c r="E1304" s="5" t="s">
        <v>1325</v>
      </c>
      <c r="F1304" s="3" t="s">
        <v>1326</v>
      </c>
      <c r="G1304" s="3" t="s">
        <v>21</v>
      </c>
      <c r="H1304" s="2" t="s">
        <v>49</v>
      </c>
      <c r="I1304" s="2" t="s">
        <v>3383</v>
      </c>
      <c r="J1304" s="3" t="str">
        <f>HYPERLINK("https://www.boe.es/gazeta/dias/1828/05/17/pdfs/GMD-1828-60.pdf#page=4","Abrir facsímil")</f>
        <v>Abrir facsímil</v>
      </c>
      <c r="K1304" s="3" t="s">
        <v>51</v>
      </c>
    </row>
    <row r="1305" spans="1:11" ht="42" customHeight="1">
      <c r="A1305" s="2" t="s">
        <v>3384</v>
      </c>
      <c r="B1305" s="2" t="s">
        <v>3385</v>
      </c>
      <c r="C1305" s="2" t="s">
        <v>27</v>
      </c>
      <c r="D1305" s="2" t="s">
        <v>28</v>
      </c>
      <c r="E1305" s="5" t="s">
        <v>55</v>
      </c>
      <c r="F1305" s="3" t="s">
        <v>56</v>
      </c>
      <c r="G1305" s="3" t="s">
        <v>57</v>
      </c>
      <c r="H1305" s="2" t="s">
        <v>49</v>
      </c>
      <c r="I1305" s="2" t="s">
        <v>3386</v>
      </c>
      <c r="J1305" s="3" t="str">
        <f>HYPERLINK("https://www.boe.es/gazeta/dias/1828/05/10/pdfs/GMD-1828-57.pdf#page=4","Abrir facsímil")</f>
        <v>Abrir facsímil</v>
      </c>
      <c r="K1305" s="3" t="s">
        <v>51</v>
      </c>
    </row>
    <row r="1306" spans="1:11" ht="42" customHeight="1">
      <c r="A1306" s="2" t="s">
        <v>3387</v>
      </c>
      <c r="B1306" s="2" t="s">
        <v>3388</v>
      </c>
      <c r="C1306" s="2" t="s">
        <v>27</v>
      </c>
      <c r="D1306" s="2" t="s">
        <v>28</v>
      </c>
      <c r="E1306" s="5" t="s">
        <v>499</v>
      </c>
      <c r="F1306" s="3" t="s">
        <v>500</v>
      </c>
      <c r="G1306" s="3" t="s">
        <v>21</v>
      </c>
      <c r="H1306" s="2" t="s">
        <v>49</v>
      </c>
      <c r="I1306" s="2" t="s">
        <v>3389</v>
      </c>
      <c r="J1306" s="3" t="str">
        <f>HYPERLINK("https://www.boe.es/gazeta/dias/1828/09/16/pdfs/GMD-1828-112.pdf#page=4","Abrir facsímil")</f>
        <v>Abrir facsímil</v>
      </c>
      <c r="K1306" s="3" t="s">
        <v>51</v>
      </c>
    </row>
    <row r="1307" spans="1:11" ht="42" customHeight="1">
      <c r="A1307" s="2" t="s">
        <v>3390</v>
      </c>
      <c r="B1307" s="2" t="s">
        <v>3390</v>
      </c>
      <c r="C1307" s="2" t="s">
        <v>17</v>
      </c>
      <c r="D1307" s="2" t="s">
        <v>18</v>
      </c>
      <c r="E1307" s="5" t="s">
        <v>382</v>
      </c>
      <c r="F1307" s="3" t="s">
        <v>383</v>
      </c>
      <c r="G1307" s="3" t="s">
        <v>67</v>
      </c>
      <c r="H1307" s="2" t="s">
        <v>49</v>
      </c>
      <c r="I1307" s="2" t="s">
        <v>3391</v>
      </c>
      <c r="J1307" s="3" t="str">
        <f>HYPERLINK("https://www.boe.es/gazeta/dias/1828/03/04/pdfs/GMD-1828-28.pdf#page=2","Abrir facsímil")</f>
        <v>Abrir facsímil</v>
      </c>
      <c r="K1307" s="3" t="s">
        <v>51</v>
      </c>
    </row>
    <row r="1308" spans="1:11" ht="42" customHeight="1">
      <c r="A1308" s="2" t="s">
        <v>3392</v>
      </c>
      <c r="B1308" s="2" t="s">
        <v>3393</v>
      </c>
      <c r="C1308" s="2" t="s">
        <v>40</v>
      </c>
      <c r="D1308" s="2" t="s">
        <v>28</v>
      </c>
      <c r="E1308" s="5" t="s">
        <v>504</v>
      </c>
      <c r="F1308" s="3" t="s">
        <v>505</v>
      </c>
      <c r="G1308" s="3" t="s">
        <v>506</v>
      </c>
      <c r="H1308" s="2" t="s">
        <v>49</v>
      </c>
      <c r="I1308" s="2" t="s">
        <v>3394</v>
      </c>
      <c r="J1308" s="3" t="str">
        <f>HYPERLINK("https://www.boe.es/gazeta/dias/1828/09/13/pdfs/GMD-1828-111.pdf#page=4","Abrir facsímil")</f>
        <v>Abrir facsímil</v>
      </c>
      <c r="K1308" s="3" t="s">
        <v>51</v>
      </c>
    </row>
    <row r="1309" spans="1:11" ht="42" customHeight="1">
      <c r="A1309" s="2" t="s">
        <v>3395</v>
      </c>
      <c r="B1309" s="2" t="s">
        <v>3396</v>
      </c>
      <c r="C1309" s="2" t="s">
        <v>150</v>
      </c>
      <c r="D1309" s="2" t="s">
        <v>151</v>
      </c>
      <c r="E1309" s="5" t="s">
        <v>47</v>
      </c>
      <c r="F1309" s="3" t="s">
        <v>48</v>
      </c>
      <c r="G1309" s="3" t="s">
        <v>36</v>
      </c>
      <c r="H1309" s="2" t="s">
        <v>22</v>
      </c>
      <c r="I1309" s="2" t="s">
        <v>3397</v>
      </c>
      <c r="J1309" s="3" t="str">
        <f>HYPERLINK("https://www.boe.es/gazeta/dias/1828/07/03/pdfs/GMD-1828-80.pdf#page=3","Abrir facsímil")</f>
        <v>Abrir facsímil</v>
      </c>
      <c r="K1309" s="3" t="s">
        <v>24</v>
      </c>
    </row>
    <row r="1310" spans="1:11" ht="42" customHeight="1">
      <c r="A1310" s="2" t="s">
        <v>3398</v>
      </c>
      <c r="B1310" s="2" t="s">
        <v>3399</v>
      </c>
      <c r="C1310" s="2" t="s">
        <v>27</v>
      </c>
      <c r="D1310" s="2" t="s">
        <v>28</v>
      </c>
      <c r="E1310" s="5" t="s">
        <v>128</v>
      </c>
      <c r="F1310" s="3" t="s">
        <v>129</v>
      </c>
      <c r="G1310" s="3" t="s">
        <v>36</v>
      </c>
      <c r="H1310" s="2" t="s">
        <v>49</v>
      </c>
      <c r="I1310" s="2" t="s">
        <v>3400</v>
      </c>
      <c r="J1310" s="3" t="str">
        <f>HYPERLINK("https://www.boe.es/gazeta/dias/1828/01/03/pdfs/GMD-1828-2.pdf#page=3","Abrir facsímil")</f>
        <v>Abrir facsímil</v>
      </c>
      <c r="K1310" s="3" t="s">
        <v>51</v>
      </c>
    </row>
    <row r="1311" spans="1:11" ht="42" customHeight="1">
      <c r="A1311" s="2" t="s">
        <v>3401</v>
      </c>
      <c r="B1311" s="2" t="s">
        <v>3402</v>
      </c>
      <c r="C1311" s="2" t="s">
        <v>150</v>
      </c>
      <c r="D1311" s="2" t="s">
        <v>151</v>
      </c>
      <c r="E1311" s="5" t="s">
        <v>314</v>
      </c>
      <c r="F1311" s="3" t="s">
        <v>315</v>
      </c>
      <c r="G1311" s="3" t="s">
        <v>21</v>
      </c>
      <c r="H1311" s="2" t="s">
        <v>49</v>
      </c>
      <c r="I1311" s="2" t="s">
        <v>3403</v>
      </c>
      <c r="J1311" s="3" t="str">
        <f>HYPERLINK("https://www.boe.es/gazeta/dias/1828/01/26/pdfs/GMD-1828-12.pdf#page=4","Abrir facsímil")</f>
        <v>Abrir facsímil</v>
      </c>
      <c r="K1311" s="3" t="s">
        <v>51</v>
      </c>
    </row>
    <row r="1312" spans="1:11" ht="42" customHeight="1">
      <c r="A1312" s="2" t="s">
        <v>3404</v>
      </c>
      <c r="B1312" s="2" t="s">
        <v>3405</v>
      </c>
      <c r="C1312" s="2" t="s">
        <v>17</v>
      </c>
      <c r="D1312" s="2" t="s">
        <v>18</v>
      </c>
      <c r="E1312" s="5" t="s">
        <v>3406</v>
      </c>
      <c r="F1312" s="3" t="s">
        <v>3407</v>
      </c>
      <c r="G1312" s="3" t="s">
        <v>36</v>
      </c>
      <c r="H1312" s="2" t="s">
        <v>49</v>
      </c>
      <c r="I1312" s="2" t="s">
        <v>3408</v>
      </c>
      <c r="J1312" s="3" t="str">
        <f>HYPERLINK("https://www.boe.es/gazeta/dias/1828/07/05/pdfs/GMD-1828-81.pdf#page=3","Abrir facsímil")</f>
        <v>Abrir facsímil</v>
      </c>
      <c r="K1312" s="3" t="s">
        <v>51</v>
      </c>
    </row>
    <row r="1313" spans="1:11" ht="42" customHeight="1">
      <c r="A1313" s="2" t="s">
        <v>3409</v>
      </c>
      <c r="B1313" s="2" t="s">
        <v>3410</v>
      </c>
      <c r="C1313" s="2" t="s">
        <v>27</v>
      </c>
      <c r="D1313" s="2" t="s">
        <v>28</v>
      </c>
      <c r="E1313" s="5" t="s">
        <v>169</v>
      </c>
      <c r="F1313" s="3" t="s">
        <v>170</v>
      </c>
      <c r="G1313" s="3" t="s">
        <v>36</v>
      </c>
      <c r="H1313" s="2" t="s">
        <v>49</v>
      </c>
      <c r="I1313" s="2" t="s">
        <v>3411</v>
      </c>
      <c r="J1313" s="3" t="str">
        <f>HYPERLINK("https://www.boe.es/gazeta/dias/1828/04/01/pdfs/GMD-1828-40.pdf#page=3","Abrir facsímil")</f>
        <v>Abrir facsímil</v>
      </c>
      <c r="K1313" s="3" t="s">
        <v>51</v>
      </c>
    </row>
    <row r="1314" spans="1:11" ht="42" customHeight="1">
      <c r="A1314" s="2" t="s">
        <v>3412</v>
      </c>
      <c r="B1314" s="2" t="s">
        <v>3413</v>
      </c>
      <c r="C1314" s="2" t="s">
        <v>46</v>
      </c>
      <c r="D1314" s="2" t="s">
        <v>28</v>
      </c>
      <c r="E1314" s="5" t="s">
        <v>221</v>
      </c>
      <c r="F1314" s="3" t="s">
        <v>222</v>
      </c>
      <c r="G1314" s="3" t="s">
        <v>36</v>
      </c>
      <c r="H1314" s="2" t="s">
        <v>49</v>
      </c>
      <c r="I1314" s="2" t="s">
        <v>3414</v>
      </c>
      <c r="J1314" s="3" t="str">
        <f>HYPERLINK("https://www.boe.es/gazeta/dias/1828/05/22/pdfs/GMD-1828-62.pdf#page=3","Abrir facsímil")</f>
        <v>Abrir facsímil</v>
      </c>
      <c r="K1314" s="3" t="s">
        <v>51</v>
      </c>
    </row>
    <row r="1315" spans="1:11" ht="42" customHeight="1">
      <c r="A1315" s="2" t="s">
        <v>3415</v>
      </c>
      <c r="B1315" s="2" t="s">
        <v>3415</v>
      </c>
      <c r="C1315" s="2" t="s">
        <v>17</v>
      </c>
      <c r="D1315" s="2" t="s">
        <v>18</v>
      </c>
      <c r="E1315" s="5" t="s">
        <v>746</v>
      </c>
      <c r="F1315" s="3" t="s">
        <v>747</v>
      </c>
      <c r="G1315" s="3" t="s">
        <v>36</v>
      </c>
      <c r="H1315" s="2" t="s">
        <v>49</v>
      </c>
      <c r="I1315" s="2" t="s">
        <v>3416</v>
      </c>
      <c r="J1315" s="3" t="str">
        <f>HYPERLINK("https://www.boe.es/gazeta/dias/1828/01/08/pdfs/GMD-1828-4.pdf#page=3","Abrir facsímil")</f>
        <v>Abrir facsímil</v>
      </c>
      <c r="K1315" s="3" t="s">
        <v>51</v>
      </c>
    </row>
    <row r="1316" spans="1:11" ht="42" customHeight="1">
      <c r="A1316" s="2" t="s">
        <v>3417</v>
      </c>
      <c r="B1316" s="2" t="s">
        <v>3417</v>
      </c>
      <c r="C1316" s="2" t="s">
        <v>27</v>
      </c>
      <c r="D1316" s="2" t="s">
        <v>28</v>
      </c>
      <c r="E1316" s="5" t="s">
        <v>55</v>
      </c>
      <c r="F1316" s="3" t="s">
        <v>56</v>
      </c>
      <c r="G1316" s="3" t="s">
        <v>57</v>
      </c>
      <c r="H1316" s="2" t="s">
        <v>49</v>
      </c>
      <c r="I1316" s="2" t="s">
        <v>3418</v>
      </c>
      <c r="J1316" s="3" t="str">
        <f>HYPERLINK("https://www.boe.es/gazeta/dias/1828/05/10/pdfs/GMD-1828-57.pdf#page=4","Abrir facsímil")</f>
        <v>Abrir facsímil</v>
      </c>
      <c r="K1316" s="3" t="s">
        <v>51</v>
      </c>
    </row>
    <row r="1317" spans="1:11" ht="42" customHeight="1">
      <c r="A1317" s="2" t="s">
        <v>3419</v>
      </c>
      <c r="B1317" s="2" t="s">
        <v>3420</v>
      </c>
      <c r="C1317" s="2" t="s">
        <v>150</v>
      </c>
      <c r="D1317" s="2" t="s">
        <v>151</v>
      </c>
      <c r="E1317" s="5" t="s">
        <v>1089</v>
      </c>
      <c r="F1317" s="3" t="s">
        <v>1090</v>
      </c>
      <c r="G1317" s="3" t="s">
        <v>21</v>
      </c>
      <c r="H1317" s="2" t="s">
        <v>49</v>
      </c>
      <c r="I1317" s="2" t="s">
        <v>3421</v>
      </c>
      <c r="J1317" s="3" t="str">
        <f>HYPERLINK("https://www.boe.es/gazeta/dias/1828/09/18/pdfs/GMD-1828-113.pdf#page=4","Abrir facsímil")</f>
        <v>Abrir facsímil</v>
      </c>
      <c r="K1317" s="3" t="s">
        <v>51</v>
      </c>
    </row>
    <row r="1318" spans="1:11" ht="42" customHeight="1">
      <c r="A1318" s="2" t="s">
        <v>3422</v>
      </c>
      <c r="B1318" s="2" t="s">
        <v>3423</v>
      </c>
      <c r="C1318" s="2" t="s">
        <v>150</v>
      </c>
      <c r="D1318" s="2" t="s">
        <v>151</v>
      </c>
      <c r="E1318" s="5" t="s">
        <v>314</v>
      </c>
      <c r="F1318" s="3" t="s">
        <v>315</v>
      </c>
      <c r="G1318" s="3" t="s">
        <v>21</v>
      </c>
      <c r="H1318" s="2" t="s">
        <v>49</v>
      </c>
      <c r="I1318" s="2" t="s">
        <v>3424</v>
      </c>
      <c r="J1318" s="3" t="str">
        <f>HYPERLINK("https://www.boe.es/gazeta/dias/1828/01/26/pdfs/GMD-1828-12.pdf#page=4","Abrir facsímil")</f>
        <v>Abrir facsímil</v>
      </c>
      <c r="K1318" s="3" t="s">
        <v>51</v>
      </c>
    </row>
    <row r="1319" spans="1:11" ht="42" customHeight="1">
      <c r="A1319" s="2" t="s">
        <v>3425</v>
      </c>
      <c r="B1319" s="2" t="s">
        <v>3426</v>
      </c>
      <c r="C1319" s="2" t="s">
        <v>27</v>
      </c>
      <c r="D1319" s="2" t="s">
        <v>28</v>
      </c>
      <c r="E1319" s="5" t="s">
        <v>137</v>
      </c>
      <c r="F1319" s="3" t="s">
        <v>138</v>
      </c>
      <c r="G1319" s="3" t="s">
        <v>21</v>
      </c>
      <c r="H1319" s="2" t="s">
        <v>49</v>
      </c>
      <c r="I1319" s="2" t="s">
        <v>3427</v>
      </c>
      <c r="J1319" s="3" t="str">
        <f>HYPERLINK("https://www.boe.es/gazeta/dias/1828/12/25/pdfs/GMD-1828-155.pdf#page=4","Abrir facsímil")</f>
        <v>Abrir facsímil</v>
      </c>
      <c r="K1319" s="3" t="s">
        <v>51</v>
      </c>
    </row>
    <row r="1320" spans="1:11" ht="42" customHeight="1">
      <c r="A1320" s="2" t="s">
        <v>3428</v>
      </c>
      <c r="B1320" s="2" t="s">
        <v>3429</v>
      </c>
      <c r="C1320" s="2" t="s">
        <v>96</v>
      </c>
      <c r="D1320" s="2" t="s">
        <v>28</v>
      </c>
      <c r="E1320" s="5" t="s">
        <v>91</v>
      </c>
      <c r="F1320" s="3" t="s">
        <v>92</v>
      </c>
      <c r="G1320" s="3" t="s">
        <v>21</v>
      </c>
      <c r="H1320" s="2" t="s">
        <v>49</v>
      </c>
      <c r="I1320" s="2" t="s">
        <v>3430</v>
      </c>
      <c r="J1320" s="3" t="str">
        <f>HYPERLINK("https://www.boe.es/gazeta/dias/1828/12/13/pdfs/GMD-1828-150.pdf#page=4","Abrir facsímil")</f>
        <v>Abrir facsímil</v>
      </c>
      <c r="K1320" s="3" t="s">
        <v>51</v>
      </c>
    </row>
    <row r="1321" spans="1:11" ht="42" customHeight="1">
      <c r="A1321" s="2" t="s">
        <v>3431</v>
      </c>
      <c r="B1321" s="2" t="s">
        <v>3431</v>
      </c>
      <c r="C1321" s="2" t="s">
        <v>293</v>
      </c>
      <c r="D1321" s="2" t="s">
        <v>151</v>
      </c>
      <c r="E1321" s="5" t="s">
        <v>1839</v>
      </c>
      <c r="F1321" s="3" t="s">
        <v>1840</v>
      </c>
      <c r="G1321" s="3" t="s">
        <v>21</v>
      </c>
      <c r="H1321" s="2" t="s">
        <v>49</v>
      </c>
      <c r="I1321" s="2" t="s">
        <v>3432</v>
      </c>
      <c r="J1321" s="3" t="str">
        <f>HYPERLINK("https://www.boe.es/gazeta/dias/1828/06/19/pdfs/GMD-1828-74.pdf#page=4","Abrir facsímil")</f>
        <v>Abrir facsímil</v>
      </c>
      <c r="K1321" s="3" t="s">
        <v>51</v>
      </c>
    </row>
    <row r="1322" spans="1:11" ht="42" customHeight="1">
      <c r="A1322" s="2" t="s">
        <v>3433</v>
      </c>
      <c r="B1322" s="2" t="s">
        <v>3434</v>
      </c>
      <c r="C1322" s="2" t="s">
        <v>27</v>
      </c>
      <c r="D1322" s="2" t="s">
        <v>28</v>
      </c>
      <c r="E1322" s="5" t="s">
        <v>324</v>
      </c>
      <c r="F1322" s="3" t="s">
        <v>325</v>
      </c>
      <c r="G1322" s="3" t="s">
        <v>21</v>
      </c>
      <c r="H1322" s="2" t="s">
        <v>49</v>
      </c>
      <c r="I1322" s="2" t="s">
        <v>3435</v>
      </c>
      <c r="J1322" s="3" t="str">
        <f>HYPERLINK("https://www.boe.es/gazeta/dias/1828/05/08/pdfs/GMD-1828-56.pdf#page=4","Abrir facsímil")</f>
        <v>Abrir facsímil</v>
      </c>
      <c r="K1322" s="3" t="s">
        <v>51</v>
      </c>
    </row>
    <row r="1323" spans="1:11" ht="42" customHeight="1">
      <c r="A1323" s="2" t="s">
        <v>3436</v>
      </c>
      <c r="B1323" s="2" t="s">
        <v>3436</v>
      </c>
      <c r="C1323" s="2" t="s">
        <v>27</v>
      </c>
      <c r="D1323" s="2" t="s">
        <v>28</v>
      </c>
      <c r="E1323" s="5" t="s">
        <v>359</v>
      </c>
      <c r="F1323" s="3" t="s">
        <v>360</v>
      </c>
      <c r="G1323" s="3" t="s">
        <v>21</v>
      </c>
      <c r="H1323" s="2" t="s">
        <v>49</v>
      </c>
      <c r="I1323" s="2" t="s">
        <v>3437</v>
      </c>
      <c r="J1323" s="3" t="str">
        <f>HYPERLINK("https://www.boe.es/gazeta/dias/1828/09/20/pdfs/GMD-1828-114.pdf#page=4","Abrir facsímil")</f>
        <v>Abrir facsímil</v>
      </c>
      <c r="K1323" s="3" t="s">
        <v>51</v>
      </c>
    </row>
    <row r="1324" spans="1:11" ht="42" customHeight="1">
      <c r="A1324" s="2" t="s">
        <v>3438</v>
      </c>
      <c r="B1324" s="2" t="s">
        <v>3438</v>
      </c>
      <c r="C1324" s="2" t="s">
        <v>17</v>
      </c>
      <c r="D1324" s="2" t="s">
        <v>18</v>
      </c>
      <c r="E1324" s="5" t="s">
        <v>1082</v>
      </c>
      <c r="F1324" s="3" t="s">
        <v>1083</v>
      </c>
      <c r="G1324" s="3" t="s">
        <v>21</v>
      </c>
      <c r="H1324" s="2" t="s">
        <v>49</v>
      </c>
      <c r="I1324" s="2" t="s">
        <v>3439</v>
      </c>
      <c r="J1324" s="3" t="str">
        <f>HYPERLINK("https://www.boe.es/gazeta/dias/1828/05/31/pdfs/GMD-1828-66.pdf#page=4","Abrir facsímil")</f>
        <v>Abrir facsímil</v>
      </c>
      <c r="K1324" s="3" t="s">
        <v>51</v>
      </c>
    </row>
    <row r="1325" spans="1:11" ht="42" customHeight="1">
      <c r="A1325" s="2" t="s">
        <v>3440</v>
      </c>
      <c r="B1325" s="2" t="s">
        <v>3440</v>
      </c>
      <c r="C1325" s="2" t="s">
        <v>17</v>
      </c>
      <c r="D1325" s="2" t="s">
        <v>18</v>
      </c>
      <c r="E1325" s="5" t="s">
        <v>91</v>
      </c>
      <c r="F1325" s="3" t="s">
        <v>92</v>
      </c>
      <c r="G1325" s="3" t="s">
        <v>67</v>
      </c>
      <c r="H1325" s="2" t="s">
        <v>49</v>
      </c>
      <c r="I1325" s="2" t="s">
        <v>3441</v>
      </c>
      <c r="J1325" s="3" t="str">
        <f>HYPERLINK("https://www.boe.es/gazeta/dias/1828/12/13/pdfs/GMD-1828-150.pdf#page=2","Abrir facsímil")</f>
        <v>Abrir facsímil</v>
      </c>
      <c r="K1325" s="3" t="s">
        <v>51</v>
      </c>
    </row>
    <row r="1326" spans="1:11" ht="42" customHeight="1">
      <c r="A1326" s="2" t="s">
        <v>3442</v>
      </c>
      <c r="B1326" s="2" t="s">
        <v>3443</v>
      </c>
      <c r="C1326" s="2" t="s">
        <v>150</v>
      </c>
      <c r="D1326" s="2" t="s">
        <v>151</v>
      </c>
      <c r="E1326" s="5" t="s">
        <v>314</v>
      </c>
      <c r="F1326" s="3" t="s">
        <v>315</v>
      </c>
      <c r="G1326" s="3" t="s">
        <v>21</v>
      </c>
      <c r="H1326" s="2" t="s">
        <v>49</v>
      </c>
      <c r="I1326" s="2" t="s">
        <v>3444</v>
      </c>
      <c r="J1326" s="3" t="str">
        <f>HYPERLINK("https://www.boe.es/gazeta/dias/1828/01/26/pdfs/GMD-1828-12.pdf#page=4","Abrir facsímil")</f>
        <v>Abrir facsímil</v>
      </c>
      <c r="K1326" s="3" t="s">
        <v>51</v>
      </c>
    </row>
    <row r="1327" spans="1:11" ht="42" customHeight="1">
      <c r="A1327" s="2" t="s">
        <v>3445</v>
      </c>
      <c r="B1327" s="2" t="s">
        <v>3446</v>
      </c>
      <c r="C1327" s="2" t="s">
        <v>17</v>
      </c>
      <c r="D1327" s="2" t="s">
        <v>18</v>
      </c>
      <c r="E1327" s="5" t="s">
        <v>108</v>
      </c>
      <c r="F1327" s="3" t="s">
        <v>109</v>
      </c>
      <c r="G1327" s="3" t="s">
        <v>21</v>
      </c>
      <c r="H1327" s="2" t="s">
        <v>22</v>
      </c>
      <c r="I1327" s="2" t="s">
        <v>3447</v>
      </c>
      <c r="J1327" s="3" t="str">
        <f>HYPERLINK("https://www.boe.es/gazeta/dias/1828/11/29/pdfs/GMD-1828-144.pdf#page=4","Abrir facsímil")</f>
        <v>Abrir facsímil</v>
      </c>
      <c r="K1327" s="3" t="s">
        <v>24</v>
      </c>
    </row>
    <row r="1328" spans="1:11" ht="42" customHeight="1">
      <c r="A1328" s="2" t="s">
        <v>3448</v>
      </c>
      <c r="B1328" s="2" t="s">
        <v>3449</v>
      </c>
      <c r="C1328" s="2" t="s">
        <v>17</v>
      </c>
      <c r="D1328" s="2" t="s">
        <v>18</v>
      </c>
      <c r="E1328" s="5" t="s">
        <v>256</v>
      </c>
      <c r="F1328" s="3" t="s">
        <v>257</v>
      </c>
      <c r="G1328" s="3" t="s">
        <v>43</v>
      </c>
      <c r="H1328" s="2" t="s">
        <v>49</v>
      </c>
      <c r="I1328" s="2" t="s">
        <v>3450</v>
      </c>
      <c r="J1328" s="3" t="str">
        <f>HYPERLINK("https://www.boe.es/gazeta/dias/1828/11/11/pdfs/GMD-1828-136.pdf#page=1","Abrir facsímil")</f>
        <v>Abrir facsímil</v>
      </c>
      <c r="K1328" s="3" t="s">
        <v>51</v>
      </c>
    </row>
    <row r="1329" spans="1:11" ht="42" customHeight="1">
      <c r="A1329" s="2" t="s">
        <v>3451</v>
      </c>
      <c r="B1329" s="2" t="s">
        <v>3451</v>
      </c>
      <c r="C1329" s="2" t="s">
        <v>27</v>
      </c>
      <c r="D1329" s="2" t="s">
        <v>28</v>
      </c>
      <c r="E1329" s="5" t="s">
        <v>212</v>
      </c>
      <c r="F1329" s="3" t="s">
        <v>213</v>
      </c>
      <c r="G1329" s="3" t="s">
        <v>36</v>
      </c>
      <c r="H1329" s="2" t="s">
        <v>49</v>
      </c>
      <c r="I1329" s="2" t="s">
        <v>3452</v>
      </c>
      <c r="J1329" s="3" t="str">
        <f>HYPERLINK("https://www.boe.es/gazeta/dias/1828/03/25/pdfs/GMD-1828-37.pdf#page=3","Abrir facsímil")</f>
        <v>Abrir facsímil</v>
      </c>
      <c r="K1329" s="3" t="s">
        <v>51</v>
      </c>
    </row>
    <row r="1330" spans="1:11" ht="42" customHeight="1">
      <c r="A1330" s="2" t="s">
        <v>3453</v>
      </c>
      <c r="B1330" s="2" t="s">
        <v>3453</v>
      </c>
      <c r="C1330" s="2" t="s">
        <v>17</v>
      </c>
      <c r="D1330" s="2" t="s">
        <v>18</v>
      </c>
      <c r="E1330" s="5" t="s">
        <v>47</v>
      </c>
      <c r="F1330" s="3" t="s">
        <v>48</v>
      </c>
      <c r="G1330" s="3" t="s">
        <v>36</v>
      </c>
      <c r="H1330" s="2" t="s">
        <v>49</v>
      </c>
      <c r="I1330" s="2" t="s">
        <v>3454</v>
      </c>
      <c r="J1330" s="3" t="str">
        <f>HYPERLINK("https://www.boe.es/gazeta/dias/1828/07/03/pdfs/GMD-1828-80.pdf#page=3","Abrir facsímil")</f>
        <v>Abrir facsímil</v>
      </c>
      <c r="K1330" s="3" t="s">
        <v>51</v>
      </c>
    </row>
    <row r="1331" spans="1:11" ht="42" customHeight="1">
      <c r="A1331" s="2" t="s">
        <v>3455</v>
      </c>
      <c r="B1331" s="2" t="s">
        <v>3455</v>
      </c>
      <c r="C1331" s="2" t="s">
        <v>17</v>
      </c>
      <c r="D1331" s="2" t="s">
        <v>18</v>
      </c>
      <c r="E1331" s="5" t="s">
        <v>324</v>
      </c>
      <c r="F1331" s="3" t="s">
        <v>325</v>
      </c>
      <c r="G1331" s="3" t="s">
        <v>36</v>
      </c>
      <c r="H1331" s="2" t="s">
        <v>49</v>
      </c>
      <c r="I1331" s="2" t="s">
        <v>3456</v>
      </c>
      <c r="J1331" s="3" t="str">
        <f>HYPERLINK("https://www.boe.es/gazeta/dias/1828/05/08/pdfs/GMD-1828-56.pdf#page=3","Abrir facsímil")</f>
        <v>Abrir facsímil</v>
      </c>
      <c r="K1331" s="3" t="s">
        <v>51</v>
      </c>
    </row>
    <row r="1332" spans="1:11" ht="42" customHeight="1">
      <c r="A1332" s="2" t="s">
        <v>3457</v>
      </c>
      <c r="B1332" s="2" t="s">
        <v>3457</v>
      </c>
      <c r="C1332" s="2" t="s">
        <v>17</v>
      </c>
      <c r="D1332" s="2" t="s">
        <v>18</v>
      </c>
      <c r="E1332" s="5" t="s">
        <v>41</v>
      </c>
      <c r="F1332" s="3" t="s">
        <v>42</v>
      </c>
      <c r="G1332" s="3" t="s">
        <v>67</v>
      </c>
      <c r="H1332" s="2" t="s">
        <v>49</v>
      </c>
      <c r="I1332" s="2" t="s">
        <v>3458</v>
      </c>
      <c r="J1332" s="3" t="str">
        <f>HYPERLINK("https://www.boe.es/gazeta/dias/1828/01/15/pdfs/GMD-1828-7.pdf#page=2","Abrir facsímil")</f>
        <v>Abrir facsímil</v>
      </c>
      <c r="K1332" s="3" t="s">
        <v>51</v>
      </c>
    </row>
    <row r="1333" spans="1:11" ht="42" customHeight="1">
      <c r="A1333" s="2" t="s">
        <v>3459</v>
      </c>
      <c r="B1333" s="2" t="s">
        <v>3459</v>
      </c>
      <c r="C1333" s="2" t="s">
        <v>54</v>
      </c>
      <c r="D1333" s="2" t="s">
        <v>28</v>
      </c>
      <c r="E1333" s="5" t="s">
        <v>128</v>
      </c>
      <c r="F1333" s="3" t="s">
        <v>129</v>
      </c>
      <c r="G1333" s="3" t="s">
        <v>36</v>
      </c>
      <c r="H1333" s="2" t="s">
        <v>49</v>
      </c>
      <c r="I1333" s="2" t="s">
        <v>3460</v>
      </c>
      <c r="J1333" s="3" t="str">
        <f>HYPERLINK("https://www.boe.es/gazeta/dias/1828/01/03/pdfs/GMD-1828-2.pdf#page=3","Abrir facsímil")</f>
        <v>Abrir facsímil</v>
      </c>
      <c r="K1333" s="3" t="s">
        <v>51</v>
      </c>
    </row>
    <row r="1334" spans="1:11" ht="42" customHeight="1">
      <c r="A1334" s="2" t="s">
        <v>3459</v>
      </c>
      <c r="B1334" s="2" t="s">
        <v>3459</v>
      </c>
      <c r="C1334" s="2" t="s">
        <v>17</v>
      </c>
      <c r="D1334" s="2" t="s">
        <v>18</v>
      </c>
      <c r="E1334" s="5" t="s">
        <v>564</v>
      </c>
      <c r="F1334" s="3" t="s">
        <v>565</v>
      </c>
      <c r="G1334" s="3" t="s">
        <v>36</v>
      </c>
      <c r="H1334" s="2" t="s">
        <v>49</v>
      </c>
      <c r="I1334" s="2" t="s">
        <v>3461</v>
      </c>
      <c r="J1334" s="3" t="str">
        <f>HYPERLINK("https://www.boe.es/gazeta/dias/1828/02/02/pdfs/GMD-1828-15.pdf#page=3","Abrir facsímil")</f>
        <v>Abrir facsímil</v>
      </c>
      <c r="K1334" s="3" t="s">
        <v>51</v>
      </c>
    </row>
    <row r="1335" spans="1:11" ht="42" customHeight="1">
      <c r="A1335" s="2" t="s">
        <v>3459</v>
      </c>
      <c r="B1335" s="2" t="s">
        <v>3459</v>
      </c>
      <c r="C1335" s="2" t="s">
        <v>17</v>
      </c>
      <c r="D1335" s="2" t="s">
        <v>18</v>
      </c>
      <c r="E1335" s="5" t="s">
        <v>1287</v>
      </c>
      <c r="F1335" s="3" t="s">
        <v>1288</v>
      </c>
      <c r="G1335" s="3" t="s">
        <v>36</v>
      </c>
      <c r="H1335" s="2" t="s">
        <v>49</v>
      </c>
      <c r="I1335" s="2" t="s">
        <v>3462</v>
      </c>
      <c r="J1335" s="3" t="str">
        <f>HYPERLINK("https://www.boe.es/gazeta/dias/1828/02/21/pdfs/GMD-1828-23.pdf#page=3","Abrir facsímil")</f>
        <v>Abrir facsímil</v>
      </c>
      <c r="K1335" s="3" t="s">
        <v>51</v>
      </c>
    </row>
    <row r="1336" spans="1:11" ht="42" customHeight="1">
      <c r="A1336" s="2" t="s">
        <v>3459</v>
      </c>
      <c r="B1336" s="2" t="s">
        <v>3459</v>
      </c>
      <c r="C1336" s="2" t="s">
        <v>86</v>
      </c>
      <c r="D1336" s="2" t="s">
        <v>28</v>
      </c>
      <c r="E1336" s="5" t="s">
        <v>691</v>
      </c>
      <c r="F1336" s="3" t="s">
        <v>692</v>
      </c>
      <c r="G1336" s="3" t="s">
        <v>36</v>
      </c>
      <c r="H1336" s="2" t="s">
        <v>49</v>
      </c>
      <c r="I1336" s="2" t="s">
        <v>3463</v>
      </c>
      <c r="J1336" s="3" t="str">
        <f>HYPERLINK("https://www.boe.es/gazeta/dias/1828/03/01/pdfs/GMD-1828-27.pdf#page=3","Abrir facsímil")</f>
        <v>Abrir facsímil</v>
      </c>
      <c r="K1336" s="3" t="s">
        <v>51</v>
      </c>
    </row>
    <row r="1337" spans="1:11" ht="42" customHeight="1">
      <c r="A1337" s="2" t="s">
        <v>3459</v>
      </c>
      <c r="B1337" s="2" t="s">
        <v>3459</v>
      </c>
      <c r="C1337" s="2" t="s">
        <v>17</v>
      </c>
      <c r="D1337" s="2" t="s">
        <v>18</v>
      </c>
      <c r="E1337" s="5" t="s">
        <v>212</v>
      </c>
      <c r="F1337" s="3" t="s">
        <v>213</v>
      </c>
      <c r="G1337" s="3" t="s">
        <v>67</v>
      </c>
      <c r="H1337" s="2" t="s">
        <v>49</v>
      </c>
      <c r="I1337" s="2" t="s">
        <v>3464</v>
      </c>
      <c r="J1337" s="3" t="str">
        <f>HYPERLINK("https://www.boe.es/gazeta/dias/1828/03/25/pdfs/GMD-1828-37.pdf#page=2","Abrir facsímil")</f>
        <v>Abrir facsímil</v>
      </c>
      <c r="K1337" s="3" t="s">
        <v>51</v>
      </c>
    </row>
    <row r="1338" spans="1:11" ht="42" customHeight="1">
      <c r="A1338" s="2" t="s">
        <v>3459</v>
      </c>
      <c r="B1338" s="2" t="s">
        <v>3459</v>
      </c>
      <c r="C1338" s="2" t="s">
        <v>40</v>
      </c>
      <c r="D1338" s="2" t="s">
        <v>28</v>
      </c>
      <c r="E1338" s="5" t="s">
        <v>309</v>
      </c>
      <c r="F1338" s="3" t="s">
        <v>310</v>
      </c>
      <c r="G1338" s="3" t="s">
        <v>21</v>
      </c>
      <c r="H1338" s="2" t="s">
        <v>49</v>
      </c>
      <c r="I1338" s="2" t="s">
        <v>3465</v>
      </c>
      <c r="J1338" s="3" t="str">
        <f>HYPERLINK("https://www.boe.es/gazeta/dias/1828/03/27/pdfs/GMD-1828-38.pdf#page=4","Abrir facsímil")</f>
        <v>Abrir facsímil</v>
      </c>
      <c r="K1338" s="3" t="s">
        <v>51</v>
      </c>
    </row>
    <row r="1339" spans="1:11" ht="42" customHeight="1">
      <c r="A1339" s="2" t="s">
        <v>3459</v>
      </c>
      <c r="B1339" s="2" t="s">
        <v>3459</v>
      </c>
      <c r="C1339" s="2" t="s">
        <v>54</v>
      </c>
      <c r="D1339" s="2" t="s">
        <v>28</v>
      </c>
      <c r="E1339" s="5" t="s">
        <v>174</v>
      </c>
      <c r="F1339" s="3" t="s">
        <v>175</v>
      </c>
      <c r="G1339" s="3" t="s">
        <v>36</v>
      </c>
      <c r="H1339" s="2" t="s">
        <v>49</v>
      </c>
      <c r="I1339" s="2" t="s">
        <v>3466</v>
      </c>
      <c r="J1339" s="3" t="str">
        <f>HYPERLINK("https://www.boe.es/gazeta/dias/1828/05/06/pdfs/GMD-1828-55.pdf#page=3","Abrir facsímil")</f>
        <v>Abrir facsímil</v>
      </c>
      <c r="K1339" s="3" t="s">
        <v>51</v>
      </c>
    </row>
    <row r="1340" spans="1:11" ht="42" customHeight="1">
      <c r="A1340" s="2" t="s">
        <v>3459</v>
      </c>
      <c r="B1340" s="2" t="s">
        <v>3459</v>
      </c>
      <c r="C1340" s="2" t="s">
        <v>17</v>
      </c>
      <c r="D1340" s="2" t="s">
        <v>18</v>
      </c>
      <c r="E1340" s="5" t="s">
        <v>614</v>
      </c>
      <c r="F1340" s="3" t="s">
        <v>615</v>
      </c>
      <c r="G1340" s="3" t="s">
        <v>21</v>
      </c>
      <c r="H1340" s="2" t="s">
        <v>49</v>
      </c>
      <c r="I1340" s="2" t="s">
        <v>3467</v>
      </c>
      <c r="J1340" s="3" t="str">
        <f>HYPERLINK("https://www.boe.es/gazeta/dias/1828/05/27/pdfs/GMD-1828-64.pdf#page=4","Abrir facsímil")</f>
        <v>Abrir facsímil</v>
      </c>
      <c r="K1340" s="3" t="s">
        <v>51</v>
      </c>
    </row>
    <row r="1341" spans="1:11" ht="42" customHeight="1">
      <c r="A1341" s="2" t="s">
        <v>3459</v>
      </c>
      <c r="B1341" s="2" t="s">
        <v>3459</v>
      </c>
      <c r="C1341" s="2" t="s">
        <v>46</v>
      </c>
      <c r="D1341" s="2" t="s">
        <v>28</v>
      </c>
      <c r="E1341" s="5" t="s">
        <v>215</v>
      </c>
      <c r="F1341" s="3" t="s">
        <v>216</v>
      </c>
      <c r="G1341" s="3" t="s">
        <v>21</v>
      </c>
      <c r="H1341" s="2" t="s">
        <v>49</v>
      </c>
      <c r="I1341" s="2" t="s">
        <v>3468</v>
      </c>
      <c r="J1341" s="3" t="str">
        <f>HYPERLINK("https://www.boe.es/gazeta/dias/1828/06/21/pdfs/GMD-1828-75.pdf#page=4","Abrir facsímil")</f>
        <v>Abrir facsímil</v>
      </c>
      <c r="K1341" s="3" t="s">
        <v>51</v>
      </c>
    </row>
    <row r="1342" spans="1:11" ht="42" customHeight="1">
      <c r="A1342" s="2" t="s">
        <v>3459</v>
      </c>
      <c r="B1342" s="2" t="s">
        <v>3459</v>
      </c>
      <c r="C1342" s="2" t="s">
        <v>27</v>
      </c>
      <c r="D1342" s="2" t="s">
        <v>28</v>
      </c>
      <c r="E1342" s="5" t="s">
        <v>866</v>
      </c>
      <c r="F1342" s="3" t="s">
        <v>867</v>
      </c>
      <c r="G1342" s="3" t="s">
        <v>67</v>
      </c>
      <c r="H1342" s="2" t="s">
        <v>49</v>
      </c>
      <c r="I1342" s="2" t="s">
        <v>3469</v>
      </c>
      <c r="J1342" s="3" t="str">
        <f>HYPERLINK("https://www.boe.es/gazeta/dias/1828/08/02/pdfs/GMD-1828-93.pdf#page=2","Abrir facsímil")</f>
        <v>Abrir facsímil</v>
      </c>
      <c r="K1342" s="3" t="s">
        <v>51</v>
      </c>
    </row>
    <row r="1343" spans="1:11" ht="42" customHeight="1">
      <c r="A1343" s="2" t="s">
        <v>3459</v>
      </c>
      <c r="B1343" s="2" t="s">
        <v>3459</v>
      </c>
      <c r="C1343" s="2" t="s">
        <v>17</v>
      </c>
      <c r="D1343" s="2" t="s">
        <v>18</v>
      </c>
      <c r="E1343" s="5" t="s">
        <v>607</v>
      </c>
      <c r="F1343" s="3" t="s">
        <v>608</v>
      </c>
      <c r="G1343" s="3" t="s">
        <v>609</v>
      </c>
      <c r="H1343" s="2" t="s">
        <v>49</v>
      </c>
      <c r="I1343" s="2" t="s">
        <v>3470</v>
      </c>
      <c r="J1343" s="3" t="str">
        <f>HYPERLINK("https://www.boe.es/gazeta/dias/1828/10/30/pdfs/GMD-1828-131.pdf#page=3","Abrir facsímil")</f>
        <v>Abrir facsímil</v>
      </c>
      <c r="K1343" s="3" t="s">
        <v>51</v>
      </c>
    </row>
    <row r="1344" spans="1:11" ht="42" customHeight="1">
      <c r="A1344" s="2" t="s">
        <v>3459</v>
      </c>
      <c r="B1344" s="2" t="s">
        <v>3459</v>
      </c>
      <c r="C1344" s="2" t="s">
        <v>17</v>
      </c>
      <c r="D1344" s="2" t="s">
        <v>18</v>
      </c>
      <c r="E1344" s="5" t="s">
        <v>91</v>
      </c>
      <c r="F1344" s="3" t="s">
        <v>92</v>
      </c>
      <c r="G1344" s="3" t="s">
        <v>36</v>
      </c>
      <c r="H1344" s="2" t="s">
        <v>49</v>
      </c>
      <c r="I1344" s="2" t="s">
        <v>3471</v>
      </c>
      <c r="J1344" s="3" t="str">
        <f>HYPERLINK("https://www.boe.es/gazeta/dias/1828/12/13/pdfs/GMD-1828-150.pdf#page=3","Abrir facsímil")</f>
        <v>Abrir facsímil</v>
      </c>
      <c r="K1344" s="3" t="s">
        <v>51</v>
      </c>
    </row>
    <row r="1345" spans="1:11" ht="42" customHeight="1">
      <c r="A1345" s="2" t="s">
        <v>3472</v>
      </c>
      <c r="B1345" s="2" t="s">
        <v>3472</v>
      </c>
      <c r="C1345" s="2" t="s">
        <v>150</v>
      </c>
      <c r="D1345" s="2" t="s">
        <v>151</v>
      </c>
      <c r="E1345" s="5" t="s">
        <v>73</v>
      </c>
      <c r="F1345" s="3" t="s">
        <v>74</v>
      </c>
      <c r="G1345" s="3" t="s">
        <v>36</v>
      </c>
      <c r="H1345" s="2" t="s">
        <v>49</v>
      </c>
      <c r="I1345" s="2" t="s">
        <v>3473</v>
      </c>
      <c r="J1345" s="3" t="str">
        <f>HYPERLINK("https://www.boe.es/gazeta/dias/1828/07/31/pdfs/GMD-1828-92.pdf#page=3","Abrir facsímil")</f>
        <v>Abrir facsímil</v>
      </c>
      <c r="K1345" s="3" t="s">
        <v>51</v>
      </c>
    </row>
    <row r="1346" spans="1:11" ht="42" customHeight="1">
      <c r="A1346" s="2" t="s">
        <v>3474</v>
      </c>
      <c r="B1346" s="2" t="s">
        <v>3474</v>
      </c>
      <c r="C1346" s="2" t="s">
        <v>17</v>
      </c>
      <c r="D1346" s="2" t="s">
        <v>18</v>
      </c>
      <c r="E1346" s="5" t="s">
        <v>3059</v>
      </c>
      <c r="F1346" s="3" t="s">
        <v>3060</v>
      </c>
      <c r="G1346" s="3" t="s">
        <v>67</v>
      </c>
      <c r="H1346" s="2" t="s">
        <v>49</v>
      </c>
      <c r="I1346" s="2" t="s">
        <v>3475</v>
      </c>
      <c r="J1346" s="3" t="str">
        <f>HYPERLINK("https://www.boe.es/gazeta/dias/1828/01/17/pdfs/GMD-1828-8.pdf#page=2","Abrir facsímil")</f>
        <v>Abrir facsímil</v>
      </c>
      <c r="K1346" s="3" t="s">
        <v>51</v>
      </c>
    </row>
    <row r="1347" spans="1:11" ht="42" customHeight="1">
      <c r="A1347" s="2" t="s">
        <v>3476</v>
      </c>
      <c r="B1347" s="2" t="s">
        <v>3477</v>
      </c>
      <c r="C1347" s="2" t="s">
        <v>46</v>
      </c>
      <c r="D1347" s="2" t="s">
        <v>28</v>
      </c>
      <c r="E1347" s="5" t="s">
        <v>55</v>
      </c>
      <c r="F1347" s="3" t="s">
        <v>56</v>
      </c>
      <c r="G1347" s="3" t="s">
        <v>36</v>
      </c>
      <c r="H1347" s="2" t="s">
        <v>49</v>
      </c>
      <c r="I1347" s="2" t="s">
        <v>3478</v>
      </c>
      <c r="J1347" s="3" t="str">
        <f>HYPERLINK("https://www.boe.es/gazeta/dias/1828/05/10/pdfs/GMD-1828-57.pdf#page=3","Abrir facsímil")</f>
        <v>Abrir facsímil</v>
      </c>
      <c r="K1347" s="3" t="s">
        <v>51</v>
      </c>
    </row>
    <row r="1348" spans="1:11" ht="42" customHeight="1">
      <c r="A1348" s="2" t="s">
        <v>3479</v>
      </c>
      <c r="B1348" s="2" t="s">
        <v>3480</v>
      </c>
      <c r="C1348" s="2" t="s">
        <v>96</v>
      </c>
      <c r="D1348" s="2" t="s">
        <v>28</v>
      </c>
      <c r="E1348" s="5" t="s">
        <v>208</v>
      </c>
      <c r="F1348" s="3" t="s">
        <v>209</v>
      </c>
      <c r="G1348" s="3" t="s">
        <v>21</v>
      </c>
      <c r="H1348" s="2" t="s">
        <v>49</v>
      </c>
      <c r="I1348" s="2" t="s">
        <v>3481</v>
      </c>
      <c r="J1348" s="3" t="str">
        <f>HYPERLINK("https://www.boe.es/gazeta/dias/1828/03/08/pdfs/GMD-1828-30.pdf#page=4","Abrir facsímil")</f>
        <v>Abrir facsímil</v>
      </c>
      <c r="K1348" s="3" t="s">
        <v>51</v>
      </c>
    </row>
    <row r="1349" spans="1:11" ht="42" customHeight="1">
      <c r="A1349" s="2" t="s">
        <v>3482</v>
      </c>
      <c r="B1349" s="2" t="s">
        <v>3483</v>
      </c>
      <c r="C1349" s="2" t="s">
        <v>27</v>
      </c>
      <c r="D1349" s="2" t="s">
        <v>28</v>
      </c>
      <c r="E1349" s="5" t="s">
        <v>208</v>
      </c>
      <c r="F1349" s="3" t="s">
        <v>209</v>
      </c>
      <c r="G1349" s="3" t="s">
        <v>21</v>
      </c>
      <c r="H1349" s="2" t="s">
        <v>49</v>
      </c>
      <c r="I1349" s="2" t="s">
        <v>3484</v>
      </c>
      <c r="J1349" s="3" t="str">
        <f>HYPERLINK("https://www.boe.es/gazeta/dias/1828/03/08/pdfs/GMD-1828-30.pdf#page=4","Abrir facsímil")</f>
        <v>Abrir facsímil</v>
      </c>
      <c r="K1349" s="3" t="s">
        <v>51</v>
      </c>
    </row>
    <row r="1350" spans="1:11" ht="42" customHeight="1">
      <c r="A1350" s="2" t="s">
        <v>3485</v>
      </c>
      <c r="B1350" s="2" t="s">
        <v>3485</v>
      </c>
      <c r="C1350" s="2" t="s">
        <v>17</v>
      </c>
      <c r="D1350" s="2" t="s">
        <v>18</v>
      </c>
      <c r="E1350" s="5" t="s">
        <v>916</v>
      </c>
      <c r="F1350" s="3" t="s">
        <v>917</v>
      </c>
      <c r="G1350" s="3" t="s">
        <v>21</v>
      </c>
      <c r="H1350" s="2" t="s">
        <v>49</v>
      </c>
      <c r="I1350" s="2" t="s">
        <v>3486</v>
      </c>
      <c r="J1350" s="3" t="str">
        <f>HYPERLINK("https://www.boe.es/gazeta/dias/1828/01/01/pdfs/GMD-1828-1.pdf#page=4","Abrir facsímil")</f>
        <v>Abrir facsímil</v>
      </c>
      <c r="K1350" s="3" t="s">
        <v>51</v>
      </c>
    </row>
    <row r="1351" spans="1:11" ht="42" customHeight="1">
      <c r="A1351" s="2" t="s">
        <v>3485</v>
      </c>
      <c r="B1351" s="2" t="s">
        <v>3485</v>
      </c>
      <c r="C1351" s="2" t="s">
        <v>150</v>
      </c>
      <c r="D1351" s="2" t="s">
        <v>151</v>
      </c>
      <c r="E1351" s="5" t="s">
        <v>70</v>
      </c>
      <c r="F1351" s="3" t="s">
        <v>71</v>
      </c>
      <c r="G1351" s="3" t="s">
        <v>2472</v>
      </c>
      <c r="H1351" s="2" t="s">
        <v>49</v>
      </c>
      <c r="I1351" s="2" t="s">
        <v>3487</v>
      </c>
      <c r="J1351" s="3" t="str">
        <f>HYPERLINK("https://www.boe.es/gazeta/dias/1828/02/05/pdfs/GMD-1828-16.pdf#page=4","Abrir facsímil")</f>
        <v>Abrir facsímil</v>
      </c>
      <c r="K1351" s="3" t="s">
        <v>51</v>
      </c>
    </row>
    <row r="1352" spans="1:11" ht="42" customHeight="1">
      <c r="A1352" s="2" t="s">
        <v>3485</v>
      </c>
      <c r="B1352" s="2" t="s">
        <v>3485</v>
      </c>
      <c r="C1352" s="2" t="s">
        <v>150</v>
      </c>
      <c r="D1352" s="2" t="s">
        <v>151</v>
      </c>
      <c r="E1352" s="5" t="s">
        <v>204</v>
      </c>
      <c r="F1352" s="3" t="s">
        <v>205</v>
      </c>
      <c r="G1352" s="3" t="s">
        <v>36</v>
      </c>
      <c r="H1352" s="2" t="s">
        <v>49</v>
      </c>
      <c r="I1352" s="2" t="s">
        <v>3488</v>
      </c>
      <c r="J1352" s="3" t="str">
        <f>HYPERLINK("https://www.boe.es/gazeta/dias/1828/09/11/pdfs/GMD-1828-110.pdf#page=3","Abrir facsímil")</f>
        <v>Abrir facsímil</v>
      </c>
      <c r="K1352" s="3" t="s">
        <v>51</v>
      </c>
    </row>
    <row r="1353" spans="1:11" ht="42" customHeight="1">
      <c r="A1353" s="2" t="s">
        <v>3485</v>
      </c>
      <c r="B1353" s="2" t="s">
        <v>3485</v>
      </c>
      <c r="C1353" s="2" t="s">
        <v>17</v>
      </c>
      <c r="D1353" s="2" t="s">
        <v>18</v>
      </c>
      <c r="E1353" s="5" t="s">
        <v>197</v>
      </c>
      <c r="F1353" s="3" t="s">
        <v>198</v>
      </c>
      <c r="G1353" s="3" t="s">
        <v>43</v>
      </c>
      <c r="H1353" s="2" t="s">
        <v>49</v>
      </c>
      <c r="I1353" s="2" t="s">
        <v>3489</v>
      </c>
      <c r="J1353" s="3" t="str">
        <f>HYPERLINK("https://www.boe.es/gazeta/dias/1828/09/27/pdfs/GMD-1828-117.pdf#page=1","Abrir facsímil")</f>
        <v>Abrir facsímil</v>
      </c>
      <c r="K1353" s="3" t="s">
        <v>51</v>
      </c>
    </row>
    <row r="1354" spans="1:11" ht="42" customHeight="1">
      <c r="A1354" s="2" t="s">
        <v>3485</v>
      </c>
      <c r="B1354" s="2" t="s">
        <v>3485</v>
      </c>
      <c r="C1354" s="2" t="s">
        <v>150</v>
      </c>
      <c r="D1354" s="2" t="s">
        <v>151</v>
      </c>
      <c r="E1354" s="5" t="s">
        <v>494</v>
      </c>
      <c r="F1354" s="3" t="s">
        <v>495</v>
      </c>
      <c r="G1354" s="3" t="s">
        <v>43</v>
      </c>
      <c r="H1354" s="2" t="s">
        <v>49</v>
      </c>
      <c r="I1354" s="2" t="s">
        <v>3490</v>
      </c>
      <c r="J1354" s="3" t="str">
        <f>HYPERLINK("https://www.boe.es/gazeta/dias/1828/12/18/pdfs/GMD-1828-152.pdf#page=1","Abrir facsímil")</f>
        <v>Abrir facsímil</v>
      </c>
      <c r="K1354" s="3" t="s">
        <v>51</v>
      </c>
    </row>
    <row r="1355" spans="1:11" ht="42" customHeight="1">
      <c r="A1355" s="2" t="s">
        <v>3491</v>
      </c>
      <c r="B1355" s="2" t="s">
        <v>3492</v>
      </c>
      <c r="C1355" s="2" t="s">
        <v>17</v>
      </c>
      <c r="D1355" s="2" t="s">
        <v>18</v>
      </c>
      <c r="E1355" s="5" t="s">
        <v>164</v>
      </c>
      <c r="F1355" s="3" t="s">
        <v>165</v>
      </c>
      <c r="G1355" s="3" t="s">
        <v>36</v>
      </c>
      <c r="H1355" s="2" t="s">
        <v>49</v>
      </c>
      <c r="I1355" s="2" t="s">
        <v>3493</v>
      </c>
      <c r="J1355" s="3" t="str">
        <f>HYPERLINK("https://www.boe.es/gazeta/dias/1828/09/04/pdfs/GMD-1828-107.pdf#page=3","Abrir facsímil")</f>
        <v>Abrir facsímil</v>
      </c>
      <c r="K1355" s="3" t="s">
        <v>51</v>
      </c>
    </row>
    <row r="1356" spans="1:11" ht="42" customHeight="1">
      <c r="A1356" s="2" t="s">
        <v>3494</v>
      </c>
      <c r="B1356" s="2" t="s">
        <v>3494</v>
      </c>
      <c r="C1356" s="2" t="s">
        <v>17</v>
      </c>
      <c r="D1356" s="2" t="s">
        <v>18</v>
      </c>
      <c r="E1356" s="5" t="s">
        <v>1961</v>
      </c>
      <c r="F1356" s="3" t="s">
        <v>1962</v>
      </c>
      <c r="G1356" s="3" t="s">
        <v>21</v>
      </c>
      <c r="H1356" s="2" t="s">
        <v>49</v>
      </c>
      <c r="I1356" s="2" t="s">
        <v>3495</v>
      </c>
      <c r="J1356" s="3" t="str">
        <f>HYPERLINK("https://www.boe.es/gazeta/dias/1828/06/17/pdfs/GMD-1828-73.pdf#page=4","Abrir facsímil")</f>
        <v>Abrir facsímil</v>
      </c>
      <c r="K1356" s="3" t="s">
        <v>51</v>
      </c>
    </row>
    <row r="1357" spans="1:11" ht="42" customHeight="1">
      <c r="A1357" s="2" t="s">
        <v>3496</v>
      </c>
      <c r="B1357" s="2" t="s">
        <v>3497</v>
      </c>
      <c r="C1357" s="2" t="s">
        <v>27</v>
      </c>
      <c r="D1357" s="2" t="s">
        <v>28</v>
      </c>
      <c r="E1357" s="5" t="s">
        <v>55</v>
      </c>
      <c r="F1357" s="3" t="s">
        <v>56</v>
      </c>
      <c r="G1357" s="3" t="s">
        <v>36</v>
      </c>
      <c r="H1357" s="2" t="s">
        <v>49</v>
      </c>
      <c r="I1357" s="2" t="s">
        <v>3498</v>
      </c>
      <c r="J1357" s="3" t="str">
        <f>HYPERLINK("https://www.boe.es/gazeta/dias/1828/05/10/pdfs/GMD-1828-57.pdf#page=3","Abrir facsímil")</f>
        <v>Abrir facsímil</v>
      </c>
      <c r="K1357" s="3" t="s">
        <v>51</v>
      </c>
    </row>
    <row r="1358" spans="1:11" ht="42" customHeight="1">
      <c r="A1358" s="2" t="s">
        <v>3499</v>
      </c>
      <c r="B1358" s="2" t="s">
        <v>3499</v>
      </c>
      <c r="C1358" s="2" t="s">
        <v>17</v>
      </c>
      <c r="D1358" s="2" t="s">
        <v>18</v>
      </c>
      <c r="E1358" s="5" t="s">
        <v>879</v>
      </c>
      <c r="F1358" s="3" t="s">
        <v>880</v>
      </c>
      <c r="G1358" s="3" t="s">
        <v>43</v>
      </c>
      <c r="H1358" s="2" t="s">
        <v>49</v>
      </c>
      <c r="I1358" s="2" t="s">
        <v>3500</v>
      </c>
      <c r="J1358" s="3" t="str">
        <f>HYPERLINK("https://www.boe.es/gazeta/dias/1828/01/22/pdfs/GMD-1828-10.pdf#page=1","Abrir facsímil")</f>
        <v>Abrir facsímil</v>
      </c>
      <c r="K1358" s="3" t="s">
        <v>51</v>
      </c>
    </row>
    <row r="1359" spans="1:11" ht="42" customHeight="1">
      <c r="A1359" s="2" t="s">
        <v>3501</v>
      </c>
      <c r="B1359" s="2" t="s">
        <v>3502</v>
      </c>
      <c r="C1359" s="2" t="s">
        <v>54</v>
      </c>
      <c r="D1359" s="2" t="s">
        <v>28</v>
      </c>
      <c r="E1359" s="5" t="s">
        <v>324</v>
      </c>
      <c r="F1359" s="3" t="s">
        <v>325</v>
      </c>
      <c r="G1359" s="3" t="s">
        <v>21</v>
      </c>
      <c r="H1359" s="2" t="s">
        <v>49</v>
      </c>
      <c r="I1359" s="2" t="s">
        <v>3503</v>
      </c>
      <c r="J1359" s="3" t="str">
        <f>HYPERLINK("https://www.boe.es/gazeta/dias/1828/05/08/pdfs/GMD-1828-56.pdf#page=4","Abrir facsímil")</f>
        <v>Abrir facsímil</v>
      </c>
      <c r="K1359" s="3" t="s">
        <v>51</v>
      </c>
    </row>
    <row r="1360" spans="1:11" ht="42" customHeight="1">
      <c r="A1360" s="2" t="s">
        <v>3504</v>
      </c>
      <c r="B1360" s="2" t="s">
        <v>3504</v>
      </c>
      <c r="C1360" s="2" t="s">
        <v>46</v>
      </c>
      <c r="D1360" s="2" t="s">
        <v>28</v>
      </c>
      <c r="E1360" s="5" t="s">
        <v>280</v>
      </c>
      <c r="F1360" s="3" t="s">
        <v>281</v>
      </c>
      <c r="G1360" s="3" t="s">
        <v>67</v>
      </c>
      <c r="H1360" s="2" t="s">
        <v>49</v>
      </c>
      <c r="I1360" s="2" t="s">
        <v>3505</v>
      </c>
      <c r="J1360" s="3" t="str">
        <f>HYPERLINK("https://www.boe.es/gazeta/dias/1828/02/14/pdfs/GMD-1828-20.pdf#page=2","Abrir facsímil")</f>
        <v>Abrir facsímil</v>
      </c>
      <c r="K1360" s="3" t="s">
        <v>51</v>
      </c>
    </row>
    <row r="1361" spans="1:11" ht="42" customHeight="1">
      <c r="A1361" s="2" t="s">
        <v>3504</v>
      </c>
      <c r="B1361" s="2" t="s">
        <v>3504</v>
      </c>
      <c r="C1361" s="2" t="s">
        <v>40</v>
      </c>
      <c r="D1361" s="2" t="s">
        <v>28</v>
      </c>
      <c r="E1361" s="5" t="s">
        <v>1495</v>
      </c>
      <c r="F1361" s="3" t="s">
        <v>1496</v>
      </c>
      <c r="G1361" s="3" t="s">
        <v>43</v>
      </c>
      <c r="H1361" s="2" t="s">
        <v>49</v>
      </c>
      <c r="I1361" s="2" t="s">
        <v>3506</v>
      </c>
      <c r="J1361" s="3" t="str">
        <f>HYPERLINK("https://www.boe.es/gazeta/dias/1828/02/28/pdfs/GMD-1828-26.pdf#page=1","Abrir facsímil")</f>
        <v>Abrir facsímil</v>
      </c>
      <c r="K1361" s="3" t="s">
        <v>51</v>
      </c>
    </row>
    <row r="1362" spans="1:11" ht="42" customHeight="1">
      <c r="A1362" s="2" t="s">
        <v>3504</v>
      </c>
      <c r="B1362" s="2" t="s">
        <v>3504</v>
      </c>
      <c r="C1362" s="2" t="s">
        <v>17</v>
      </c>
      <c r="D1362" s="2" t="s">
        <v>18</v>
      </c>
      <c r="E1362" s="5" t="s">
        <v>585</v>
      </c>
      <c r="F1362" s="3" t="s">
        <v>586</v>
      </c>
      <c r="G1362" s="3" t="s">
        <v>67</v>
      </c>
      <c r="H1362" s="2" t="s">
        <v>49</v>
      </c>
      <c r="I1362" s="2" t="s">
        <v>3507</v>
      </c>
      <c r="J1362" s="3" t="str">
        <f>HYPERLINK("https://www.boe.es/gazeta/dias/1828/10/11/pdfs/GMD-1828-123.pdf#page=2","Abrir facsímil")</f>
        <v>Abrir facsímil</v>
      </c>
      <c r="K1362" s="3" t="s">
        <v>51</v>
      </c>
    </row>
    <row r="1363" spans="1:11" ht="42" customHeight="1">
      <c r="A1363" s="2" t="s">
        <v>3508</v>
      </c>
      <c r="B1363" s="2" t="s">
        <v>3509</v>
      </c>
      <c r="C1363" s="2" t="s">
        <v>86</v>
      </c>
      <c r="D1363" s="2" t="s">
        <v>28</v>
      </c>
      <c r="E1363" s="5" t="s">
        <v>1287</v>
      </c>
      <c r="F1363" s="3" t="s">
        <v>1288</v>
      </c>
      <c r="G1363" s="3" t="s">
        <v>43</v>
      </c>
      <c r="H1363" s="2" t="s">
        <v>49</v>
      </c>
      <c r="I1363" s="2" t="s">
        <v>3510</v>
      </c>
      <c r="J1363" s="3" t="str">
        <f>HYPERLINK("https://www.boe.es/gazeta/dias/1828/02/21/pdfs/GMD-1828-23.pdf#page=1","Abrir facsímil")</f>
        <v>Abrir facsímil</v>
      </c>
      <c r="K1363" s="3" t="s">
        <v>51</v>
      </c>
    </row>
    <row r="1364" spans="1:11" ht="42" customHeight="1">
      <c r="A1364" s="2" t="s">
        <v>3511</v>
      </c>
      <c r="B1364" s="2" t="s">
        <v>3511</v>
      </c>
      <c r="C1364" s="2" t="s">
        <v>54</v>
      </c>
      <c r="D1364" s="2" t="s">
        <v>28</v>
      </c>
      <c r="E1364" s="5" t="s">
        <v>614</v>
      </c>
      <c r="F1364" s="3" t="s">
        <v>615</v>
      </c>
      <c r="G1364" s="3" t="s">
        <v>36</v>
      </c>
      <c r="H1364" s="2" t="s">
        <v>49</v>
      </c>
      <c r="I1364" s="2" t="s">
        <v>3512</v>
      </c>
      <c r="J1364" s="3" t="str">
        <f>HYPERLINK("https://www.boe.es/gazeta/dias/1828/05/27/pdfs/GMD-1828-64.pdf#page=3","Abrir facsímil")</f>
        <v>Abrir facsímil</v>
      </c>
      <c r="K1364" s="3" t="s">
        <v>51</v>
      </c>
    </row>
    <row r="1365" spans="1:11" ht="42" customHeight="1">
      <c r="A1365" s="2" t="s">
        <v>3513</v>
      </c>
      <c r="B1365" s="2" t="s">
        <v>3513</v>
      </c>
      <c r="C1365" s="2" t="s">
        <v>27</v>
      </c>
      <c r="D1365" s="2" t="s">
        <v>28</v>
      </c>
      <c r="E1365" s="5" t="s">
        <v>746</v>
      </c>
      <c r="F1365" s="3" t="s">
        <v>747</v>
      </c>
      <c r="G1365" s="3" t="s">
        <v>67</v>
      </c>
      <c r="H1365" s="2" t="s">
        <v>49</v>
      </c>
      <c r="I1365" s="2" t="s">
        <v>3514</v>
      </c>
      <c r="J1365" s="3" t="str">
        <f>HYPERLINK("https://www.boe.es/gazeta/dias/1828/01/08/pdfs/GMD-1828-4.pdf#page=2","Abrir facsímil")</f>
        <v>Abrir facsímil</v>
      </c>
      <c r="K1365" s="3" t="s">
        <v>51</v>
      </c>
    </row>
    <row r="1366" spans="1:11" ht="42" customHeight="1">
      <c r="A1366" s="2" t="s">
        <v>3515</v>
      </c>
      <c r="B1366" s="2" t="s">
        <v>3516</v>
      </c>
      <c r="C1366" s="2" t="s">
        <v>17</v>
      </c>
      <c r="D1366" s="2" t="s">
        <v>18</v>
      </c>
      <c r="E1366" s="5" t="s">
        <v>1287</v>
      </c>
      <c r="F1366" s="3" t="s">
        <v>1288</v>
      </c>
      <c r="G1366" s="3" t="s">
        <v>43</v>
      </c>
      <c r="H1366" s="2" t="s">
        <v>49</v>
      </c>
      <c r="I1366" s="2" t="s">
        <v>3517</v>
      </c>
      <c r="J1366" s="3" t="str">
        <f>HYPERLINK("https://www.boe.es/gazeta/dias/1828/02/21/pdfs/GMD-1828-23.pdf#page=1","Abrir facsímil")</f>
        <v>Abrir facsímil</v>
      </c>
      <c r="K1366" s="3" t="s">
        <v>51</v>
      </c>
    </row>
    <row r="1367" spans="1:11" ht="42" customHeight="1">
      <c r="A1367" s="2" t="s">
        <v>3518</v>
      </c>
      <c r="B1367" s="2" t="s">
        <v>3519</v>
      </c>
      <c r="C1367" s="2" t="s">
        <v>17</v>
      </c>
      <c r="D1367" s="2" t="s">
        <v>18</v>
      </c>
      <c r="E1367" s="5" t="s">
        <v>1731</v>
      </c>
      <c r="F1367" s="3" t="s">
        <v>1732</v>
      </c>
      <c r="G1367" s="3" t="s">
        <v>21</v>
      </c>
      <c r="H1367" s="2" t="s">
        <v>49</v>
      </c>
      <c r="I1367" s="2" t="s">
        <v>3520</v>
      </c>
      <c r="J1367" s="3" t="str">
        <f>HYPERLINK("https://www.boe.es/gazeta/dias/1828/03/06/pdfs/GMD-1828-29.pdf#page=4","Abrir facsímil")</f>
        <v>Abrir facsímil</v>
      </c>
      <c r="K1367" s="3" t="s">
        <v>51</v>
      </c>
    </row>
    <row r="1368" spans="1:11" ht="42" customHeight="1">
      <c r="A1368" s="2" t="s">
        <v>3521</v>
      </c>
      <c r="B1368" s="2" t="s">
        <v>3522</v>
      </c>
      <c r="C1368" s="2" t="s">
        <v>17</v>
      </c>
      <c r="D1368" s="2" t="s">
        <v>18</v>
      </c>
      <c r="E1368" s="5" t="s">
        <v>1466</v>
      </c>
      <c r="F1368" s="3" t="s">
        <v>1467</v>
      </c>
      <c r="G1368" s="3" t="s">
        <v>21</v>
      </c>
      <c r="H1368" s="2" t="s">
        <v>49</v>
      </c>
      <c r="I1368" s="2" t="s">
        <v>3523</v>
      </c>
      <c r="J1368" s="3" t="str">
        <f>HYPERLINK("https://www.boe.es/gazeta/dias/1828/11/22/pdfs/GMD-1828-141.pdf#page=4","Abrir facsímil")</f>
        <v>Abrir facsímil</v>
      </c>
      <c r="K1368" s="3" t="s">
        <v>51</v>
      </c>
    </row>
    <row r="1369" spans="1:11" ht="42" customHeight="1">
      <c r="A1369" s="2" t="s">
        <v>3524</v>
      </c>
      <c r="B1369" s="2" t="s">
        <v>3524</v>
      </c>
      <c r="C1369" s="2" t="s">
        <v>46</v>
      </c>
      <c r="D1369" s="2" t="s">
        <v>28</v>
      </c>
      <c r="E1369" s="5" t="s">
        <v>534</v>
      </c>
      <c r="F1369" s="3" t="s">
        <v>535</v>
      </c>
      <c r="G1369" s="3" t="s">
        <v>21</v>
      </c>
      <c r="H1369" s="2" t="s">
        <v>49</v>
      </c>
      <c r="I1369" s="2" t="s">
        <v>3525</v>
      </c>
      <c r="J1369" s="3" t="str">
        <f>HYPERLINK("https://www.boe.es/gazeta/dias/1828/07/15/pdfs/GMD-1828-85.pdf#page=4","Abrir facsímil")</f>
        <v>Abrir facsímil</v>
      </c>
      <c r="K1369" s="3" t="s">
        <v>51</v>
      </c>
    </row>
    <row r="1370" spans="1:11" ht="42" customHeight="1">
      <c r="A1370" s="2" t="s">
        <v>3526</v>
      </c>
      <c r="B1370" s="2" t="s">
        <v>3527</v>
      </c>
      <c r="C1370" s="2" t="s">
        <v>96</v>
      </c>
      <c r="D1370" s="2" t="s">
        <v>28</v>
      </c>
      <c r="E1370" s="5" t="s">
        <v>197</v>
      </c>
      <c r="F1370" s="3" t="s">
        <v>198</v>
      </c>
      <c r="G1370" s="3" t="s">
        <v>21</v>
      </c>
      <c r="H1370" s="2" t="s">
        <v>49</v>
      </c>
      <c r="I1370" s="2" t="s">
        <v>3528</v>
      </c>
      <c r="J1370" s="3" t="str">
        <f>HYPERLINK("https://www.boe.es/gazeta/dias/1828/09/27/pdfs/GMD-1828-117.pdf#page=4","Abrir facsímil")</f>
        <v>Abrir facsímil</v>
      </c>
      <c r="K1370" s="3" t="s">
        <v>51</v>
      </c>
    </row>
    <row r="1371" spans="1:11" ht="42" customHeight="1">
      <c r="A1371" s="2" t="s">
        <v>3529</v>
      </c>
      <c r="B1371" s="2" t="s">
        <v>3529</v>
      </c>
      <c r="C1371" s="2" t="s">
        <v>27</v>
      </c>
      <c r="D1371" s="2" t="s">
        <v>28</v>
      </c>
      <c r="E1371" s="5" t="s">
        <v>208</v>
      </c>
      <c r="F1371" s="3" t="s">
        <v>209</v>
      </c>
      <c r="G1371" s="3" t="s">
        <v>21</v>
      </c>
      <c r="H1371" s="2" t="s">
        <v>49</v>
      </c>
      <c r="I1371" s="2" t="s">
        <v>3530</v>
      </c>
      <c r="J1371" s="3" t="str">
        <f>HYPERLINK("https://www.boe.es/gazeta/dias/1828/03/08/pdfs/GMD-1828-30.pdf#page=4","Abrir facsímil")</f>
        <v>Abrir facsímil</v>
      </c>
      <c r="K1371" s="3" t="s">
        <v>51</v>
      </c>
    </row>
    <row r="1372" spans="1:11" ht="42" customHeight="1">
      <c r="A1372" s="2" t="s">
        <v>3531</v>
      </c>
      <c r="B1372" s="2" t="s">
        <v>3531</v>
      </c>
      <c r="C1372" s="2" t="s">
        <v>17</v>
      </c>
      <c r="D1372" s="2" t="s">
        <v>18</v>
      </c>
      <c r="E1372" s="5" t="s">
        <v>1195</v>
      </c>
      <c r="F1372" s="3" t="s">
        <v>1196</v>
      </c>
      <c r="G1372" s="3" t="s">
        <v>67</v>
      </c>
      <c r="H1372" s="2" t="s">
        <v>49</v>
      </c>
      <c r="I1372" s="2" t="s">
        <v>3532</v>
      </c>
      <c r="J1372" s="3" t="str">
        <f>HYPERLINK("https://www.boe.es/gazeta/dias/1828/06/07/pdfs/GMD-1828-69.pdf#page=2","Abrir facsímil")</f>
        <v>Abrir facsímil</v>
      </c>
      <c r="K1372" s="3" t="s">
        <v>51</v>
      </c>
    </row>
    <row r="1373" spans="1:11" ht="42" customHeight="1">
      <c r="A1373" s="2" t="s">
        <v>3533</v>
      </c>
      <c r="B1373" s="2" t="s">
        <v>3533</v>
      </c>
      <c r="C1373" s="2" t="s">
        <v>27</v>
      </c>
      <c r="D1373" s="2" t="s">
        <v>28</v>
      </c>
      <c r="E1373" s="5" t="s">
        <v>169</v>
      </c>
      <c r="F1373" s="3" t="s">
        <v>170</v>
      </c>
      <c r="G1373" s="3" t="s">
        <v>36</v>
      </c>
      <c r="H1373" s="2" t="s">
        <v>49</v>
      </c>
      <c r="I1373" s="2" t="s">
        <v>3534</v>
      </c>
      <c r="J1373" s="3" t="str">
        <f>HYPERLINK("https://www.boe.es/gazeta/dias/1828/04/01/pdfs/GMD-1828-40.pdf#page=3","Abrir facsímil")</f>
        <v>Abrir facsímil</v>
      </c>
      <c r="K1373" s="3" t="s">
        <v>51</v>
      </c>
    </row>
    <row r="1374" spans="1:11" ht="42" customHeight="1">
      <c r="A1374" s="2" t="s">
        <v>3535</v>
      </c>
      <c r="B1374" s="2" t="s">
        <v>3536</v>
      </c>
      <c r="C1374" s="2" t="s">
        <v>96</v>
      </c>
      <c r="D1374" s="2" t="s">
        <v>28</v>
      </c>
      <c r="E1374" s="5" t="s">
        <v>439</v>
      </c>
      <c r="F1374" s="3" t="s">
        <v>440</v>
      </c>
      <c r="G1374" s="3" t="s">
        <v>21</v>
      </c>
      <c r="H1374" s="2" t="s">
        <v>49</v>
      </c>
      <c r="I1374" s="2" t="s">
        <v>3537</v>
      </c>
      <c r="J1374" s="3" t="str">
        <f>HYPERLINK("https://www.boe.es/gazeta/dias/1828/12/09/pdfs/GMD-1828-148.pdf#page=4","Abrir facsímil")</f>
        <v>Abrir facsímil</v>
      </c>
      <c r="K1374" s="3" t="s">
        <v>51</v>
      </c>
    </row>
    <row r="1375" spans="1:11" ht="42" customHeight="1">
      <c r="A1375" s="2" t="s">
        <v>3538</v>
      </c>
      <c r="B1375" s="2" t="s">
        <v>3538</v>
      </c>
      <c r="C1375" s="2" t="s">
        <v>17</v>
      </c>
      <c r="D1375" s="2" t="s">
        <v>18</v>
      </c>
      <c r="E1375" s="5" t="s">
        <v>1425</v>
      </c>
      <c r="F1375" s="3" t="s">
        <v>1426</v>
      </c>
      <c r="G1375" s="3" t="s">
        <v>43</v>
      </c>
      <c r="H1375" s="2" t="s">
        <v>49</v>
      </c>
      <c r="I1375" s="2" t="s">
        <v>3539</v>
      </c>
      <c r="J1375" s="3" t="str">
        <f>HYPERLINK("https://www.boe.es/gazeta/dias/1828/07/17/pdfs/GMD-1828-86.pdf#page=1","Abrir facsímil")</f>
        <v>Abrir facsímil</v>
      </c>
      <c r="K1375" s="3" t="s">
        <v>51</v>
      </c>
    </row>
    <row r="1376" spans="1:11" ht="42" customHeight="1">
      <c r="A1376" s="2" t="s">
        <v>3540</v>
      </c>
      <c r="B1376" s="2" t="s">
        <v>3541</v>
      </c>
      <c r="C1376" s="2" t="s">
        <v>86</v>
      </c>
      <c r="D1376" s="2" t="s">
        <v>28</v>
      </c>
      <c r="E1376" s="5" t="s">
        <v>324</v>
      </c>
      <c r="F1376" s="3" t="s">
        <v>325</v>
      </c>
      <c r="G1376" s="3" t="s">
        <v>21</v>
      </c>
      <c r="H1376" s="2" t="s">
        <v>49</v>
      </c>
      <c r="I1376" s="2" t="s">
        <v>3542</v>
      </c>
      <c r="J1376" s="3" t="str">
        <f>HYPERLINK("https://www.boe.es/gazeta/dias/1828/05/08/pdfs/GMD-1828-56.pdf#page=4","Abrir facsímil")</f>
        <v>Abrir facsímil</v>
      </c>
      <c r="K1376" s="3" t="s">
        <v>51</v>
      </c>
    </row>
    <row r="1377" spans="1:11" ht="42" customHeight="1">
      <c r="A1377" s="2" t="s">
        <v>3543</v>
      </c>
      <c r="B1377" s="2" t="s">
        <v>3543</v>
      </c>
      <c r="C1377" s="2" t="s">
        <v>17</v>
      </c>
      <c r="D1377" s="2" t="s">
        <v>18</v>
      </c>
      <c r="E1377" s="5" t="s">
        <v>959</v>
      </c>
      <c r="F1377" s="3" t="s">
        <v>960</v>
      </c>
      <c r="G1377" s="3" t="s">
        <v>43</v>
      </c>
      <c r="H1377" s="2" t="s">
        <v>49</v>
      </c>
      <c r="I1377" s="2" t="s">
        <v>3544</v>
      </c>
      <c r="J1377" s="3" t="str">
        <f>HYPERLINK("https://www.boe.es/gazeta/dias/1828/04/15/pdfs/GMD-1828-46.pdf#page=1","Abrir facsímil")</f>
        <v>Abrir facsímil</v>
      </c>
      <c r="K1377" s="3" t="s">
        <v>51</v>
      </c>
    </row>
    <row r="1378" spans="1:11" ht="42" customHeight="1">
      <c r="A1378" s="2" t="s">
        <v>3545</v>
      </c>
      <c r="B1378" s="2" t="s">
        <v>3545</v>
      </c>
      <c r="C1378" s="2" t="s">
        <v>17</v>
      </c>
      <c r="D1378" s="2" t="s">
        <v>18</v>
      </c>
      <c r="E1378" s="5" t="s">
        <v>137</v>
      </c>
      <c r="F1378" s="3" t="s">
        <v>138</v>
      </c>
      <c r="G1378" s="3" t="s">
        <v>36</v>
      </c>
      <c r="H1378" s="2" t="s">
        <v>49</v>
      </c>
      <c r="I1378" s="2" t="s">
        <v>3546</v>
      </c>
      <c r="J1378" s="3" t="str">
        <f>HYPERLINK("https://www.boe.es/gazeta/dias/1828/12/25/pdfs/GMD-1828-155.pdf#page=3","Abrir facsímil")</f>
        <v>Abrir facsímil</v>
      </c>
      <c r="K1378" s="3" t="s">
        <v>51</v>
      </c>
    </row>
    <row r="1379" spans="1:11" ht="42" customHeight="1">
      <c r="A1379" s="2" t="s">
        <v>3547</v>
      </c>
      <c r="B1379" s="2" t="s">
        <v>3547</v>
      </c>
      <c r="C1379" s="2" t="s">
        <v>17</v>
      </c>
      <c r="D1379" s="2" t="s">
        <v>18</v>
      </c>
      <c r="E1379" s="5" t="s">
        <v>2634</v>
      </c>
      <c r="F1379" s="3" t="s">
        <v>2635</v>
      </c>
      <c r="G1379" s="3" t="s">
        <v>21</v>
      </c>
      <c r="H1379" s="2" t="s">
        <v>49</v>
      </c>
      <c r="I1379" s="2" t="s">
        <v>3548</v>
      </c>
      <c r="J1379" s="3" t="str">
        <f>HYPERLINK("https://www.boe.es/gazeta/dias/1828/02/26/pdfs/GMD-1828-25.pdf#page=4","Abrir facsímil")</f>
        <v>Abrir facsímil</v>
      </c>
      <c r="K1379" s="3" t="s">
        <v>51</v>
      </c>
    </row>
    <row r="1380" spans="1:11" ht="42" customHeight="1">
      <c r="A1380" s="2" t="s">
        <v>3549</v>
      </c>
      <c r="B1380" s="2" t="s">
        <v>3549</v>
      </c>
      <c r="C1380" s="2" t="s">
        <v>17</v>
      </c>
      <c r="D1380" s="2" t="s">
        <v>18</v>
      </c>
      <c r="E1380" s="5" t="s">
        <v>159</v>
      </c>
      <c r="F1380" s="3" t="s">
        <v>160</v>
      </c>
      <c r="G1380" s="3" t="s">
        <v>21</v>
      </c>
      <c r="H1380" s="2" t="s">
        <v>49</v>
      </c>
      <c r="I1380" s="2" t="s">
        <v>3550</v>
      </c>
      <c r="J1380" s="3" t="str">
        <f>HYPERLINK("https://www.boe.es/gazeta/dias/1828/03/11/pdfs/GMD-1828-31.pdf#page=4","Abrir facsímil")</f>
        <v>Abrir facsímil</v>
      </c>
      <c r="K1380" s="3" t="s">
        <v>51</v>
      </c>
    </row>
    <row r="1381" spans="1:11" ht="42" customHeight="1">
      <c r="A1381" s="2" t="s">
        <v>3551</v>
      </c>
      <c r="B1381" s="2" t="s">
        <v>3551</v>
      </c>
      <c r="C1381" s="2" t="s">
        <v>150</v>
      </c>
      <c r="D1381" s="2" t="s">
        <v>151</v>
      </c>
      <c r="E1381" s="5" t="s">
        <v>299</v>
      </c>
      <c r="F1381" s="3" t="s">
        <v>300</v>
      </c>
      <c r="G1381" s="3" t="s">
        <v>36</v>
      </c>
      <c r="H1381" s="2" t="s">
        <v>49</v>
      </c>
      <c r="I1381" s="2" t="s">
        <v>3552</v>
      </c>
      <c r="J1381" s="3" t="str">
        <f>HYPERLINK("https://www.boe.es/gazeta/dias/1828/02/23/pdfs/GMD-1828-24.pdf#page=3","Abrir facsímil")</f>
        <v>Abrir facsímil</v>
      </c>
      <c r="K1381" s="3" t="s">
        <v>51</v>
      </c>
    </row>
    <row r="1382" spans="1:11" ht="42" customHeight="1">
      <c r="A1382" s="2" t="s">
        <v>3551</v>
      </c>
      <c r="B1382" s="2" t="s">
        <v>3551</v>
      </c>
      <c r="C1382" s="2" t="s">
        <v>17</v>
      </c>
      <c r="D1382" s="2" t="s">
        <v>18</v>
      </c>
      <c r="E1382" s="5" t="s">
        <v>607</v>
      </c>
      <c r="F1382" s="3" t="s">
        <v>608</v>
      </c>
      <c r="G1382" s="3" t="s">
        <v>21</v>
      </c>
      <c r="H1382" s="2" t="s">
        <v>49</v>
      </c>
      <c r="I1382" s="2" t="s">
        <v>3553</v>
      </c>
      <c r="J1382" s="3" t="str">
        <f>HYPERLINK("https://www.boe.es/gazeta/dias/1828/10/30/pdfs/GMD-1828-131.pdf#page=4","Abrir facsímil")</f>
        <v>Abrir facsímil</v>
      </c>
      <c r="K1382" s="3" t="s">
        <v>51</v>
      </c>
    </row>
    <row r="1383" spans="1:11" ht="42" customHeight="1">
      <c r="A1383" s="2" t="s">
        <v>3554</v>
      </c>
      <c r="B1383" s="2" t="s">
        <v>3555</v>
      </c>
      <c r="C1383" s="2" t="s">
        <v>54</v>
      </c>
      <c r="D1383" s="2" t="s">
        <v>28</v>
      </c>
      <c r="E1383" s="5" t="s">
        <v>169</v>
      </c>
      <c r="F1383" s="3" t="s">
        <v>170</v>
      </c>
      <c r="G1383" s="3" t="s">
        <v>36</v>
      </c>
      <c r="H1383" s="2" t="s">
        <v>49</v>
      </c>
      <c r="I1383" s="2" t="s">
        <v>3556</v>
      </c>
      <c r="J1383" s="3" t="str">
        <f>HYPERLINK("https://www.boe.es/gazeta/dias/1828/04/01/pdfs/GMD-1828-40.pdf#page=3","Abrir facsímil")</f>
        <v>Abrir facsímil</v>
      </c>
      <c r="K1383" s="3" t="s">
        <v>51</v>
      </c>
    </row>
    <row r="1384" spans="1:11" ht="42" customHeight="1">
      <c r="A1384" s="2" t="s">
        <v>3557</v>
      </c>
      <c r="B1384" s="2" t="s">
        <v>3557</v>
      </c>
      <c r="C1384" s="2" t="s">
        <v>17</v>
      </c>
      <c r="D1384" s="2" t="s">
        <v>18</v>
      </c>
      <c r="E1384" s="5" t="s">
        <v>883</v>
      </c>
      <c r="F1384" s="3" t="s">
        <v>884</v>
      </c>
      <c r="G1384" s="3" t="s">
        <v>67</v>
      </c>
      <c r="H1384" s="2" t="s">
        <v>49</v>
      </c>
      <c r="I1384" s="2" t="s">
        <v>3558</v>
      </c>
      <c r="J1384" s="3" t="str">
        <f>HYPERLINK("https://www.boe.es/gazeta/dias/1828/11/04/pdfs/GMD-1828-133.pdf#page=2","Abrir facsímil")</f>
        <v>Abrir facsímil</v>
      </c>
      <c r="K1384" s="3" t="s">
        <v>51</v>
      </c>
    </row>
    <row r="1385" spans="1:11" ht="42" customHeight="1">
      <c r="A1385" s="2" t="s">
        <v>3559</v>
      </c>
      <c r="B1385" s="2" t="s">
        <v>3560</v>
      </c>
      <c r="C1385" s="2" t="s">
        <v>54</v>
      </c>
      <c r="D1385" s="2" t="s">
        <v>28</v>
      </c>
      <c r="E1385" s="5" t="s">
        <v>407</v>
      </c>
      <c r="F1385" s="3" t="s">
        <v>408</v>
      </c>
      <c r="G1385" s="3" t="s">
        <v>67</v>
      </c>
      <c r="H1385" s="2" t="s">
        <v>49</v>
      </c>
      <c r="I1385" s="2" t="s">
        <v>3561</v>
      </c>
      <c r="J1385" s="3" t="str">
        <f>HYPERLINK("https://www.boe.es/gazeta/dias/1828/06/12/pdfs/GMD-1828-71.pdf#page=2","Abrir facsímil")</f>
        <v>Abrir facsímil</v>
      </c>
      <c r="K1385" s="3" t="s">
        <v>51</v>
      </c>
    </row>
    <row r="1386" spans="1:11" ht="42" customHeight="1">
      <c r="A1386" s="2" t="s">
        <v>3562</v>
      </c>
      <c r="B1386" s="2" t="s">
        <v>3563</v>
      </c>
      <c r="C1386" s="2" t="s">
        <v>46</v>
      </c>
      <c r="D1386" s="2" t="s">
        <v>28</v>
      </c>
      <c r="E1386" s="5" t="s">
        <v>19</v>
      </c>
      <c r="F1386" s="3" t="s">
        <v>20</v>
      </c>
      <c r="G1386" s="3" t="s">
        <v>21</v>
      </c>
      <c r="H1386" s="2" t="s">
        <v>49</v>
      </c>
      <c r="I1386" s="2" t="s">
        <v>3564</v>
      </c>
      <c r="J1386" s="3" t="str">
        <f>HYPERLINK("https://www.boe.es/gazeta/dias/1828/12/30/pdfs/GMD-1828-157.pdf#page=4","Abrir facsímil")</f>
        <v>Abrir facsímil</v>
      </c>
      <c r="K1386" s="3" t="s">
        <v>51</v>
      </c>
    </row>
    <row r="1387" spans="1:11" ht="42" customHeight="1">
      <c r="A1387" s="2" t="s">
        <v>3565</v>
      </c>
      <c r="B1387" s="2" t="s">
        <v>3566</v>
      </c>
      <c r="C1387" s="2" t="s">
        <v>27</v>
      </c>
      <c r="D1387" s="2" t="s">
        <v>28</v>
      </c>
      <c r="E1387" s="5" t="s">
        <v>256</v>
      </c>
      <c r="F1387" s="3" t="s">
        <v>257</v>
      </c>
      <c r="G1387" s="3" t="s">
        <v>36</v>
      </c>
      <c r="H1387" s="2" t="s">
        <v>49</v>
      </c>
      <c r="I1387" s="2" t="s">
        <v>3567</v>
      </c>
      <c r="J1387" s="3" t="str">
        <f>HYPERLINK("https://www.boe.es/gazeta/dias/1828/11/11/pdfs/GMD-1828-136.pdf#page=3","Abrir facsímil")</f>
        <v>Abrir facsímil</v>
      </c>
      <c r="K1387" s="3" t="s">
        <v>51</v>
      </c>
    </row>
    <row r="1388" spans="1:11" ht="42" customHeight="1">
      <c r="A1388" s="2" t="s">
        <v>3568</v>
      </c>
      <c r="B1388" s="2" t="s">
        <v>3568</v>
      </c>
      <c r="C1388" s="2" t="s">
        <v>54</v>
      </c>
      <c r="D1388" s="2" t="s">
        <v>28</v>
      </c>
      <c r="E1388" s="5" t="s">
        <v>174</v>
      </c>
      <c r="F1388" s="3" t="s">
        <v>175</v>
      </c>
      <c r="G1388" s="3" t="s">
        <v>21</v>
      </c>
      <c r="H1388" s="2" t="s">
        <v>49</v>
      </c>
      <c r="I1388" s="2" t="s">
        <v>3569</v>
      </c>
      <c r="J1388" s="3" t="str">
        <f>HYPERLINK("https://www.boe.es/gazeta/dias/1828/05/06/pdfs/GMD-1828-55.pdf#page=4","Abrir facsímil")</f>
        <v>Abrir facsímil</v>
      </c>
      <c r="K1388" s="3" t="s">
        <v>51</v>
      </c>
    </row>
    <row r="1389" spans="1:11" ht="42" customHeight="1">
      <c r="A1389" s="2" t="s">
        <v>3570</v>
      </c>
      <c r="B1389" s="2" t="s">
        <v>3571</v>
      </c>
      <c r="C1389" s="2" t="s">
        <v>46</v>
      </c>
      <c r="D1389" s="2" t="s">
        <v>28</v>
      </c>
      <c r="E1389" s="5" t="s">
        <v>174</v>
      </c>
      <c r="F1389" s="3" t="s">
        <v>175</v>
      </c>
      <c r="G1389" s="3" t="s">
        <v>21</v>
      </c>
      <c r="H1389" s="2" t="s">
        <v>49</v>
      </c>
      <c r="I1389" s="2" t="s">
        <v>3572</v>
      </c>
      <c r="J1389" s="3" t="str">
        <f>HYPERLINK("https://www.boe.es/gazeta/dias/1828/05/06/pdfs/GMD-1828-55.pdf#page=4","Abrir facsímil")</f>
        <v>Abrir facsímil</v>
      </c>
      <c r="K1389" s="3" t="s">
        <v>51</v>
      </c>
    </row>
    <row r="1390" spans="1:11" ht="42" customHeight="1">
      <c r="A1390" s="2" t="s">
        <v>3573</v>
      </c>
      <c r="B1390" s="2" t="s">
        <v>3574</v>
      </c>
      <c r="C1390" s="2" t="s">
        <v>54</v>
      </c>
      <c r="D1390" s="2" t="s">
        <v>28</v>
      </c>
      <c r="E1390" s="5" t="s">
        <v>2467</v>
      </c>
      <c r="F1390" s="3" t="s">
        <v>2468</v>
      </c>
      <c r="G1390" s="3" t="s">
        <v>36</v>
      </c>
      <c r="H1390" s="2" t="s">
        <v>49</v>
      </c>
      <c r="I1390" s="2" t="s">
        <v>3575</v>
      </c>
      <c r="J1390" s="3" t="str">
        <f>HYPERLINK("https://www.boe.es/gazeta/dias/1828/06/03/pdfs/GMD-1828-67.pdf#page=3","Abrir facsímil")</f>
        <v>Abrir facsímil</v>
      </c>
      <c r="K1390" s="3" t="s">
        <v>51</v>
      </c>
    </row>
    <row r="1391" spans="1:11" ht="42" customHeight="1">
      <c r="A1391" s="2" t="s">
        <v>3576</v>
      </c>
      <c r="B1391" s="2" t="s">
        <v>3576</v>
      </c>
      <c r="C1391" s="2" t="s">
        <v>17</v>
      </c>
      <c r="D1391" s="2" t="s">
        <v>18</v>
      </c>
      <c r="E1391" s="5" t="s">
        <v>204</v>
      </c>
      <c r="F1391" s="3" t="s">
        <v>205</v>
      </c>
      <c r="G1391" s="3" t="s">
        <v>36</v>
      </c>
      <c r="H1391" s="2" t="s">
        <v>49</v>
      </c>
      <c r="I1391" s="2" t="s">
        <v>3577</v>
      </c>
      <c r="J1391" s="3" t="str">
        <f>HYPERLINK("https://www.boe.es/gazeta/dias/1828/09/11/pdfs/GMD-1828-110.pdf#page=3","Abrir facsímil")</f>
        <v>Abrir facsímil</v>
      </c>
      <c r="K1391" s="3" t="s">
        <v>51</v>
      </c>
    </row>
    <row r="1392" spans="1:11" ht="42" customHeight="1">
      <c r="A1392" s="2" t="s">
        <v>3578</v>
      </c>
      <c r="B1392" s="2" t="s">
        <v>3578</v>
      </c>
      <c r="C1392" s="2" t="s">
        <v>17</v>
      </c>
      <c r="D1392" s="2" t="s">
        <v>18</v>
      </c>
      <c r="E1392" s="5" t="s">
        <v>1627</v>
      </c>
      <c r="F1392" s="3" t="s">
        <v>1628</v>
      </c>
      <c r="G1392" s="3" t="s">
        <v>36</v>
      </c>
      <c r="H1392" s="2" t="s">
        <v>49</v>
      </c>
      <c r="I1392" s="2" t="s">
        <v>3579</v>
      </c>
      <c r="J1392" s="3" t="str">
        <f>HYPERLINK("https://www.boe.es/gazeta/dias/1828/06/26/pdfs/GMD-1828-77.pdf#page=3","Abrir facsímil")</f>
        <v>Abrir facsímil</v>
      </c>
      <c r="K1392" s="3" t="s">
        <v>51</v>
      </c>
    </row>
    <row r="1393" spans="1:11" ht="42" customHeight="1">
      <c r="A1393" s="2" t="s">
        <v>3580</v>
      </c>
      <c r="B1393" s="2" t="s">
        <v>3580</v>
      </c>
      <c r="C1393" s="2" t="s">
        <v>86</v>
      </c>
      <c r="D1393" s="2" t="s">
        <v>28</v>
      </c>
      <c r="E1393" s="5" t="s">
        <v>324</v>
      </c>
      <c r="F1393" s="3" t="s">
        <v>325</v>
      </c>
      <c r="G1393" s="3" t="s">
        <v>21</v>
      </c>
      <c r="H1393" s="2" t="s">
        <v>49</v>
      </c>
      <c r="I1393" s="2" t="s">
        <v>3581</v>
      </c>
      <c r="J1393" s="3" t="str">
        <f>HYPERLINK("https://www.boe.es/gazeta/dias/1828/05/08/pdfs/GMD-1828-56.pdf#page=4","Abrir facsímil")</f>
        <v>Abrir facsímil</v>
      </c>
      <c r="K1393" s="3" t="s">
        <v>51</v>
      </c>
    </row>
    <row r="1394" spans="1:11" ht="42" customHeight="1">
      <c r="A1394" s="2" t="s">
        <v>3582</v>
      </c>
      <c r="B1394" s="2" t="s">
        <v>3582</v>
      </c>
      <c r="C1394" s="2" t="s">
        <v>150</v>
      </c>
      <c r="D1394" s="2" t="s">
        <v>151</v>
      </c>
      <c r="E1394" s="5" t="s">
        <v>2634</v>
      </c>
      <c r="F1394" s="3" t="s">
        <v>2635</v>
      </c>
      <c r="G1394" s="3" t="s">
        <v>21</v>
      </c>
      <c r="H1394" s="2" t="s">
        <v>49</v>
      </c>
      <c r="I1394" s="2" t="s">
        <v>3583</v>
      </c>
      <c r="J1394" s="3" t="str">
        <f>HYPERLINK("https://www.boe.es/gazeta/dias/1828/02/26/pdfs/GMD-1828-25.pdf#page=4","Abrir facsímil")</f>
        <v>Abrir facsímil</v>
      </c>
      <c r="K1394" s="3" t="s">
        <v>51</v>
      </c>
    </row>
    <row r="1395" spans="1:11" ht="42" customHeight="1">
      <c r="A1395" s="2" t="s">
        <v>3584</v>
      </c>
      <c r="B1395" s="2" t="s">
        <v>3585</v>
      </c>
      <c r="C1395" s="2" t="s">
        <v>86</v>
      </c>
      <c r="D1395" s="2" t="s">
        <v>28</v>
      </c>
      <c r="E1395" s="5" t="s">
        <v>34</v>
      </c>
      <c r="F1395" s="3" t="s">
        <v>35</v>
      </c>
      <c r="G1395" s="3" t="s">
        <v>364</v>
      </c>
      <c r="H1395" s="2" t="s">
        <v>49</v>
      </c>
      <c r="I1395" s="2" t="s">
        <v>3586</v>
      </c>
      <c r="J1395" s="3" t="str">
        <f>HYPERLINK("https://www.boe.es/gazeta/dias/1828/10/14/pdfs/GMD-1828-124.pdf#page=4","Abrir facsímil")</f>
        <v>Abrir facsímil</v>
      </c>
      <c r="K1395" s="3" t="s">
        <v>51</v>
      </c>
    </row>
    <row r="1396" spans="1:11" ht="42" customHeight="1">
      <c r="A1396" s="2" t="s">
        <v>3587</v>
      </c>
      <c r="B1396" s="2" t="s">
        <v>3588</v>
      </c>
      <c r="C1396" s="2" t="s">
        <v>54</v>
      </c>
      <c r="D1396" s="2" t="s">
        <v>28</v>
      </c>
      <c r="E1396" s="5" t="s">
        <v>174</v>
      </c>
      <c r="F1396" s="3" t="s">
        <v>175</v>
      </c>
      <c r="G1396" s="3" t="s">
        <v>21</v>
      </c>
      <c r="H1396" s="2" t="s">
        <v>49</v>
      </c>
      <c r="I1396" s="2" t="s">
        <v>3589</v>
      </c>
      <c r="J1396" s="3" t="str">
        <f>HYPERLINK("https://www.boe.es/gazeta/dias/1828/05/06/pdfs/GMD-1828-55.pdf#page=4","Abrir facsímil")</f>
        <v>Abrir facsímil</v>
      </c>
      <c r="K1396" s="3" t="s">
        <v>51</v>
      </c>
    </row>
    <row r="1397" spans="1:11" ht="42" customHeight="1">
      <c r="A1397" s="2" t="s">
        <v>3590</v>
      </c>
      <c r="B1397" s="2" t="s">
        <v>3591</v>
      </c>
      <c r="C1397" s="2" t="s">
        <v>27</v>
      </c>
      <c r="D1397" s="2" t="s">
        <v>28</v>
      </c>
      <c r="E1397" s="5" t="s">
        <v>504</v>
      </c>
      <c r="F1397" s="3" t="s">
        <v>505</v>
      </c>
      <c r="G1397" s="3" t="s">
        <v>506</v>
      </c>
      <c r="H1397" s="2" t="s">
        <v>49</v>
      </c>
      <c r="I1397" s="2" t="s">
        <v>3592</v>
      </c>
      <c r="J1397" s="3" t="str">
        <f>HYPERLINK("https://www.boe.es/gazeta/dias/1828/09/13/pdfs/GMD-1828-111.pdf#page=4","Abrir facsímil")</f>
        <v>Abrir facsímil</v>
      </c>
      <c r="K1397" s="3" t="s">
        <v>51</v>
      </c>
    </row>
    <row r="1398" spans="1:11" ht="42" customHeight="1">
      <c r="A1398" s="2" t="s">
        <v>3593</v>
      </c>
      <c r="B1398" s="2" t="s">
        <v>3594</v>
      </c>
      <c r="C1398" s="2" t="s">
        <v>17</v>
      </c>
      <c r="D1398" s="2" t="s">
        <v>18</v>
      </c>
      <c r="E1398" s="5" t="s">
        <v>236</v>
      </c>
      <c r="F1398" s="3" t="s">
        <v>237</v>
      </c>
      <c r="G1398" s="3" t="s">
        <v>21</v>
      </c>
      <c r="H1398" s="2" t="s">
        <v>49</v>
      </c>
      <c r="I1398" s="2" t="s">
        <v>3595</v>
      </c>
      <c r="J1398" s="3" t="str">
        <f>HYPERLINK("https://www.boe.es/gazeta/dias/1828/03/18/pdfs/GMD-1828-34.pdf#page=4","Abrir facsímil")</f>
        <v>Abrir facsímil</v>
      </c>
      <c r="K1398" s="3" t="s">
        <v>51</v>
      </c>
    </row>
    <row r="1399" spans="1:11" ht="42" customHeight="1">
      <c r="A1399" s="2" t="s">
        <v>3596</v>
      </c>
      <c r="B1399" s="2" t="s">
        <v>3597</v>
      </c>
      <c r="C1399" s="2" t="s">
        <v>96</v>
      </c>
      <c r="D1399" s="2" t="s">
        <v>28</v>
      </c>
      <c r="E1399" s="5" t="s">
        <v>470</v>
      </c>
      <c r="F1399" s="3" t="s">
        <v>471</v>
      </c>
      <c r="G1399" s="3" t="s">
        <v>21</v>
      </c>
      <c r="H1399" s="2" t="s">
        <v>49</v>
      </c>
      <c r="I1399" s="2" t="s">
        <v>3598</v>
      </c>
      <c r="J1399" s="3" t="str">
        <f>HYPERLINK("https://www.boe.es/gazeta/dias/1828/01/12/pdfs/GMD-1828-6.pdf#page=4","Abrir facsímil")</f>
        <v>Abrir facsímil</v>
      </c>
      <c r="K1399" s="3" t="s">
        <v>51</v>
      </c>
    </row>
    <row r="1400" spans="1:11" ht="42" customHeight="1">
      <c r="A1400" s="2" t="s">
        <v>3599</v>
      </c>
      <c r="B1400" s="2" t="s">
        <v>3600</v>
      </c>
      <c r="C1400" s="2" t="s">
        <v>150</v>
      </c>
      <c r="D1400" s="2" t="s">
        <v>151</v>
      </c>
      <c r="E1400" s="5" t="s">
        <v>439</v>
      </c>
      <c r="F1400" s="3" t="s">
        <v>440</v>
      </c>
      <c r="G1400" s="3" t="s">
        <v>21</v>
      </c>
      <c r="H1400" s="2" t="s">
        <v>49</v>
      </c>
      <c r="I1400" s="2" t="s">
        <v>3601</v>
      </c>
      <c r="J1400" s="3" t="str">
        <f>HYPERLINK("https://www.boe.es/gazeta/dias/1828/12/09/pdfs/GMD-1828-148.pdf#page=4","Abrir facsímil")</f>
        <v>Abrir facsímil</v>
      </c>
      <c r="K1400" s="3" t="s">
        <v>51</v>
      </c>
    </row>
    <row r="1401" spans="1:11" ht="42" customHeight="1">
      <c r="A1401" s="2" t="s">
        <v>3602</v>
      </c>
      <c r="B1401" s="2" t="s">
        <v>3603</v>
      </c>
      <c r="C1401" s="2" t="s">
        <v>17</v>
      </c>
      <c r="D1401" s="2" t="s">
        <v>18</v>
      </c>
      <c r="E1401" s="5" t="s">
        <v>763</v>
      </c>
      <c r="F1401" s="3" t="s">
        <v>764</v>
      </c>
      <c r="G1401" s="3" t="s">
        <v>21</v>
      </c>
      <c r="H1401" s="2" t="s">
        <v>49</v>
      </c>
      <c r="I1401" s="2" t="s">
        <v>3604</v>
      </c>
      <c r="J1401" s="3" t="str">
        <f>HYPERLINK("https://www.boe.es/gazeta/dias/1828/03/22/pdfs/GMD-1828-36.pdf#page=4","Abrir facsímil")</f>
        <v>Abrir facsímil</v>
      </c>
      <c r="K1401" s="3" t="s">
        <v>51</v>
      </c>
    </row>
    <row r="1402" spans="1:11" ht="42" customHeight="1">
      <c r="A1402" s="2" t="s">
        <v>3605</v>
      </c>
      <c r="B1402" s="2" t="s">
        <v>3606</v>
      </c>
      <c r="C1402" s="2" t="s">
        <v>27</v>
      </c>
      <c r="D1402" s="2" t="s">
        <v>28</v>
      </c>
      <c r="E1402" s="5" t="s">
        <v>221</v>
      </c>
      <c r="F1402" s="3" t="s">
        <v>222</v>
      </c>
      <c r="G1402" s="3" t="s">
        <v>67</v>
      </c>
      <c r="H1402" s="2" t="s">
        <v>49</v>
      </c>
      <c r="I1402" s="2" t="s">
        <v>3607</v>
      </c>
      <c r="J1402" s="3" t="str">
        <f>HYPERLINK("https://www.boe.es/gazeta/dias/1828/05/22/pdfs/GMD-1828-62.pdf#page=2","Abrir facsímil")</f>
        <v>Abrir facsímil</v>
      </c>
      <c r="K1402" s="3" t="s">
        <v>51</v>
      </c>
    </row>
    <row r="1403" spans="1:11" ht="42" customHeight="1">
      <c r="A1403" s="2" t="s">
        <v>3608</v>
      </c>
      <c r="B1403" s="2" t="s">
        <v>3609</v>
      </c>
      <c r="C1403" s="2" t="s">
        <v>96</v>
      </c>
      <c r="D1403" s="2" t="s">
        <v>28</v>
      </c>
      <c r="E1403" s="5" t="s">
        <v>91</v>
      </c>
      <c r="F1403" s="3" t="s">
        <v>92</v>
      </c>
      <c r="G1403" s="3" t="s">
        <v>21</v>
      </c>
      <c r="H1403" s="2" t="s">
        <v>49</v>
      </c>
      <c r="I1403" s="2" t="s">
        <v>3610</v>
      </c>
      <c r="J1403" s="3" t="str">
        <f>HYPERLINK("https://www.boe.es/gazeta/dias/1828/12/13/pdfs/GMD-1828-150.pdf#page=4","Abrir facsímil")</f>
        <v>Abrir facsímil</v>
      </c>
      <c r="K1403" s="3" t="s">
        <v>51</v>
      </c>
    </row>
    <row r="1404" spans="1:11" ht="42" customHeight="1">
      <c r="A1404" s="2" t="s">
        <v>3611</v>
      </c>
      <c r="B1404" s="2" t="s">
        <v>3611</v>
      </c>
      <c r="C1404" s="2" t="s">
        <v>150</v>
      </c>
      <c r="D1404" s="2" t="s">
        <v>151</v>
      </c>
      <c r="E1404" s="5" t="s">
        <v>973</v>
      </c>
      <c r="F1404" s="3" t="s">
        <v>974</v>
      </c>
      <c r="G1404" s="3" t="s">
        <v>21</v>
      </c>
      <c r="H1404" s="2" t="s">
        <v>49</v>
      </c>
      <c r="I1404" s="2" t="s">
        <v>3612</v>
      </c>
      <c r="J1404" s="3" t="str">
        <f>HYPERLINK("https://www.boe.es/gazeta/dias/1828/02/09/pdfs/GMD-1828-18.pdf#page=4","Abrir facsímil")</f>
        <v>Abrir facsímil</v>
      </c>
      <c r="K1404" s="3" t="s">
        <v>51</v>
      </c>
    </row>
    <row r="1405" spans="1:11" ht="42" customHeight="1">
      <c r="A1405" s="2" t="s">
        <v>3611</v>
      </c>
      <c r="B1405" s="2" t="s">
        <v>3611</v>
      </c>
      <c r="C1405" s="2" t="s">
        <v>54</v>
      </c>
      <c r="D1405" s="2" t="s">
        <v>28</v>
      </c>
      <c r="E1405" s="5" t="s">
        <v>236</v>
      </c>
      <c r="F1405" s="3" t="s">
        <v>237</v>
      </c>
      <c r="G1405" s="3" t="s">
        <v>21</v>
      </c>
      <c r="H1405" s="2" t="s">
        <v>49</v>
      </c>
      <c r="I1405" s="2" t="s">
        <v>3613</v>
      </c>
      <c r="J1405" s="3" t="str">
        <f>HYPERLINK("https://www.boe.es/gazeta/dias/1828/03/18/pdfs/GMD-1828-34.pdf#page=4","Abrir facsímil")</f>
        <v>Abrir facsímil</v>
      </c>
      <c r="K1405" s="3" t="s">
        <v>51</v>
      </c>
    </row>
    <row r="1406" spans="1:11" ht="42" customHeight="1">
      <c r="A1406" s="2" t="s">
        <v>3611</v>
      </c>
      <c r="B1406" s="2" t="s">
        <v>3611</v>
      </c>
      <c r="C1406" s="2" t="s">
        <v>86</v>
      </c>
      <c r="D1406" s="2" t="s">
        <v>28</v>
      </c>
      <c r="E1406" s="5" t="s">
        <v>55</v>
      </c>
      <c r="F1406" s="3" t="s">
        <v>56</v>
      </c>
      <c r="G1406" s="3" t="s">
        <v>36</v>
      </c>
      <c r="H1406" s="2" t="s">
        <v>49</v>
      </c>
      <c r="I1406" s="2" t="s">
        <v>3614</v>
      </c>
      <c r="J1406" s="3" t="str">
        <f>HYPERLINK("https://www.boe.es/gazeta/dias/1828/05/10/pdfs/GMD-1828-57.pdf#page=3","Abrir facsímil")</f>
        <v>Abrir facsímil</v>
      </c>
      <c r="K1406" s="3" t="s">
        <v>51</v>
      </c>
    </row>
    <row r="1407" spans="1:11" ht="42" customHeight="1">
      <c r="A1407" s="2" t="s">
        <v>3611</v>
      </c>
      <c r="B1407" s="2" t="s">
        <v>3611</v>
      </c>
      <c r="C1407" s="2" t="s">
        <v>17</v>
      </c>
      <c r="D1407" s="2" t="s">
        <v>18</v>
      </c>
      <c r="E1407" s="5" t="s">
        <v>47</v>
      </c>
      <c r="F1407" s="3" t="s">
        <v>48</v>
      </c>
      <c r="G1407" s="3" t="s">
        <v>36</v>
      </c>
      <c r="H1407" s="2" t="s">
        <v>49</v>
      </c>
      <c r="I1407" s="2" t="s">
        <v>3615</v>
      </c>
      <c r="J1407" s="3" t="str">
        <f>HYPERLINK("https://www.boe.es/gazeta/dias/1828/07/03/pdfs/GMD-1828-80.pdf#page=3","Abrir facsímil")</f>
        <v>Abrir facsímil</v>
      </c>
      <c r="K1407" s="3" t="s">
        <v>51</v>
      </c>
    </row>
    <row r="1408" spans="1:11" ht="42" customHeight="1">
      <c r="A1408" s="2" t="s">
        <v>3611</v>
      </c>
      <c r="B1408" s="2" t="s">
        <v>3611</v>
      </c>
      <c r="C1408" s="2" t="s">
        <v>40</v>
      </c>
      <c r="D1408" s="2" t="s">
        <v>28</v>
      </c>
      <c r="E1408" s="5" t="s">
        <v>534</v>
      </c>
      <c r="F1408" s="3" t="s">
        <v>535</v>
      </c>
      <c r="G1408" s="3" t="s">
        <v>21</v>
      </c>
      <c r="H1408" s="2" t="s">
        <v>49</v>
      </c>
      <c r="I1408" s="2" t="s">
        <v>3616</v>
      </c>
      <c r="J1408" s="3" t="str">
        <f>HYPERLINK("https://www.boe.es/gazeta/dias/1828/07/15/pdfs/GMD-1828-85.pdf#page=4","Abrir facsímil")</f>
        <v>Abrir facsímil</v>
      </c>
      <c r="K1408" s="3" t="s">
        <v>51</v>
      </c>
    </row>
    <row r="1409" spans="1:11" ht="42" customHeight="1">
      <c r="A1409" s="2" t="s">
        <v>3611</v>
      </c>
      <c r="B1409" s="2" t="s">
        <v>3611</v>
      </c>
      <c r="C1409" s="2" t="s">
        <v>17</v>
      </c>
      <c r="D1409" s="2" t="s">
        <v>18</v>
      </c>
      <c r="E1409" s="5" t="s">
        <v>499</v>
      </c>
      <c r="F1409" s="3" t="s">
        <v>500</v>
      </c>
      <c r="G1409" s="3" t="s">
        <v>36</v>
      </c>
      <c r="H1409" s="2" t="s">
        <v>49</v>
      </c>
      <c r="I1409" s="2" t="s">
        <v>3617</v>
      </c>
      <c r="J1409" s="3" t="str">
        <f>HYPERLINK("https://www.boe.es/gazeta/dias/1828/09/16/pdfs/GMD-1828-112.pdf#page=3","Abrir facsímil")</f>
        <v>Abrir facsímil</v>
      </c>
      <c r="K1409" s="3" t="s">
        <v>51</v>
      </c>
    </row>
    <row r="1410" spans="1:11" ht="42" customHeight="1">
      <c r="A1410" s="2" t="s">
        <v>3618</v>
      </c>
      <c r="B1410" s="2" t="s">
        <v>3619</v>
      </c>
      <c r="C1410" s="2" t="s">
        <v>293</v>
      </c>
      <c r="D1410" s="2" t="s">
        <v>151</v>
      </c>
      <c r="E1410" s="5" t="s">
        <v>359</v>
      </c>
      <c r="F1410" s="3" t="s">
        <v>360</v>
      </c>
      <c r="G1410" s="3" t="s">
        <v>36</v>
      </c>
      <c r="H1410" s="2" t="s">
        <v>49</v>
      </c>
      <c r="I1410" s="2" t="s">
        <v>3620</v>
      </c>
      <c r="J1410" s="3" t="str">
        <f>HYPERLINK("https://www.boe.es/gazeta/dias/1828/09/20/pdfs/GMD-1828-114.pdf#page=3","Abrir facsímil")</f>
        <v>Abrir facsímil</v>
      </c>
      <c r="K1410" s="3" t="s">
        <v>51</v>
      </c>
    </row>
    <row r="1411" spans="1:11" ht="42" customHeight="1">
      <c r="A1411" s="2" t="s">
        <v>3621</v>
      </c>
      <c r="B1411" s="2" t="s">
        <v>3621</v>
      </c>
      <c r="C1411" s="2" t="s">
        <v>27</v>
      </c>
      <c r="D1411" s="2" t="s">
        <v>28</v>
      </c>
      <c r="E1411" s="5" t="s">
        <v>324</v>
      </c>
      <c r="F1411" s="3" t="s">
        <v>325</v>
      </c>
      <c r="G1411" s="3" t="s">
        <v>21</v>
      </c>
      <c r="H1411" s="2" t="s">
        <v>49</v>
      </c>
      <c r="I1411" s="2" t="s">
        <v>3622</v>
      </c>
      <c r="J1411" s="3" t="str">
        <f>HYPERLINK("https://www.boe.es/gazeta/dias/1828/05/08/pdfs/GMD-1828-56.pdf#page=4","Abrir facsímil")</f>
        <v>Abrir facsímil</v>
      </c>
      <c r="K1411" s="3" t="s">
        <v>51</v>
      </c>
    </row>
    <row r="1412" spans="1:11" ht="42" customHeight="1">
      <c r="A1412" s="2" t="s">
        <v>3623</v>
      </c>
      <c r="B1412" s="2" t="s">
        <v>3623</v>
      </c>
      <c r="C1412" s="2" t="s">
        <v>40</v>
      </c>
      <c r="D1412" s="2" t="s">
        <v>28</v>
      </c>
      <c r="E1412" s="5" t="s">
        <v>525</v>
      </c>
      <c r="F1412" s="3" t="s">
        <v>526</v>
      </c>
      <c r="G1412" s="3" t="s">
        <v>36</v>
      </c>
      <c r="H1412" s="2" t="s">
        <v>49</v>
      </c>
      <c r="I1412" s="2" t="s">
        <v>3624</v>
      </c>
      <c r="J1412" s="3" t="str">
        <f>HYPERLINK("https://www.boe.es/gazeta/dias/1828/01/05/pdfs/GMD-1828-3.pdf#page=3","Abrir facsímil")</f>
        <v>Abrir facsímil</v>
      </c>
      <c r="K1412" s="3" t="s">
        <v>51</v>
      </c>
    </row>
    <row r="1413" spans="1:11" ht="42" customHeight="1">
      <c r="A1413" s="2" t="s">
        <v>3623</v>
      </c>
      <c r="B1413" s="2" t="s">
        <v>3623</v>
      </c>
      <c r="C1413" s="2" t="s">
        <v>27</v>
      </c>
      <c r="D1413" s="2" t="s">
        <v>28</v>
      </c>
      <c r="E1413" s="5" t="s">
        <v>324</v>
      </c>
      <c r="F1413" s="3" t="s">
        <v>325</v>
      </c>
      <c r="G1413" s="3" t="s">
        <v>21</v>
      </c>
      <c r="H1413" s="2" t="s">
        <v>49</v>
      </c>
      <c r="I1413" s="2" t="s">
        <v>3625</v>
      </c>
      <c r="J1413" s="3" t="str">
        <f>HYPERLINK("https://www.boe.es/gazeta/dias/1828/05/08/pdfs/GMD-1828-56.pdf#page=4","Abrir facsímil")</f>
        <v>Abrir facsímil</v>
      </c>
      <c r="K1413" s="3" t="s">
        <v>51</v>
      </c>
    </row>
    <row r="1414" spans="1:11" ht="42" customHeight="1">
      <c r="A1414" s="2" t="s">
        <v>3623</v>
      </c>
      <c r="B1414" s="2" t="s">
        <v>3623</v>
      </c>
      <c r="C1414" s="2" t="s">
        <v>27</v>
      </c>
      <c r="D1414" s="2" t="s">
        <v>28</v>
      </c>
      <c r="E1414" s="5" t="s">
        <v>270</v>
      </c>
      <c r="F1414" s="3" t="s">
        <v>271</v>
      </c>
      <c r="G1414" s="3" t="s">
        <v>36</v>
      </c>
      <c r="H1414" s="2" t="s">
        <v>49</v>
      </c>
      <c r="I1414" s="2" t="s">
        <v>3626</v>
      </c>
      <c r="J1414" s="3" t="str">
        <f>HYPERLINK("https://www.boe.es/gazeta/dias/1828/08/28/pdfs/GMD-1828-104.pdf#page=3","Abrir facsímil")</f>
        <v>Abrir facsímil</v>
      </c>
      <c r="K1414" s="3" t="s">
        <v>51</v>
      </c>
    </row>
    <row r="1415" spans="1:11" ht="42" customHeight="1">
      <c r="A1415" s="2" t="s">
        <v>3627</v>
      </c>
      <c r="B1415" s="2" t="s">
        <v>3628</v>
      </c>
      <c r="C1415" s="2" t="s">
        <v>54</v>
      </c>
      <c r="D1415" s="2" t="s">
        <v>28</v>
      </c>
      <c r="E1415" s="5" t="s">
        <v>386</v>
      </c>
      <c r="F1415" s="3" t="s">
        <v>387</v>
      </c>
      <c r="G1415" s="3" t="s">
        <v>21</v>
      </c>
      <c r="H1415" s="2" t="s">
        <v>22</v>
      </c>
      <c r="I1415" s="2" t="s">
        <v>3629</v>
      </c>
      <c r="J1415" s="3" t="str">
        <f>HYPERLINK("https://www.boe.es/gazeta/dias/1828/04/29/pdfs/GMD-1828-52.pdf#page=4","Abrir facsímil")</f>
        <v>Abrir facsímil</v>
      </c>
      <c r="K1415" s="3" t="s">
        <v>24</v>
      </c>
    </row>
    <row r="1416" spans="1:11" ht="42" customHeight="1">
      <c r="A1416" s="2" t="s">
        <v>3630</v>
      </c>
      <c r="B1416" s="2" t="s">
        <v>3630</v>
      </c>
      <c r="C1416" s="2" t="s">
        <v>54</v>
      </c>
      <c r="D1416" s="2" t="s">
        <v>28</v>
      </c>
      <c r="E1416" s="5" t="s">
        <v>65</v>
      </c>
      <c r="F1416" s="3" t="s">
        <v>66</v>
      </c>
      <c r="G1416" s="3" t="s">
        <v>21</v>
      </c>
      <c r="H1416" s="2" t="s">
        <v>49</v>
      </c>
      <c r="I1416" s="2" t="s">
        <v>3631</v>
      </c>
      <c r="J1416" s="3" t="str">
        <f>HYPERLINK("https://www.boe.es/gazeta/dias/1828/01/31/pdfs/GMD-1828-14.pdf#page=4","Abrir facsímil")</f>
        <v>Abrir facsímil</v>
      </c>
      <c r="K1416" s="3" t="s">
        <v>51</v>
      </c>
    </row>
    <row r="1417" spans="1:11" ht="42" customHeight="1">
      <c r="A1417" s="2" t="s">
        <v>3630</v>
      </c>
      <c r="B1417" s="2" t="s">
        <v>3630</v>
      </c>
      <c r="C1417" s="2" t="s">
        <v>27</v>
      </c>
      <c r="D1417" s="2" t="s">
        <v>28</v>
      </c>
      <c r="E1417" s="5" t="s">
        <v>434</v>
      </c>
      <c r="F1417" s="3" t="s">
        <v>435</v>
      </c>
      <c r="G1417" s="3" t="s">
        <v>67</v>
      </c>
      <c r="H1417" s="2" t="s">
        <v>49</v>
      </c>
      <c r="I1417" s="2" t="s">
        <v>3632</v>
      </c>
      <c r="J1417" s="3" t="str">
        <f>HYPERLINK("https://www.boe.es/gazeta/dias/1828/08/26/pdfs/GMD-1828-103.pdf#page=2","Abrir facsímil")</f>
        <v>Abrir facsímil</v>
      </c>
      <c r="K1417" s="3" t="s">
        <v>51</v>
      </c>
    </row>
    <row r="1418" spans="1:11" ht="42" customHeight="1">
      <c r="A1418" s="2" t="s">
        <v>3630</v>
      </c>
      <c r="B1418" s="2" t="s">
        <v>3630</v>
      </c>
      <c r="C1418" s="2" t="s">
        <v>27</v>
      </c>
      <c r="D1418" s="2" t="s">
        <v>28</v>
      </c>
      <c r="E1418" s="5" t="s">
        <v>256</v>
      </c>
      <c r="F1418" s="3" t="s">
        <v>257</v>
      </c>
      <c r="G1418" s="3" t="s">
        <v>36</v>
      </c>
      <c r="H1418" s="2" t="s">
        <v>49</v>
      </c>
      <c r="I1418" s="2" t="s">
        <v>3633</v>
      </c>
      <c r="J1418" s="3" t="str">
        <f>HYPERLINK("https://www.boe.es/gazeta/dias/1828/11/11/pdfs/GMD-1828-136.pdf#page=3","Abrir facsímil")</f>
        <v>Abrir facsímil</v>
      </c>
      <c r="K1418" s="3" t="s">
        <v>51</v>
      </c>
    </row>
    <row r="1419" spans="1:11" ht="42" customHeight="1">
      <c r="A1419" s="2" t="s">
        <v>3634</v>
      </c>
      <c r="B1419" s="2" t="s">
        <v>3635</v>
      </c>
      <c r="C1419" s="2" t="s">
        <v>17</v>
      </c>
      <c r="D1419" s="2" t="s">
        <v>18</v>
      </c>
      <c r="E1419" s="5" t="s">
        <v>212</v>
      </c>
      <c r="F1419" s="3" t="s">
        <v>213</v>
      </c>
      <c r="G1419" s="3" t="s">
        <v>36</v>
      </c>
      <c r="H1419" s="2" t="s">
        <v>49</v>
      </c>
      <c r="I1419" s="2" t="s">
        <v>3636</v>
      </c>
      <c r="J1419" s="3" t="str">
        <f>HYPERLINK("https://www.boe.es/gazeta/dias/1828/03/25/pdfs/GMD-1828-37.pdf#page=3","Abrir facsímil")</f>
        <v>Abrir facsímil</v>
      </c>
      <c r="K1419" s="3" t="s">
        <v>51</v>
      </c>
    </row>
    <row r="1420" spans="1:11" ht="42" customHeight="1">
      <c r="A1420" s="2" t="s">
        <v>3637</v>
      </c>
      <c r="B1420" s="2" t="s">
        <v>3637</v>
      </c>
      <c r="C1420" s="2" t="s">
        <v>150</v>
      </c>
      <c r="D1420" s="2" t="s">
        <v>151</v>
      </c>
      <c r="E1420" s="5" t="s">
        <v>221</v>
      </c>
      <c r="F1420" s="3" t="s">
        <v>222</v>
      </c>
      <c r="G1420" s="3" t="s">
        <v>36</v>
      </c>
      <c r="H1420" s="2" t="s">
        <v>49</v>
      </c>
      <c r="I1420" s="2" t="s">
        <v>3638</v>
      </c>
      <c r="J1420" s="3" t="str">
        <f>HYPERLINK("https://www.boe.es/gazeta/dias/1828/05/22/pdfs/GMD-1828-62.pdf#page=3","Abrir facsímil")</f>
        <v>Abrir facsímil</v>
      </c>
      <c r="K1420" s="3" t="s">
        <v>51</v>
      </c>
    </row>
    <row r="1421" spans="1:11" ht="42" customHeight="1">
      <c r="A1421" s="2" t="s">
        <v>3639</v>
      </c>
      <c r="B1421" s="2" t="s">
        <v>3639</v>
      </c>
      <c r="C1421" s="2" t="s">
        <v>54</v>
      </c>
      <c r="D1421" s="2" t="s">
        <v>28</v>
      </c>
      <c r="E1421" s="5" t="s">
        <v>780</v>
      </c>
      <c r="F1421" s="3" t="s">
        <v>781</v>
      </c>
      <c r="G1421" s="3" t="s">
        <v>21</v>
      </c>
      <c r="H1421" s="2" t="s">
        <v>49</v>
      </c>
      <c r="I1421" s="2" t="s">
        <v>3640</v>
      </c>
      <c r="J1421" s="3" t="str">
        <f>HYPERLINK("https://www.boe.es/gazeta/dias/1828/05/13/pdfs/GMD-1828-58.pdf#page=4","Abrir facsímil")</f>
        <v>Abrir facsímil</v>
      </c>
      <c r="K1421" s="3" t="s">
        <v>51</v>
      </c>
    </row>
    <row r="1422" spans="1:11" ht="42" customHeight="1">
      <c r="A1422" s="2" t="s">
        <v>3641</v>
      </c>
      <c r="B1422" s="2" t="s">
        <v>3641</v>
      </c>
      <c r="C1422" s="2" t="s">
        <v>54</v>
      </c>
      <c r="D1422" s="2" t="s">
        <v>28</v>
      </c>
      <c r="E1422" s="5" t="s">
        <v>241</v>
      </c>
      <c r="F1422" s="3" t="s">
        <v>242</v>
      </c>
      <c r="G1422" s="3" t="s">
        <v>243</v>
      </c>
      <c r="H1422" s="2" t="s">
        <v>49</v>
      </c>
      <c r="I1422" s="2" t="s">
        <v>3642</v>
      </c>
      <c r="J1422" s="3" t="str">
        <f>HYPERLINK("https://www.boe.es/gazeta/dias/1828/02/12/pdfs/GMD-1828-19.pdf#page=4","Abrir facsímil")</f>
        <v>Abrir facsímil</v>
      </c>
      <c r="K1422" s="3" t="s">
        <v>51</v>
      </c>
    </row>
    <row r="1423" spans="1:11" ht="42" customHeight="1">
      <c r="A1423" s="2" t="s">
        <v>3643</v>
      </c>
      <c r="B1423" s="2" t="s">
        <v>3643</v>
      </c>
      <c r="C1423" s="2" t="s">
        <v>40</v>
      </c>
      <c r="D1423" s="2" t="s">
        <v>28</v>
      </c>
      <c r="E1423" s="5" t="s">
        <v>1495</v>
      </c>
      <c r="F1423" s="3" t="s">
        <v>1496</v>
      </c>
      <c r="G1423" s="3" t="s">
        <v>43</v>
      </c>
      <c r="H1423" s="2" t="s">
        <v>49</v>
      </c>
      <c r="I1423" s="2" t="s">
        <v>3644</v>
      </c>
      <c r="J1423" s="3" t="str">
        <f>HYPERLINK("https://www.boe.es/gazeta/dias/1828/02/28/pdfs/GMD-1828-26.pdf#page=1","Abrir facsímil")</f>
        <v>Abrir facsímil</v>
      </c>
      <c r="K1423" s="3" t="s">
        <v>51</v>
      </c>
    </row>
    <row r="1424" spans="1:11" ht="42" customHeight="1">
      <c r="A1424" s="2" t="s">
        <v>3645</v>
      </c>
      <c r="B1424" s="2" t="s">
        <v>3645</v>
      </c>
      <c r="C1424" s="2" t="s">
        <v>17</v>
      </c>
      <c r="D1424" s="2" t="s">
        <v>18</v>
      </c>
      <c r="E1424" s="5" t="s">
        <v>124</v>
      </c>
      <c r="F1424" s="3" t="s">
        <v>125</v>
      </c>
      <c r="G1424" s="3" t="s">
        <v>67</v>
      </c>
      <c r="H1424" s="2" t="s">
        <v>49</v>
      </c>
      <c r="I1424" s="2" t="s">
        <v>3646</v>
      </c>
      <c r="J1424" s="3" t="str">
        <f>HYPERLINK("https://www.boe.es/gazeta/dias/1828/11/18/pdfs/GMD-1828-139.pdf#page=2","Abrir facsímil")</f>
        <v>Abrir facsímil</v>
      </c>
      <c r="K1424" s="3" t="s">
        <v>51</v>
      </c>
    </row>
    <row r="1425" spans="1:11" ht="42" customHeight="1">
      <c r="A1425" s="2" t="s">
        <v>3647</v>
      </c>
      <c r="B1425" s="2" t="s">
        <v>3648</v>
      </c>
      <c r="C1425" s="2" t="s">
        <v>96</v>
      </c>
      <c r="D1425" s="2" t="s">
        <v>28</v>
      </c>
      <c r="E1425" s="5" t="s">
        <v>280</v>
      </c>
      <c r="F1425" s="3" t="s">
        <v>281</v>
      </c>
      <c r="G1425" s="3" t="s">
        <v>36</v>
      </c>
      <c r="H1425" s="2" t="s">
        <v>49</v>
      </c>
      <c r="I1425" s="2" t="s">
        <v>3649</v>
      </c>
      <c r="J1425" s="3" t="str">
        <f>HYPERLINK("https://www.boe.es/gazeta/dias/1828/02/14/pdfs/GMD-1828-20.pdf#page=3","Abrir facsímil")</f>
        <v>Abrir facsímil</v>
      </c>
      <c r="K1425" s="3" t="s">
        <v>51</v>
      </c>
    </row>
    <row r="1426" spans="1:11" ht="42" customHeight="1">
      <c r="A1426" s="2" t="s">
        <v>3650</v>
      </c>
      <c r="B1426" s="2" t="s">
        <v>3650</v>
      </c>
      <c r="C1426" s="2" t="s">
        <v>96</v>
      </c>
      <c r="D1426" s="2" t="s">
        <v>28</v>
      </c>
      <c r="E1426" s="5" t="s">
        <v>299</v>
      </c>
      <c r="F1426" s="3" t="s">
        <v>300</v>
      </c>
      <c r="G1426" s="3" t="s">
        <v>36</v>
      </c>
      <c r="H1426" s="2" t="s">
        <v>49</v>
      </c>
      <c r="I1426" s="2" t="s">
        <v>3651</v>
      </c>
      <c r="J1426" s="3" t="str">
        <f>HYPERLINK("https://www.boe.es/gazeta/dias/1828/02/23/pdfs/GMD-1828-24.pdf#page=3","Abrir facsímil")</f>
        <v>Abrir facsímil</v>
      </c>
      <c r="K1426" s="3" t="s">
        <v>51</v>
      </c>
    </row>
    <row r="1427" spans="1:11" ht="42" customHeight="1">
      <c r="A1427" s="2" t="s">
        <v>3652</v>
      </c>
      <c r="B1427" s="2" t="s">
        <v>3652</v>
      </c>
      <c r="C1427" s="2" t="s">
        <v>86</v>
      </c>
      <c r="D1427" s="2" t="s">
        <v>28</v>
      </c>
      <c r="E1427" s="5" t="s">
        <v>672</v>
      </c>
      <c r="F1427" s="3" t="s">
        <v>673</v>
      </c>
      <c r="G1427" s="3" t="s">
        <v>43</v>
      </c>
      <c r="H1427" s="2" t="s">
        <v>49</v>
      </c>
      <c r="I1427" s="2" t="s">
        <v>3653</v>
      </c>
      <c r="J1427" s="3" t="str">
        <f>HYPERLINK("https://www.boe.es/gazeta/dias/1828/03/15/pdfs/GMD-1828-33.pdf#page=1","Abrir facsímil")</f>
        <v>Abrir facsímil</v>
      </c>
      <c r="K1427" s="3" t="s">
        <v>51</v>
      </c>
    </row>
    <row r="1428" spans="1:11" ht="42" customHeight="1">
      <c r="A1428" s="2" t="s">
        <v>3654</v>
      </c>
      <c r="B1428" s="2" t="s">
        <v>3654</v>
      </c>
      <c r="C1428" s="2" t="s">
        <v>27</v>
      </c>
      <c r="D1428" s="2" t="s">
        <v>28</v>
      </c>
      <c r="E1428" s="5" t="s">
        <v>314</v>
      </c>
      <c r="F1428" s="3" t="s">
        <v>315</v>
      </c>
      <c r="G1428" s="3" t="s">
        <v>21</v>
      </c>
      <c r="H1428" s="2" t="s">
        <v>49</v>
      </c>
      <c r="I1428" s="2" t="s">
        <v>3655</v>
      </c>
      <c r="J1428" s="3" t="str">
        <f>HYPERLINK("https://www.boe.es/gazeta/dias/1828/01/26/pdfs/GMD-1828-12.pdf#page=4","Abrir facsímil")</f>
        <v>Abrir facsímil</v>
      </c>
      <c r="K1428" s="3" t="s">
        <v>51</v>
      </c>
    </row>
    <row r="1429" spans="1:11" ht="42" customHeight="1">
      <c r="A1429" s="2" t="s">
        <v>3654</v>
      </c>
      <c r="B1429" s="2" t="s">
        <v>3654</v>
      </c>
      <c r="C1429" s="2" t="s">
        <v>17</v>
      </c>
      <c r="D1429" s="2" t="s">
        <v>18</v>
      </c>
      <c r="E1429" s="5" t="s">
        <v>1287</v>
      </c>
      <c r="F1429" s="3" t="s">
        <v>1288</v>
      </c>
      <c r="G1429" s="3" t="s">
        <v>21</v>
      </c>
      <c r="H1429" s="2" t="s">
        <v>49</v>
      </c>
      <c r="I1429" s="2" t="s">
        <v>3656</v>
      </c>
      <c r="J1429" s="3" t="str">
        <f>HYPERLINK("https://www.boe.es/gazeta/dias/1828/02/21/pdfs/GMD-1828-23.pdf#page=4","Abrir facsímil")</f>
        <v>Abrir facsímil</v>
      </c>
      <c r="K1429" s="3" t="s">
        <v>51</v>
      </c>
    </row>
    <row r="1430" spans="1:11" ht="42" customHeight="1">
      <c r="A1430" s="2" t="s">
        <v>3654</v>
      </c>
      <c r="B1430" s="2" t="s">
        <v>3654</v>
      </c>
      <c r="C1430" s="2" t="s">
        <v>17</v>
      </c>
      <c r="D1430" s="2" t="s">
        <v>18</v>
      </c>
      <c r="E1430" s="5" t="s">
        <v>691</v>
      </c>
      <c r="F1430" s="3" t="s">
        <v>692</v>
      </c>
      <c r="G1430" s="3" t="s">
        <v>43</v>
      </c>
      <c r="H1430" s="2" t="s">
        <v>49</v>
      </c>
      <c r="I1430" s="2" t="s">
        <v>3657</v>
      </c>
      <c r="J1430" s="3" t="str">
        <f>HYPERLINK("https://www.boe.es/gazeta/dias/1828/03/01/pdfs/GMD-1828-27.pdf#page=1","Abrir facsímil")</f>
        <v>Abrir facsímil</v>
      </c>
      <c r="K1430" s="3" t="s">
        <v>51</v>
      </c>
    </row>
    <row r="1431" spans="1:11" ht="42" customHeight="1">
      <c r="A1431" s="2" t="s">
        <v>3654</v>
      </c>
      <c r="B1431" s="2" t="s">
        <v>3654</v>
      </c>
      <c r="C1431" s="2" t="s">
        <v>27</v>
      </c>
      <c r="D1431" s="2" t="s">
        <v>28</v>
      </c>
      <c r="E1431" s="5" t="s">
        <v>236</v>
      </c>
      <c r="F1431" s="3" t="s">
        <v>237</v>
      </c>
      <c r="G1431" s="3" t="s">
        <v>21</v>
      </c>
      <c r="H1431" s="2" t="s">
        <v>49</v>
      </c>
      <c r="I1431" s="2" t="s">
        <v>3658</v>
      </c>
      <c r="J1431" s="3" t="str">
        <f>HYPERLINK("https://www.boe.es/gazeta/dias/1828/03/18/pdfs/GMD-1828-34.pdf#page=4","Abrir facsímil")</f>
        <v>Abrir facsímil</v>
      </c>
      <c r="K1431" s="3" t="s">
        <v>51</v>
      </c>
    </row>
    <row r="1432" spans="1:11" ht="42" customHeight="1">
      <c r="A1432" s="2" t="s">
        <v>3654</v>
      </c>
      <c r="B1432" s="2" t="s">
        <v>3654</v>
      </c>
      <c r="C1432" s="2" t="s">
        <v>17</v>
      </c>
      <c r="D1432" s="2" t="s">
        <v>18</v>
      </c>
      <c r="E1432" s="5" t="s">
        <v>169</v>
      </c>
      <c r="F1432" s="3" t="s">
        <v>170</v>
      </c>
      <c r="G1432" s="3" t="s">
        <v>21</v>
      </c>
      <c r="H1432" s="2" t="s">
        <v>49</v>
      </c>
      <c r="I1432" s="2" t="s">
        <v>3659</v>
      </c>
      <c r="J1432" s="3" t="str">
        <f>HYPERLINK("https://www.boe.es/gazeta/dias/1828/04/01/pdfs/GMD-1828-40.pdf#page=4","Abrir facsímil")</f>
        <v>Abrir facsímil</v>
      </c>
      <c r="K1432" s="3" t="s">
        <v>51</v>
      </c>
    </row>
    <row r="1433" spans="1:11" ht="42" customHeight="1">
      <c r="A1433" s="2" t="s">
        <v>3654</v>
      </c>
      <c r="B1433" s="2" t="s">
        <v>3654</v>
      </c>
      <c r="C1433" s="2" t="s">
        <v>96</v>
      </c>
      <c r="D1433" s="2" t="s">
        <v>28</v>
      </c>
      <c r="E1433" s="5" t="s">
        <v>959</v>
      </c>
      <c r="F1433" s="3" t="s">
        <v>960</v>
      </c>
      <c r="G1433" s="3" t="s">
        <v>36</v>
      </c>
      <c r="H1433" s="2" t="s">
        <v>49</v>
      </c>
      <c r="I1433" s="2" t="s">
        <v>3660</v>
      </c>
      <c r="J1433" s="3" t="str">
        <f>HYPERLINK("https://www.boe.es/gazeta/dias/1828/04/15/pdfs/GMD-1828-46.pdf#page=3","Abrir facsímil")</f>
        <v>Abrir facsímil</v>
      </c>
      <c r="K1433" s="3" t="s">
        <v>51</v>
      </c>
    </row>
    <row r="1434" spans="1:11" ht="42" customHeight="1">
      <c r="A1434" s="2" t="s">
        <v>3654</v>
      </c>
      <c r="B1434" s="2" t="s">
        <v>3654</v>
      </c>
      <c r="C1434" s="2" t="s">
        <v>17</v>
      </c>
      <c r="D1434" s="2" t="s">
        <v>18</v>
      </c>
      <c r="E1434" s="5" t="s">
        <v>288</v>
      </c>
      <c r="F1434" s="3" t="s">
        <v>289</v>
      </c>
      <c r="G1434" s="3" t="s">
        <v>21</v>
      </c>
      <c r="H1434" s="2" t="s">
        <v>49</v>
      </c>
      <c r="I1434" s="2" t="s">
        <v>3661</v>
      </c>
      <c r="J1434" s="3" t="str">
        <f>HYPERLINK("https://www.boe.es/gazeta/dias/1828/04/19/pdfs/GMD-1828-48.pdf#page=4","Abrir facsímil")</f>
        <v>Abrir facsímil</v>
      </c>
      <c r="K1434" s="3" t="s">
        <v>51</v>
      </c>
    </row>
    <row r="1435" spans="1:11" ht="42" customHeight="1">
      <c r="A1435" s="2" t="s">
        <v>3654</v>
      </c>
      <c r="B1435" s="2" t="s">
        <v>3654</v>
      </c>
      <c r="C1435" s="2" t="s">
        <v>27</v>
      </c>
      <c r="D1435" s="2" t="s">
        <v>28</v>
      </c>
      <c r="E1435" s="5" t="s">
        <v>324</v>
      </c>
      <c r="F1435" s="3" t="s">
        <v>325</v>
      </c>
      <c r="G1435" s="3" t="s">
        <v>21</v>
      </c>
      <c r="H1435" s="2" t="s">
        <v>49</v>
      </c>
      <c r="I1435" s="2" t="s">
        <v>3662</v>
      </c>
      <c r="J1435" s="3" t="str">
        <f>HYPERLINK("https://www.boe.es/gazeta/dias/1828/05/08/pdfs/GMD-1828-56.pdf#page=4","Abrir facsímil")</f>
        <v>Abrir facsímil</v>
      </c>
      <c r="K1435" s="3" t="s">
        <v>51</v>
      </c>
    </row>
    <row r="1436" spans="1:11" ht="42" customHeight="1">
      <c r="A1436" s="2" t="s">
        <v>3654</v>
      </c>
      <c r="B1436" s="2" t="s">
        <v>3654</v>
      </c>
      <c r="C1436" s="2" t="s">
        <v>46</v>
      </c>
      <c r="D1436" s="2" t="s">
        <v>28</v>
      </c>
      <c r="E1436" s="5" t="s">
        <v>55</v>
      </c>
      <c r="F1436" s="3" t="s">
        <v>56</v>
      </c>
      <c r="G1436" s="3" t="s">
        <v>36</v>
      </c>
      <c r="H1436" s="2" t="s">
        <v>49</v>
      </c>
      <c r="I1436" s="2" t="s">
        <v>3663</v>
      </c>
      <c r="J1436" s="3" t="str">
        <f>HYPERLINK("https://www.boe.es/gazeta/dias/1828/05/10/pdfs/GMD-1828-57.pdf#page=3","Abrir facsímil")</f>
        <v>Abrir facsímil</v>
      </c>
      <c r="K1436" s="3" t="s">
        <v>51</v>
      </c>
    </row>
    <row r="1437" spans="1:11" ht="42" customHeight="1">
      <c r="A1437" s="2" t="s">
        <v>3654</v>
      </c>
      <c r="B1437" s="2" t="s">
        <v>3654</v>
      </c>
      <c r="C1437" s="2" t="s">
        <v>17</v>
      </c>
      <c r="D1437" s="2" t="s">
        <v>18</v>
      </c>
      <c r="E1437" s="5" t="s">
        <v>133</v>
      </c>
      <c r="F1437" s="3" t="s">
        <v>134</v>
      </c>
      <c r="G1437" s="3" t="s">
        <v>36</v>
      </c>
      <c r="H1437" s="2" t="s">
        <v>49</v>
      </c>
      <c r="I1437" s="2" t="s">
        <v>3664</v>
      </c>
      <c r="J1437" s="3" t="str">
        <f>HYPERLINK("https://www.boe.es/gazeta/dias/1828/05/15/pdfs/GMD-1828-59.pdf#page=3","Abrir facsímil")</f>
        <v>Abrir facsímil</v>
      </c>
      <c r="K1437" s="3" t="s">
        <v>51</v>
      </c>
    </row>
    <row r="1438" spans="1:11" ht="42" customHeight="1">
      <c r="A1438" s="2" t="s">
        <v>3654</v>
      </c>
      <c r="B1438" s="2" t="s">
        <v>3654</v>
      </c>
      <c r="C1438" s="2" t="s">
        <v>96</v>
      </c>
      <c r="D1438" s="2" t="s">
        <v>28</v>
      </c>
      <c r="E1438" s="5" t="s">
        <v>82</v>
      </c>
      <c r="F1438" s="3" t="s">
        <v>83</v>
      </c>
      <c r="G1438" s="3" t="s">
        <v>21</v>
      </c>
      <c r="H1438" s="2" t="s">
        <v>49</v>
      </c>
      <c r="I1438" s="2" t="s">
        <v>3665</v>
      </c>
      <c r="J1438" s="3" t="str">
        <f>HYPERLINK("https://www.boe.es/gazeta/dias/1828/08/12/pdfs/GMD-1828-97.pdf#page=4","Abrir facsímil")</f>
        <v>Abrir facsímil</v>
      </c>
      <c r="K1438" s="3" t="s">
        <v>51</v>
      </c>
    </row>
    <row r="1439" spans="1:11" ht="42" customHeight="1">
      <c r="A1439" s="2" t="s">
        <v>3654</v>
      </c>
      <c r="B1439" s="2" t="s">
        <v>3654</v>
      </c>
      <c r="C1439" s="2" t="s">
        <v>27</v>
      </c>
      <c r="D1439" s="2" t="s">
        <v>28</v>
      </c>
      <c r="E1439" s="5" t="s">
        <v>351</v>
      </c>
      <c r="F1439" s="3" t="s">
        <v>352</v>
      </c>
      <c r="G1439" s="3" t="s">
        <v>21</v>
      </c>
      <c r="H1439" s="2" t="s">
        <v>49</v>
      </c>
      <c r="I1439" s="2" t="s">
        <v>3666</v>
      </c>
      <c r="J1439" s="3" t="str">
        <f>HYPERLINK("https://www.boe.es/gazeta/dias/1828/09/09/pdfs/GMD-1828-109.pdf#page=4","Abrir facsímil")</f>
        <v>Abrir facsímil</v>
      </c>
      <c r="K1439" s="3" t="s">
        <v>51</v>
      </c>
    </row>
    <row r="1440" spans="1:11" ht="42" customHeight="1">
      <c r="A1440" s="2" t="s">
        <v>3654</v>
      </c>
      <c r="B1440" s="2" t="s">
        <v>3654</v>
      </c>
      <c r="C1440" s="2" t="s">
        <v>150</v>
      </c>
      <c r="D1440" s="2" t="s">
        <v>151</v>
      </c>
      <c r="E1440" s="5" t="s">
        <v>499</v>
      </c>
      <c r="F1440" s="3" t="s">
        <v>500</v>
      </c>
      <c r="G1440" s="3" t="s">
        <v>43</v>
      </c>
      <c r="H1440" s="2" t="s">
        <v>49</v>
      </c>
      <c r="I1440" s="2" t="s">
        <v>3667</v>
      </c>
      <c r="J1440" s="3" t="str">
        <f>HYPERLINK("https://www.boe.es/gazeta/dias/1828/09/16/pdfs/GMD-1828-112.pdf#page=1","Abrir facsímil")</f>
        <v>Abrir facsímil</v>
      </c>
      <c r="K1440" s="3" t="s">
        <v>51</v>
      </c>
    </row>
    <row r="1441" spans="1:11" ht="42" customHeight="1">
      <c r="A1441" s="2" t="s">
        <v>3654</v>
      </c>
      <c r="B1441" s="2" t="s">
        <v>3654</v>
      </c>
      <c r="C1441" s="2" t="s">
        <v>27</v>
      </c>
      <c r="D1441" s="2" t="s">
        <v>28</v>
      </c>
      <c r="E1441" s="5" t="s">
        <v>256</v>
      </c>
      <c r="F1441" s="3" t="s">
        <v>257</v>
      </c>
      <c r="G1441" s="3" t="s">
        <v>36</v>
      </c>
      <c r="H1441" s="2" t="s">
        <v>49</v>
      </c>
      <c r="I1441" s="2" t="s">
        <v>3668</v>
      </c>
      <c r="J1441" s="3" t="str">
        <f>HYPERLINK("https://www.boe.es/gazeta/dias/1828/11/11/pdfs/GMD-1828-136.pdf#page=3","Abrir facsímil")</f>
        <v>Abrir facsímil</v>
      </c>
      <c r="K1441" s="3" t="s">
        <v>51</v>
      </c>
    </row>
    <row r="1442" spans="1:11" ht="42" customHeight="1">
      <c r="A1442" s="2" t="s">
        <v>3654</v>
      </c>
      <c r="B1442" s="2" t="s">
        <v>3654</v>
      </c>
      <c r="C1442" s="2" t="s">
        <v>46</v>
      </c>
      <c r="D1442" s="2" t="s">
        <v>28</v>
      </c>
      <c r="E1442" s="5" t="s">
        <v>591</v>
      </c>
      <c r="F1442" s="3" t="s">
        <v>592</v>
      </c>
      <c r="G1442" s="3" t="s">
        <v>21</v>
      </c>
      <c r="H1442" s="2" t="s">
        <v>49</v>
      </c>
      <c r="I1442" s="2" t="s">
        <v>3669</v>
      </c>
      <c r="J1442" s="3" t="str">
        <f>HYPERLINK("https://www.boe.es/gazeta/dias/1828/12/11/pdfs/GMD-1828-149.pdf#page=4","Abrir facsímil")</f>
        <v>Abrir facsímil</v>
      </c>
      <c r="K1442" s="3" t="s">
        <v>51</v>
      </c>
    </row>
    <row r="1443" spans="1:11" ht="42" customHeight="1">
      <c r="A1443" s="2" t="s">
        <v>3670</v>
      </c>
      <c r="B1443" s="2" t="s">
        <v>3670</v>
      </c>
      <c r="C1443" s="2" t="s">
        <v>40</v>
      </c>
      <c r="D1443" s="2" t="s">
        <v>28</v>
      </c>
      <c r="E1443" s="5" t="s">
        <v>133</v>
      </c>
      <c r="F1443" s="3" t="s">
        <v>134</v>
      </c>
      <c r="G1443" s="3" t="s">
        <v>36</v>
      </c>
      <c r="H1443" s="2" t="s">
        <v>49</v>
      </c>
      <c r="I1443" s="2" t="s">
        <v>3671</v>
      </c>
      <c r="J1443" s="3" t="str">
        <f>HYPERLINK("https://www.boe.es/gazeta/dias/1828/05/15/pdfs/GMD-1828-59.pdf#page=3","Abrir facsímil")</f>
        <v>Abrir facsímil</v>
      </c>
      <c r="K1443" s="3" t="s">
        <v>51</v>
      </c>
    </row>
    <row r="1444" spans="1:11" ht="42" customHeight="1">
      <c r="A1444" s="2" t="s">
        <v>3672</v>
      </c>
      <c r="B1444" s="2" t="s">
        <v>3673</v>
      </c>
      <c r="C1444" s="2" t="s">
        <v>150</v>
      </c>
      <c r="D1444" s="2" t="s">
        <v>151</v>
      </c>
      <c r="E1444" s="5" t="s">
        <v>159</v>
      </c>
      <c r="F1444" s="3" t="s">
        <v>160</v>
      </c>
      <c r="G1444" s="3" t="s">
        <v>36</v>
      </c>
      <c r="H1444" s="2" t="s">
        <v>49</v>
      </c>
      <c r="I1444" s="2" t="s">
        <v>3674</v>
      </c>
      <c r="J1444" s="3" t="str">
        <f>HYPERLINK("https://www.boe.es/gazeta/dias/1828/03/11/pdfs/GMD-1828-31.pdf#page=3","Abrir facsímil")</f>
        <v>Abrir facsímil</v>
      </c>
      <c r="K1444" s="3" t="s">
        <v>51</v>
      </c>
    </row>
    <row r="1445" spans="1:11" ht="42" customHeight="1">
      <c r="A1445" s="2" t="s">
        <v>3675</v>
      </c>
      <c r="B1445" s="2" t="s">
        <v>3676</v>
      </c>
      <c r="C1445" s="2" t="s">
        <v>27</v>
      </c>
      <c r="D1445" s="2" t="s">
        <v>28</v>
      </c>
      <c r="E1445" s="5" t="s">
        <v>78</v>
      </c>
      <c r="F1445" s="3" t="s">
        <v>79</v>
      </c>
      <c r="G1445" s="3" t="s">
        <v>21</v>
      </c>
      <c r="H1445" s="2" t="s">
        <v>49</v>
      </c>
      <c r="I1445" s="2" t="s">
        <v>3677</v>
      </c>
      <c r="J1445" s="3" t="str">
        <f>HYPERLINK("https://www.boe.es/gazeta/dias/1828/04/03/pdfs/GMD-1828-41.pdf#page=4","Abrir facsímil")</f>
        <v>Abrir facsímil</v>
      </c>
      <c r="K1445" s="3" t="s">
        <v>51</v>
      </c>
    </row>
    <row r="1446" spans="1:11" ht="42" customHeight="1">
      <c r="A1446" s="2" t="s">
        <v>3678</v>
      </c>
      <c r="B1446" s="2" t="s">
        <v>3678</v>
      </c>
      <c r="C1446" s="2" t="s">
        <v>150</v>
      </c>
      <c r="D1446" s="2" t="s">
        <v>151</v>
      </c>
      <c r="E1446" s="5" t="s">
        <v>314</v>
      </c>
      <c r="F1446" s="3" t="s">
        <v>315</v>
      </c>
      <c r="G1446" s="3" t="s">
        <v>21</v>
      </c>
      <c r="H1446" s="2" t="s">
        <v>49</v>
      </c>
      <c r="I1446" s="2" t="s">
        <v>3679</v>
      </c>
      <c r="J1446" s="3" t="str">
        <f>HYPERLINK("https://www.boe.es/gazeta/dias/1828/01/26/pdfs/GMD-1828-12.pdf#page=4","Abrir facsímil")</f>
        <v>Abrir facsímil</v>
      </c>
      <c r="K1446" s="3" t="s">
        <v>51</v>
      </c>
    </row>
    <row r="1447" spans="1:11" ht="42" customHeight="1">
      <c r="A1447" s="2" t="s">
        <v>3678</v>
      </c>
      <c r="B1447" s="2" t="s">
        <v>3678</v>
      </c>
      <c r="C1447" s="2" t="s">
        <v>150</v>
      </c>
      <c r="D1447" s="2" t="s">
        <v>151</v>
      </c>
      <c r="E1447" s="5" t="s">
        <v>607</v>
      </c>
      <c r="F1447" s="3" t="s">
        <v>608</v>
      </c>
      <c r="G1447" s="3" t="s">
        <v>21</v>
      </c>
      <c r="H1447" s="2" t="s">
        <v>49</v>
      </c>
      <c r="I1447" s="2" t="s">
        <v>3680</v>
      </c>
      <c r="J1447" s="3" t="str">
        <f>HYPERLINK("https://www.boe.es/gazeta/dias/1828/10/30/pdfs/GMD-1828-131.pdf#page=4","Abrir facsímil")</f>
        <v>Abrir facsímil</v>
      </c>
      <c r="K1447" s="3" t="s">
        <v>51</v>
      </c>
    </row>
    <row r="1448" spans="1:11" ht="42" customHeight="1">
      <c r="A1448" s="2" t="s">
        <v>3681</v>
      </c>
      <c r="B1448" s="2" t="s">
        <v>3681</v>
      </c>
      <c r="C1448" s="2" t="s">
        <v>27</v>
      </c>
      <c r="D1448" s="2" t="s">
        <v>28</v>
      </c>
      <c r="E1448" s="5" t="s">
        <v>133</v>
      </c>
      <c r="F1448" s="3" t="s">
        <v>134</v>
      </c>
      <c r="G1448" s="3" t="s">
        <v>36</v>
      </c>
      <c r="H1448" s="2" t="s">
        <v>49</v>
      </c>
      <c r="I1448" s="2" t="s">
        <v>3682</v>
      </c>
      <c r="J1448" s="3" t="str">
        <f>HYPERLINK("https://www.boe.es/gazeta/dias/1828/05/15/pdfs/GMD-1828-59.pdf#page=3","Abrir facsímil")</f>
        <v>Abrir facsímil</v>
      </c>
      <c r="K1448" s="3" t="s">
        <v>51</v>
      </c>
    </row>
    <row r="1449" spans="1:11" ht="42" customHeight="1">
      <c r="A1449" s="2" t="s">
        <v>3683</v>
      </c>
      <c r="B1449" s="2" t="s">
        <v>3683</v>
      </c>
      <c r="C1449" s="2" t="s">
        <v>17</v>
      </c>
      <c r="D1449" s="2" t="s">
        <v>18</v>
      </c>
      <c r="E1449" s="5" t="s">
        <v>504</v>
      </c>
      <c r="F1449" s="3" t="s">
        <v>505</v>
      </c>
      <c r="G1449" s="3" t="s">
        <v>67</v>
      </c>
      <c r="H1449" s="2" t="s">
        <v>49</v>
      </c>
      <c r="I1449" s="2" t="s">
        <v>3684</v>
      </c>
      <c r="J1449" s="3" t="str">
        <f>HYPERLINK("https://www.boe.es/gazeta/dias/1828/09/13/pdfs/GMD-1828-111.pdf#page=2","Abrir facsímil")</f>
        <v>Abrir facsímil</v>
      </c>
      <c r="K1449" s="3" t="s">
        <v>51</v>
      </c>
    </row>
    <row r="1450" spans="1:11" ht="42" customHeight="1">
      <c r="A1450" s="2" t="s">
        <v>3685</v>
      </c>
      <c r="B1450" s="2" t="s">
        <v>3685</v>
      </c>
      <c r="C1450" s="2" t="s">
        <v>54</v>
      </c>
      <c r="D1450" s="2" t="s">
        <v>28</v>
      </c>
      <c r="E1450" s="5" t="s">
        <v>1106</v>
      </c>
      <c r="F1450" s="3" t="s">
        <v>1107</v>
      </c>
      <c r="G1450" s="3" t="s">
        <v>67</v>
      </c>
      <c r="H1450" s="2" t="s">
        <v>49</v>
      </c>
      <c r="I1450" s="2" t="s">
        <v>3686</v>
      </c>
      <c r="J1450" s="3" t="str">
        <f>HYPERLINK("https://www.boe.es/gazeta/dias/1828/04/17/pdfs/GMD-1828-47.pdf#page=2","Abrir facsímil")</f>
        <v>Abrir facsímil</v>
      </c>
      <c r="K1450" s="3" t="s">
        <v>51</v>
      </c>
    </row>
    <row r="1451" spans="1:11" ht="42" customHeight="1">
      <c r="A1451" s="2" t="s">
        <v>3687</v>
      </c>
      <c r="B1451" s="2" t="s">
        <v>3687</v>
      </c>
      <c r="C1451" s="2" t="s">
        <v>54</v>
      </c>
      <c r="D1451" s="2" t="s">
        <v>28</v>
      </c>
      <c r="E1451" s="5" t="s">
        <v>407</v>
      </c>
      <c r="F1451" s="3" t="s">
        <v>408</v>
      </c>
      <c r="G1451" s="3" t="s">
        <v>43</v>
      </c>
      <c r="H1451" s="2" t="s">
        <v>49</v>
      </c>
      <c r="I1451" s="2" t="s">
        <v>3688</v>
      </c>
      <c r="J1451" s="3" t="str">
        <f>HYPERLINK("https://www.boe.es/gazeta/dias/1828/06/12/pdfs/GMD-1828-71.pdf#page=1","Abrir facsímil")</f>
        <v>Abrir facsímil</v>
      </c>
      <c r="K1451" s="3" t="s">
        <v>51</v>
      </c>
    </row>
    <row r="1452" spans="1:11" ht="42" customHeight="1">
      <c r="A1452" s="2" t="s">
        <v>3689</v>
      </c>
      <c r="B1452" s="2" t="s">
        <v>3689</v>
      </c>
      <c r="C1452" s="2" t="s">
        <v>27</v>
      </c>
      <c r="D1452" s="2" t="s">
        <v>28</v>
      </c>
      <c r="E1452" s="5" t="s">
        <v>169</v>
      </c>
      <c r="F1452" s="3" t="s">
        <v>170</v>
      </c>
      <c r="G1452" s="3" t="s">
        <v>36</v>
      </c>
      <c r="H1452" s="2" t="s">
        <v>49</v>
      </c>
      <c r="I1452" s="2" t="s">
        <v>3690</v>
      </c>
      <c r="J1452" s="3" t="str">
        <f>HYPERLINK("https://www.boe.es/gazeta/dias/1828/04/01/pdfs/GMD-1828-40.pdf#page=3","Abrir facsímil")</f>
        <v>Abrir facsímil</v>
      </c>
      <c r="K1452" s="3" t="s">
        <v>51</v>
      </c>
    </row>
    <row r="1453" spans="1:11" ht="42" customHeight="1">
      <c r="A1453" s="2" t="s">
        <v>3691</v>
      </c>
      <c r="B1453" s="2" t="s">
        <v>3691</v>
      </c>
      <c r="C1453" s="2" t="s">
        <v>46</v>
      </c>
      <c r="D1453" s="2" t="s">
        <v>28</v>
      </c>
      <c r="E1453" s="5" t="s">
        <v>394</v>
      </c>
      <c r="F1453" s="3" t="s">
        <v>395</v>
      </c>
      <c r="G1453" s="3" t="s">
        <v>396</v>
      </c>
      <c r="H1453" s="2" t="s">
        <v>49</v>
      </c>
      <c r="I1453" s="2" t="s">
        <v>3692</v>
      </c>
      <c r="J1453" s="3" t="str">
        <f>HYPERLINK("https://www.boe.es/gazeta/dias/1828/01/10/pdfs/GMD-1828-5.pdf#page=4","Abrir facsímil")</f>
        <v>Abrir facsímil</v>
      </c>
      <c r="K1453" s="3" t="s">
        <v>51</v>
      </c>
    </row>
    <row r="1454" spans="1:11" ht="42" customHeight="1">
      <c r="A1454" s="2" t="s">
        <v>3691</v>
      </c>
      <c r="B1454" s="2" t="s">
        <v>3691</v>
      </c>
      <c r="C1454" s="2" t="s">
        <v>27</v>
      </c>
      <c r="D1454" s="2" t="s">
        <v>28</v>
      </c>
      <c r="E1454" s="5" t="s">
        <v>41</v>
      </c>
      <c r="F1454" s="3" t="s">
        <v>42</v>
      </c>
      <c r="G1454" s="3" t="s">
        <v>21</v>
      </c>
      <c r="H1454" s="2" t="s">
        <v>49</v>
      </c>
      <c r="I1454" s="2" t="s">
        <v>3693</v>
      </c>
      <c r="J1454" s="3" t="str">
        <f>HYPERLINK("https://www.boe.es/gazeta/dias/1828/01/15/pdfs/GMD-1828-7.pdf#page=4","Abrir facsímil")</f>
        <v>Abrir facsímil</v>
      </c>
      <c r="K1454" s="3" t="s">
        <v>51</v>
      </c>
    </row>
    <row r="1455" spans="1:11" ht="42" customHeight="1">
      <c r="A1455" s="2" t="s">
        <v>3691</v>
      </c>
      <c r="B1455" s="2" t="s">
        <v>3691</v>
      </c>
      <c r="C1455" s="2" t="s">
        <v>17</v>
      </c>
      <c r="D1455" s="2" t="s">
        <v>18</v>
      </c>
      <c r="E1455" s="5" t="s">
        <v>212</v>
      </c>
      <c r="F1455" s="3" t="s">
        <v>213</v>
      </c>
      <c r="G1455" s="3" t="s">
        <v>36</v>
      </c>
      <c r="H1455" s="2" t="s">
        <v>49</v>
      </c>
      <c r="I1455" s="2" t="s">
        <v>3694</v>
      </c>
      <c r="J1455" s="3" t="str">
        <f>HYPERLINK("https://www.boe.es/gazeta/dias/1828/03/25/pdfs/GMD-1828-37.pdf#page=3","Abrir facsímil")</f>
        <v>Abrir facsímil</v>
      </c>
      <c r="K1455" s="3" t="s">
        <v>51</v>
      </c>
    </row>
    <row r="1456" spans="1:11" ht="42" customHeight="1">
      <c r="A1456" s="2" t="s">
        <v>3691</v>
      </c>
      <c r="B1456" s="2" t="s">
        <v>3691</v>
      </c>
      <c r="C1456" s="2" t="s">
        <v>46</v>
      </c>
      <c r="D1456" s="2" t="s">
        <v>28</v>
      </c>
      <c r="E1456" s="5" t="s">
        <v>55</v>
      </c>
      <c r="F1456" s="3" t="s">
        <v>56</v>
      </c>
      <c r="G1456" s="3" t="s">
        <v>57</v>
      </c>
      <c r="H1456" s="2" t="s">
        <v>49</v>
      </c>
      <c r="I1456" s="2" t="s">
        <v>3695</v>
      </c>
      <c r="J1456" s="3" t="str">
        <f>HYPERLINK("https://www.boe.es/gazeta/dias/1828/05/10/pdfs/GMD-1828-57.pdf#page=4","Abrir facsímil")</f>
        <v>Abrir facsímil</v>
      </c>
      <c r="K1456" s="3" t="s">
        <v>51</v>
      </c>
    </row>
    <row r="1457" spans="1:11" ht="42" customHeight="1">
      <c r="A1457" s="2" t="s">
        <v>3691</v>
      </c>
      <c r="B1457" s="2" t="s">
        <v>3691</v>
      </c>
      <c r="C1457" s="2" t="s">
        <v>17</v>
      </c>
      <c r="D1457" s="2" t="s">
        <v>18</v>
      </c>
      <c r="E1457" s="5" t="s">
        <v>780</v>
      </c>
      <c r="F1457" s="3" t="s">
        <v>781</v>
      </c>
      <c r="G1457" s="3" t="s">
        <v>21</v>
      </c>
      <c r="H1457" s="2" t="s">
        <v>49</v>
      </c>
      <c r="I1457" s="2" t="s">
        <v>3696</v>
      </c>
      <c r="J1457" s="3" t="str">
        <f>HYPERLINK("https://www.boe.es/gazeta/dias/1828/05/13/pdfs/GMD-1828-58.pdf#page=4","Abrir facsímil")</f>
        <v>Abrir facsímil</v>
      </c>
      <c r="K1457" s="3" t="s">
        <v>51</v>
      </c>
    </row>
    <row r="1458" spans="1:11" ht="42" customHeight="1">
      <c r="A1458" s="2" t="s">
        <v>3691</v>
      </c>
      <c r="B1458" s="2" t="s">
        <v>3691</v>
      </c>
      <c r="C1458" s="2" t="s">
        <v>27</v>
      </c>
      <c r="D1458" s="2" t="s">
        <v>28</v>
      </c>
      <c r="E1458" s="5" t="s">
        <v>133</v>
      </c>
      <c r="F1458" s="3" t="s">
        <v>134</v>
      </c>
      <c r="G1458" s="3" t="s">
        <v>36</v>
      </c>
      <c r="H1458" s="2" t="s">
        <v>49</v>
      </c>
      <c r="I1458" s="2" t="s">
        <v>3697</v>
      </c>
      <c r="J1458" s="3" t="str">
        <f>HYPERLINK("https://www.boe.es/gazeta/dias/1828/05/15/pdfs/GMD-1828-59.pdf#page=3","Abrir facsímil")</f>
        <v>Abrir facsímil</v>
      </c>
      <c r="K1458" s="3" t="s">
        <v>51</v>
      </c>
    </row>
    <row r="1459" spans="1:11" ht="42" customHeight="1">
      <c r="A1459" s="2" t="s">
        <v>3691</v>
      </c>
      <c r="B1459" s="2" t="s">
        <v>3691</v>
      </c>
      <c r="C1459" s="2" t="s">
        <v>40</v>
      </c>
      <c r="D1459" s="2" t="s">
        <v>28</v>
      </c>
      <c r="E1459" s="5" t="s">
        <v>1077</v>
      </c>
      <c r="F1459" s="3" t="s">
        <v>1078</v>
      </c>
      <c r="G1459" s="3" t="s">
        <v>67</v>
      </c>
      <c r="H1459" s="2" t="s">
        <v>49</v>
      </c>
      <c r="I1459" s="2" t="s">
        <v>3698</v>
      </c>
      <c r="J1459" s="3" t="str">
        <f>HYPERLINK("https://www.boe.es/gazeta/dias/1828/07/19/pdfs/GMD-1828-87.pdf#page=2","Abrir facsímil")</f>
        <v>Abrir facsímil</v>
      </c>
      <c r="K1459" s="3" t="s">
        <v>51</v>
      </c>
    </row>
    <row r="1460" spans="1:11" ht="42" customHeight="1">
      <c r="A1460" s="2" t="s">
        <v>3691</v>
      </c>
      <c r="B1460" s="2" t="s">
        <v>3691</v>
      </c>
      <c r="C1460" s="2" t="s">
        <v>86</v>
      </c>
      <c r="D1460" s="2" t="s">
        <v>28</v>
      </c>
      <c r="E1460" s="5" t="s">
        <v>434</v>
      </c>
      <c r="F1460" s="3" t="s">
        <v>435</v>
      </c>
      <c r="G1460" s="3" t="s">
        <v>67</v>
      </c>
      <c r="H1460" s="2" t="s">
        <v>49</v>
      </c>
      <c r="I1460" s="2" t="s">
        <v>3699</v>
      </c>
      <c r="J1460" s="3" t="str">
        <f>HYPERLINK("https://www.boe.es/gazeta/dias/1828/08/26/pdfs/GMD-1828-103.pdf#page=2","Abrir facsímil")</f>
        <v>Abrir facsímil</v>
      </c>
      <c r="K1460" s="3" t="s">
        <v>51</v>
      </c>
    </row>
    <row r="1461" spans="1:11" ht="42" customHeight="1">
      <c r="A1461" s="2" t="s">
        <v>3691</v>
      </c>
      <c r="B1461" s="2" t="s">
        <v>3691</v>
      </c>
      <c r="C1461" s="2" t="s">
        <v>17</v>
      </c>
      <c r="D1461" s="2" t="s">
        <v>18</v>
      </c>
      <c r="E1461" s="5" t="s">
        <v>1029</v>
      </c>
      <c r="F1461" s="3" t="s">
        <v>1030</v>
      </c>
      <c r="G1461" s="3" t="s">
        <v>21</v>
      </c>
      <c r="H1461" s="2" t="s">
        <v>49</v>
      </c>
      <c r="I1461" s="2" t="s">
        <v>3700</v>
      </c>
      <c r="J1461" s="3" t="str">
        <f>HYPERLINK("https://www.boe.es/gazeta/dias/1828/08/30/pdfs/GMD-1828-105.pdf#page=4","Abrir facsímil")</f>
        <v>Abrir facsímil</v>
      </c>
      <c r="K1461" s="3" t="s">
        <v>51</v>
      </c>
    </row>
    <row r="1462" spans="1:11" ht="42" customHeight="1">
      <c r="A1462" s="2" t="s">
        <v>3691</v>
      </c>
      <c r="B1462" s="2" t="s">
        <v>3691</v>
      </c>
      <c r="C1462" s="2" t="s">
        <v>96</v>
      </c>
      <c r="D1462" s="2" t="s">
        <v>28</v>
      </c>
      <c r="E1462" s="5" t="s">
        <v>339</v>
      </c>
      <c r="F1462" s="3" t="s">
        <v>340</v>
      </c>
      <c r="G1462" s="3" t="s">
        <v>67</v>
      </c>
      <c r="H1462" s="2" t="s">
        <v>49</v>
      </c>
      <c r="I1462" s="2" t="s">
        <v>3701</v>
      </c>
      <c r="J1462" s="3" t="str">
        <f>HYPERLINK("https://www.boe.es/gazeta/dias/1828/09/02/pdfs/GMD-1828-106.pdf#page=2","Abrir facsímil")</f>
        <v>Abrir facsímil</v>
      </c>
      <c r="K1462" s="3" t="s">
        <v>51</v>
      </c>
    </row>
    <row r="1463" spans="1:11" ht="42" customHeight="1">
      <c r="A1463" s="2" t="s">
        <v>3691</v>
      </c>
      <c r="B1463" s="2" t="s">
        <v>3691</v>
      </c>
      <c r="C1463" s="2" t="s">
        <v>96</v>
      </c>
      <c r="D1463" s="2" t="s">
        <v>28</v>
      </c>
      <c r="E1463" s="5" t="s">
        <v>499</v>
      </c>
      <c r="F1463" s="3" t="s">
        <v>500</v>
      </c>
      <c r="G1463" s="3" t="s">
        <v>21</v>
      </c>
      <c r="H1463" s="2" t="s">
        <v>49</v>
      </c>
      <c r="I1463" s="2" t="s">
        <v>3702</v>
      </c>
      <c r="J1463" s="3" t="str">
        <f>HYPERLINK("https://www.boe.es/gazeta/dias/1828/09/16/pdfs/GMD-1828-112.pdf#page=4","Abrir facsímil")</f>
        <v>Abrir facsímil</v>
      </c>
      <c r="K1463" s="3" t="s">
        <v>51</v>
      </c>
    </row>
    <row r="1464" spans="1:11" ht="42" customHeight="1">
      <c r="A1464" s="2" t="s">
        <v>3691</v>
      </c>
      <c r="B1464" s="2" t="s">
        <v>3691</v>
      </c>
      <c r="C1464" s="2" t="s">
        <v>150</v>
      </c>
      <c r="D1464" s="2" t="s">
        <v>151</v>
      </c>
      <c r="E1464" s="5" t="s">
        <v>343</v>
      </c>
      <c r="F1464" s="3" t="s">
        <v>344</v>
      </c>
      <c r="G1464" s="3" t="s">
        <v>21</v>
      </c>
      <c r="H1464" s="2" t="s">
        <v>49</v>
      </c>
      <c r="I1464" s="2" t="s">
        <v>3703</v>
      </c>
      <c r="J1464" s="3" t="str">
        <f>HYPERLINK("https://www.boe.es/gazeta/dias/1828/09/25/pdfs/GMD-1828-116.pdf#page=4","Abrir facsímil")</f>
        <v>Abrir facsímil</v>
      </c>
      <c r="K1464" s="3" t="s">
        <v>51</v>
      </c>
    </row>
    <row r="1465" spans="1:11" ht="42" customHeight="1">
      <c r="A1465" s="2" t="s">
        <v>3691</v>
      </c>
      <c r="B1465" s="2" t="s">
        <v>3691</v>
      </c>
      <c r="C1465" s="2" t="s">
        <v>86</v>
      </c>
      <c r="D1465" s="2" t="s">
        <v>28</v>
      </c>
      <c r="E1465" s="5" t="s">
        <v>100</v>
      </c>
      <c r="F1465" s="3" t="s">
        <v>101</v>
      </c>
      <c r="G1465" s="3" t="s">
        <v>21</v>
      </c>
      <c r="H1465" s="2" t="s">
        <v>49</v>
      </c>
      <c r="I1465" s="2" t="s">
        <v>3704</v>
      </c>
      <c r="J1465" s="3" t="str">
        <f>HYPERLINK("https://www.boe.es/gazeta/dias/1828/10/02/pdfs/GMD-1828-119.pdf#page=4","Abrir facsímil")</f>
        <v>Abrir facsímil</v>
      </c>
      <c r="K1465" s="3" t="s">
        <v>51</v>
      </c>
    </row>
    <row r="1466" spans="1:11" ht="42" customHeight="1">
      <c r="A1466" s="2" t="s">
        <v>3691</v>
      </c>
      <c r="B1466" s="2" t="s">
        <v>3691</v>
      </c>
      <c r="C1466" s="2" t="s">
        <v>86</v>
      </c>
      <c r="D1466" s="2" t="s">
        <v>28</v>
      </c>
      <c r="E1466" s="5" t="s">
        <v>34</v>
      </c>
      <c r="F1466" s="3" t="s">
        <v>35</v>
      </c>
      <c r="G1466" s="3" t="s">
        <v>364</v>
      </c>
      <c r="H1466" s="2" t="s">
        <v>49</v>
      </c>
      <c r="I1466" s="2" t="s">
        <v>3705</v>
      </c>
      <c r="J1466" s="3" t="str">
        <f>HYPERLINK("https://www.boe.es/gazeta/dias/1828/10/14/pdfs/GMD-1828-124.pdf#page=4","Abrir facsímil")</f>
        <v>Abrir facsímil</v>
      </c>
      <c r="K1466" s="3" t="s">
        <v>51</v>
      </c>
    </row>
    <row r="1467" spans="1:11" ht="42" customHeight="1">
      <c r="A1467" s="2" t="s">
        <v>3691</v>
      </c>
      <c r="B1467" s="2" t="s">
        <v>3691</v>
      </c>
      <c r="C1467" s="2" t="s">
        <v>96</v>
      </c>
      <c r="D1467" s="2" t="s">
        <v>28</v>
      </c>
      <c r="E1467" s="5" t="s">
        <v>1025</v>
      </c>
      <c r="F1467" s="3" t="s">
        <v>1026</v>
      </c>
      <c r="G1467" s="3" t="s">
        <v>36</v>
      </c>
      <c r="H1467" s="2" t="s">
        <v>49</v>
      </c>
      <c r="I1467" s="2" t="s">
        <v>3706</v>
      </c>
      <c r="J1467" s="3" t="str">
        <f>HYPERLINK("https://www.boe.es/gazeta/dias/1828/10/21/pdfs/GMD-1828-127.pdf#page=3","Abrir facsímil")</f>
        <v>Abrir facsímil</v>
      </c>
      <c r="K1467" s="3" t="s">
        <v>51</v>
      </c>
    </row>
    <row r="1468" spans="1:11" ht="42" customHeight="1">
      <c r="A1468" s="2" t="s">
        <v>3691</v>
      </c>
      <c r="B1468" s="2" t="s">
        <v>3691</v>
      </c>
      <c r="C1468" s="2" t="s">
        <v>150</v>
      </c>
      <c r="D1468" s="2" t="s">
        <v>151</v>
      </c>
      <c r="E1468" s="5" t="s">
        <v>91</v>
      </c>
      <c r="F1468" s="3" t="s">
        <v>92</v>
      </c>
      <c r="G1468" s="3" t="s">
        <v>21</v>
      </c>
      <c r="H1468" s="2" t="s">
        <v>49</v>
      </c>
      <c r="I1468" s="2" t="s">
        <v>3707</v>
      </c>
      <c r="J1468" s="3" t="str">
        <f>HYPERLINK("https://www.boe.es/gazeta/dias/1828/12/13/pdfs/GMD-1828-150.pdf#page=4","Abrir facsímil")</f>
        <v>Abrir facsímil</v>
      </c>
      <c r="K1468" s="3" t="s">
        <v>51</v>
      </c>
    </row>
    <row r="1469" spans="1:11" ht="42" customHeight="1">
      <c r="A1469" s="2" t="s">
        <v>3708</v>
      </c>
      <c r="B1469" s="2" t="s">
        <v>3708</v>
      </c>
      <c r="C1469" s="2" t="s">
        <v>27</v>
      </c>
      <c r="D1469" s="2" t="s">
        <v>28</v>
      </c>
      <c r="E1469" s="5" t="s">
        <v>128</v>
      </c>
      <c r="F1469" s="3" t="s">
        <v>129</v>
      </c>
      <c r="G1469" s="3" t="s">
        <v>21</v>
      </c>
      <c r="H1469" s="2" t="s">
        <v>49</v>
      </c>
      <c r="I1469" s="2" t="s">
        <v>3709</v>
      </c>
      <c r="J1469" s="3" t="str">
        <f>HYPERLINK("https://www.boe.es/gazeta/dias/1828/01/03/pdfs/GMD-1828-2.pdf#page=4","Abrir facsímil")</f>
        <v>Abrir facsímil</v>
      </c>
      <c r="K1469" s="3" t="s">
        <v>51</v>
      </c>
    </row>
    <row r="1470" spans="1:11" ht="42" customHeight="1">
      <c r="A1470" s="2" t="s">
        <v>3710</v>
      </c>
      <c r="B1470" s="2" t="s">
        <v>3710</v>
      </c>
      <c r="C1470" s="2" t="s">
        <v>27</v>
      </c>
      <c r="D1470" s="2" t="s">
        <v>28</v>
      </c>
      <c r="E1470" s="5" t="s">
        <v>256</v>
      </c>
      <c r="F1470" s="3" t="s">
        <v>257</v>
      </c>
      <c r="G1470" s="3" t="s">
        <v>36</v>
      </c>
      <c r="H1470" s="2" t="s">
        <v>49</v>
      </c>
      <c r="I1470" s="2" t="s">
        <v>3711</v>
      </c>
      <c r="J1470" s="3" t="str">
        <f>HYPERLINK("https://www.boe.es/gazeta/dias/1828/11/11/pdfs/GMD-1828-136.pdf#page=3","Abrir facsímil")</f>
        <v>Abrir facsímil</v>
      </c>
      <c r="K1470" s="3" t="s">
        <v>51</v>
      </c>
    </row>
    <row r="1471" spans="1:11" ht="42" customHeight="1">
      <c r="A1471" s="2" t="s">
        <v>3712</v>
      </c>
      <c r="B1471" s="2" t="s">
        <v>3712</v>
      </c>
      <c r="C1471" s="2" t="s">
        <v>27</v>
      </c>
      <c r="D1471" s="2" t="s">
        <v>28</v>
      </c>
      <c r="E1471" s="5" t="s">
        <v>204</v>
      </c>
      <c r="F1471" s="3" t="s">
        <v>205</v>
      </c>
      <c r="G1471" s="3" t="s">
        <v>21</v>
      </c>
      <c r="H1471" s="2" t="s">
        <v>49</v>
      </c>
      <c r="I1471" s="2" t="s">
        <v>3713</v>
      </c>
      <c r="J1471" s="3" t="str">
        <f>HYPERLINK("https://www.boe.es/gazeta/dias/1828/09/11/pdfs/GMD-1828-110.pdf#page=4","Abrir facsímil")</f>
        <v>Abrir facsímil</v>
      </c>
      <c r="K1471" s="3" t="s">
        <v>51</v>
      </c>
    </row>
    <row r="1472" spans="1:11" ht="42" customHeight="1">
      <c r="A1472" s="2" t="s">
        <v>3714</v>
      </c>
      <c r="B1472" s="2" t="s">
        <v>3714</v>
      </c>
      <c r="C1472" s="2" t="s">
        <v>54</v>
      </c>
      <c r="D1472" s="2" t="s">
        <v>28</v>
      </c>
      <c r="E1472" s="5" t="s">
        <v>314</v>
      </c>
      <c r="F1472" s="3" t="s">
        <v>315</v>
      </c>
      <c r="G1472" s="3" t="s">
        <v>21</v>
      </c>
      <c r="H1472" s="2" t="s">
        <v>49</v>
      </c>
      <c r="I1472" s="2" t="s">
        <v>3715</v>
      </c>
      <c r="J1472" s="3" t="str">
        <f>HYPERLINK("https://www.boe.es/gazeta/dias/1828/01/26/pdfs/GMD-1828-12.pdf#page=4","Abrir facsímil")</f>
        <v>Abrir facsímil</v>
      </c>
      <c r="K1472" s="3" t="s">
        <v>51</v>
      </c>
    </row>
    <row r="1473" spans="1:11" ht="42" customHeight="1">
      <c r="A1473" s="2" t="s">
        <v>3716</v>
      </c>
      <c r="B1473" s="2" t="s">
        <v>3716</v>
      </c>
      <c r="C1473" s="2" t="s">
        <v>150</v>
      </c>
      <c r="D1473" s="2" t="s">
        <v>151</v>
      </c>
      <c r="E1473" s="5" t="s">
        <v>382</v>
      </c>
      <c r="F1473" s="3" t="s">
        <v>383</v>
      </c>
      <c r="G1473" s="3" t="s">
        <v>21</v>
      </c>
      <c r="H1473" s="2" t="s">
        <v>49</v>
      </c>
      <c r="I1473" s="2" t="s">
        <v>3717</v>
      </c>
      <c r="J1473" s="3" t="str">
        <f>HYPERLINK("https://www.boe.es/gazeta/dias/1828/03/04/pdfs/GMD-1828-28.pdf#page=4","Abrir facsímil")</f>
        <v>Abrir facsímil</v>
      </c>
      <c r="K1473" s="3" t="s">
        <v>51</v>
      </c>
    </row>
    <row r="1474" spans="1:11" ht="42" customHeight="1">
      <c r="A1474" s="2" t="s">
        <v>3718</v>
      </c>
      <c r="B1474" s="2" t="s">
        <v>3718</v>
      </c>
      <c r="C1474" s="2" t="s">
        <v>27</v>
      </c>
      <c r="D1474" s="2" t="s">
        <v>28</v>
      </c>
      <c r="E1474" s="5" t="s">
        <v>212</v>
      </c>
      <c r="F1474" s="3" t="s">
        <v>213</v>
      </c>
      <c r="G1474" s="3" t="s">
        <v>36</v>
      </c>
      <c r="H1474" s="2" t="s">
        <v>49</v>
      </c>
      <c r="I1474" s="2" t="s">
        <v>3719</v>
      </c>
      <c r="J1474" s="3" t="str">
        <f>HYPERLINK("https://www.boe.es/gazeta/dias/1828/03/25/pdfs/GMD-1828-37.pdf#page=3","Abrir facsímil")</f>
        <v>Abrir facsímil</v>
      </c>
      <c r="K1474" s="3" t="s">
        <v>51</v>
      </c>
    </row>
    <row r="1475" spans="1:11" ht="42" customHeight="1">
      <c r="A1475" s="2" t="s">
        <v>3720</v>
      </c>
      <c r="B1475" s="2" t="s">
        <v>3720</v>
      </c>
      <c r="C1475" s="2" t="s">
        <v>96</v>
      </c>
      <c r="D1475" s="2" t="s">
        <v>28</v>
      </c>
      <c r="E1475" s="5" t="s">
        <v>462</v>
      </c>
      <c r="F1475" s="3" t="s">
        <v>463</v>
      </c>
      <c r="G1475" s="3" t="s">
        <v>21</v>
      </c>
      <c r="H1475" s="2" t="s">
        <v>49</v>
      </c>
      <c r="I1475" s="2" t="s">
        <v>3721</v>
      </c>
      <c r="J1475" s="3" t="str">
        <f>HYPERLINK("https://www.boe.es/gazeta/dias/1828/05/29/pdfs/GMD-1828-65.pdf#page=4","Abrir facsímil")</f>
        <v>Abrir facsímil</v>
      </c>
      <c r="K1475" s="3" t="s">
        <v>51</v>
      </c>
    </row>
    <row r="1476" spans="1:11" ht="42" customHeight="1">
      <c r="A1476" s="2" t="s">
        <v>3722</v>
      </c>
      <c r="B1476" s="2" t="s">
        <v>3722</v>
      </c>
      <c r="C1476" s="2" t="s">
        <v>27</v>
      </c>
      <c r="D1476" s="2" t="s">
        <v>28</v>
      </c>
      <c r="E1476" s="5" t="s">
        <v>208</v>
      </c>
      <c r="F1476" s="3" t="s">
        <v>209</v>
      </c>
      <c r="G1476" s="3" t="s">
        <v>21</v>
      </c>
      <c r="H1476" s="2" t="s">
        <v>49</v>
      </c>
      <c r="I1476" s="2" t="s">
        <v>3723</v>
      </c>
      <c r="J1476" s="3" t="str">
        <f>HYPERLINK("https://www.boe.es/gazeta/dias/1828/03/08/pdfs/GMD-1828-30.pdf#page=4","Abrir facsímil")</f>
        <v>Abrir facsímil</v>
      </c>
      <c r="K1476" s="3" t="s">
        <v>51</v>
      </c>
    </row>
    <row r="1477" spans="1:11" ht="42" customHeight="1">
      <c r="A1477" s="2" t="s">
        <v>3724</v>
      </c>
      <c r="B1477" s="2" t="s">
        <v>3724</v>
      </c>
      <c r="C1477" s="2" t="s">
        <v>17</v>
      </c>
      <c r="D1477" s="2" t="s">
        <v>18</v>
      </c>
      <c r="E1477" s="5" t="s">
        <v>34</v>
      </c>
      <c r="F1477" s="3" t="s">
        <v>35</v>
      </c>
      <c r="G1477" s="3" t="s">
        <v>43</v>
      </c>
      <c r="H1477" s="2" t="s">
        <v>49</v>
      </c>
      <c r="I1477" s="2" t="s">
        <v>3725</v>
      </c>
      <c r="J1477" s="3" t="str">
        <f>HYPERLINK("https://www.boe.es/gazeta/dias/1828/10/14/pdfs/GMD-1828-124.pdf#page=1","Abrir facsímil")</f>
        <v>Abrir facsímil</v>
      </c>
      <c r="K1477" s="3" t="s">
        <v>51</v>
      </c>
    </row>
    <row r="1478" spans="1:11" ht="42" customHeight="1">
      <c r="A1478" s="2" t="s">
        <v>3726</v>
      </c>
      <c r="B1478" s="2" t="s">
        <v>3727</v>
      </c>
      <c r="C1478" s="2" t="s">
        <v>150</v>
      </c>
      <c r="D1478" s="2" t="s">
        <v>151</v>
      </c>
      <c r="E1478" s="5" t="s">
        <v>494</v>
      </c>
      <c r="F1478" s="3" t="s">
        <v>495</v>
      </c>
      <c r="G1478" s="3" t="s">
        <v>21</v>
      </c>
      <c r="H1478" s="2" t="s">
        <v>22</v>
      </c>
      <c r="I1478" s="2" t="s">
        <v>3728</v>
      </c>
      <c r="J1478" s="3" t="str">
        <f>HYPERLINK("https://www.boe.es/gazeta/dias/1828/12/18/pdfs/GMD-1828-152.pdf#page=4","Abrir facsímil")</f>
        <v>Abrir facsímil</v>
      </c>
      <c r="K1478" s="3" t="s">
        <v>24</v>
      </c>
    </row>
    <row r="1479" spans="1:11" ht="42" customHeight="1">
      <c r="A1479" s="2" t="s">
        <v>3729</v>
      </c>
      <c r="B1479" s="2" t="s">
        <v>3730</v>
      </c>
      <c r="C1479" s="2" t="s">
        <v>150</v>
      </c>
      <c r="D1479" s="2" t="s">
        <v>151</v>
      </c>
      <c r="E1479" s="5" t="s">
        <v>746</v>
      </c>
      <c r="F1479" s="3" t="s">
        <v>747</v>
      </c>
      <c r="G1479" s="3" t="s">
        <v>36</v>
      </c>
      <c r="H1479" s="2" t="s">
        <v>22</v>
      </c>
      <c r="I1479" s="2" t="s">
        <v>3731</v>
      </c>
      <c r="J1479" s="3" t="str">
        <f>HYPERLINK("https://www.boe.es/gazeta/dias/1828/01/08/pdfs/GMD-1828-4.pdf#page=3","Abrir facsímil")</f>
        <v>Abrir facsímil</v>
      </c>
      <c r="K1479" s="3" t="s">
        <v>24</v>
      </c>
    </row>
    <row r="1480" spans="1:11" ht="42" customHeight="1">
      <c r="A1480" s="2" t="s">
        <v>3732</v>
      </c>
      <c r="B1480" s="2" t="s">
        <v>3732</v>
      </c>
      <c r="C1480" s="2" t="s">
        <v>17</v>
      </c>
      <c r="D1480" s="2" t="s">
        <v>18</v>
      </c>
      <c r="E1480" s="5" t="s">
        <v>256</v>
      </c>
      <c r="F1480" s="3" t="s">
        <v>257</v>
      </c>
      <c r="G1480" s="3" t="s">
        <v>43</v>
      </c>
      <c r="H1480" s="2" t="s">
        <v>49</v>
      </c>
      <c r="I1480" s="2" t="s">
        <v>3733</v>
      </c>
      <c r="J1480" s="3" t="str">
        <f>HYPERLINK("https://www.boe.es/gazeta/dias/1828/11/11/pdfs/GMD-1828-136.pdf#page=1","Abrir facsímil")</f>
        <v>Abrir facsímil</v>
      </c>
      <c r="K1480" s="3" t="s">
        <v>51</v>
      </c>
    </row>
    <row r="1481" spans="1:11" ht="42" customHeight="1">
      <c r="A1481" s="2" t="s">
        <v>3734</v>
      </c>
      <c r="B1481" s="2" t="s">
        <v>3735</v>
      </c>
      <c r="C1481" s="2" t="s">
        <v>27</v>
      </c>
      <c r="D1481" s="2" t="s">
        <v>28</v>
      </c>
      <c r="E1481" s="5" t="s">
        <v>169</v>
      </c>
      <c r="F1481" s="3" t="s">
        <v>170</v>
      </c>
      <c r="G1481" s="3" t="s">
        <v>36</v>
      </c>
      <c r="H1481" s="2" t="s">
        <v>49</v>
      </c>
      <c r="I1481" s="2" t="s">
        <v>3736</v>
      </c>
      <c r="J1481" s="3" t="str">
        <f>HYPERLINK("https://www.boe.es/gazeta/dias/1828/04/01/pdfs/GMD-1828-40.pdf#page=3","Abrir facsímil")</f>
        <v>Abrir facsímil</v>
      </c>
      <c r="K1481" s="3" t="s">
        <v>51</v>
      </c>
    </row>
    <row r="1482" spans="1:11" ht="42" customHeight="1">
      <c r="A1482" s="2" t="s">
        <v>3737</v>
      </c>
      <c r="B1482" s="2" t="s">
        <v>3737</v>
      </c>
      <c r="C1482" s="2" t="s">
        <v>27</v>
      </c>
      <c r="D1482" s="2" t="s">
        <v>28</v>
      </c>
      <c r="E1482" s="5" t="s">
        <v>780</v>
      </c>
      <c r="F1482" s="3" t="s">
        <v>781</v>
      </c>
      <c r="G1482" s="3" t="s">
        <v>21</v>
      </c>
      <c r="H1482" s="2" t="s">
        <v>49</v>
      </c>
      <c r="I1482" s="2" t="s">
        <v>3738</v>
      </c>
      <c r="J1482" s="3" t="str">
        <f>HYPERLINK("https://www.boe.es/gazeta/dias/1828/05/13/pdfs/GMD-1828-58.pdf#page=4","Abrir facsímil")</f>
        <v>Abrir facsímil</v>
      </c>
      <c r="K1482" s="3" t="s">
        <v>51</v>
      </c>
    </row>
    <row r="1483" spans="1:11" ht="42" customHeight="1">
      <c r="A1483" s="2" t="s">
        <v>3739</v>
      </c>
      <c r="B1483" s="2" t="s">
        <v>3740</v>
      </c>
      <c r="C1483" s="2" t="s">
        <v>17</v>
      </c>
      <c r="D1483" s="2" t="s">
        <v>18</v>
      </c>
      <c r="E1483" s="5" t="s">
        <v>260</v>
      </c>
      <c r="F1483" s="3" t="s">
        <v>261</v>
      </c>
      <c r="G1483" s="3" t="s">
        <v>36</v>
      </c>
      <c r="H1483" s="2" t="s">
        <v>22</v>
      </c>
      <c r="I1483" s="2" t="s">
        <v>3741</v>
      </c>
      <c r="J1483" s="3" t="str">
        <f>HYPERLINK("https://www.boe.es/gazeta/dias/1828/08/21/pdfs/GMD-1828-101.pdf#page=3","Abrir facsímil")</f>
        <v>Abrir facsímil</v>
      </c>
      <c r="K1483" s="3" t="s">
        <v>24</v>
      </c>
    </row>
    <row r="1484" spans="1:11" ht="42" customHeight="1">
      <c r="A1484" s="2" t="s">
        <v>3742</v>
      </c>
      <c r="B1484" s="2" t="s">
        <v>3742</v>
      </c>
      <c r="C1484" s="2" t="s">
        <v>17</v>
      </c>
      <c r="D1484" s="2" t="s">
        <v>18</v>
      </c>
      <c r="E1484" s="5" t="s">
        <v>3406</v>
      </c>
      <c r="F1484" s="3" t="s">
        <v>3407</v>
      </c>
      <c r="G1484" s="3" t="s">
        <v>36</v>
      </c>
      <c r="H1484" s="2" t="s">
        <v>49</v>
      </c>
      <c r="I1484" s="2" t="s">
        <v>3743</v>
      </c>
      <c r="J1484" s="3" t="str">
        <f>HYPERLINK("https://www.boe.es/gazeta/dias/1828/07/05/pdfs/GMD-1828-81.pdf#page=3","Abrir facsímil")</f>
        <v>Abrir facsímil</v>
      </c>
      <c r="K1484" s="3" t="s">
        <v>51</v>
      </c>
    </row>
    <row r="1485" spans="1:11" ht="42" customHeight="1">
      <c r="A1485" s="2" t="s">
        <v>3744</v>
      </c>
      <c r="B1485" s="2" t="s">
        <v>3744</v>
      </c>
      <c r="C1485" s="2" t="s">
        <v>17</v>
      </c>
      <c r="D1485" s="2" t="s">
        <v>18</v>
      </c>
      <c r="E1485" s="5" t="s">
        <v>343</v>
      </c>
      <c r="F1485" s="3" t="s">
        <v>344</v>
      </c>
      <c r="G1485" s="3" t="s">
        <v>36</v>
      </c>
      <c r="H1485" s="2" t="s">
        <v>49</v>
      </c>
      <c r="I1485" s="2" t="s">
        <v>3745</v>
      </c>
      <c r="J1485" s="3" t="str">
        <f>HYPERLINK("https://www.boe.es/gazeta/dias/1828/09/25/pdfs/GMD-1828-116.pdf#page=3","Abrir facsímil")</f>
        <v>Abrir facsímil</v>
      </c>
      <c r="K1485" s="3" t="s">
        <v>51</v>
      </c>
    </row>
    <row r="1486" spans="1:11" ht="42" customHeight="1">
      <c r="A1486" s="2" t="s">
        <v>3746</v>
      </c>
      <c r="B1486" s="2" t="s">
        <v>3747</v>
      </c>
      <c r="C1486" s="2" t="s">
        <v>27</v>
      </c>
      <c r="D1486" s="2" t="s">
        <v>28</v>
      </c>
      <c r="E1486" s="5" t="s">
        <v>959</v>
      </c>
      <c r="F1486" s="3" t="s">
        <v>960</v>
      </c>
      <c r="G1486" s="3" t="s">
        <v>2871</v>
      </c>
      <c r="H1486" s="2" t="s">
        <v>49</v>
      </c>
      <c r="I1486" s="2" t="s">
        <v>3748</v>
      </c>
      <c r="J1486" s="3" t="str">
        <f>HYPERLINK("https://www.boe.es/gazeta/dias/1828/04/15/pdfs/GMD-1828-46.pdf#page=4","Abrir facsímil")</f>
        <v>Abrir facsímil</v>
      </c>
      <c r="K1486" s="3" t="s">
        <v>51</v>
      </c>
    </row>
    <row r="1487" spans="1:11" ht="42" customHeight="1">
      <c r="A1487" s="2" t="s">
        <v>3749</v>
      </c>
      <c r="B1487" s="2" t="s">
        <v>3749</v>
      </c>
      <c r="C1487" s="2" t="s">
        <v>17</v>
      </c>
      <c r="D1487" s="2" t="s">
        <v>18</v>
      </c>
      <c r="E1487" s="5" t="s">
        <v>351</v>
      </c>
      <c r="F1487" s="3" t="s">
        <v>352</v>
      </c>
      <c r="G1487" s="3" t="s">
        <v>36</v>
      </c>
      <c r="H1487" s="2" t="s">
        <v>49</v>
      </c>
      <c r="I1487" s="2" t="s">
        <v>3750</v>
      </c>
      <c r="J1487" s="3" t="str">
        <f>HYPERLINK("https://www.boe.es/gazeta/dias/1828/09/09/pdfs/GMD-1828-109.pdf#page=3","Abrir facsímil")</f>
        <v>Abrir facsímil</v>
      </c>
      <c r="K1487" s="3" t="s">
        <v>51</v>
      </c>
    </row>
    <row r="1488" spans="1:11" ht="42" customHeight="1">
      <c r="A1488" s="2" t="s">
        <v>3751</v>
      </c>
      <c r="B1488" s="2" t="s">
        <v>3751</v>
      </c>
      <c r="C1488" s="2" t="s">
        <v>17</v>
      </c>
      <c r="D1488" s="2" t="s">
        <v>18</v>
      </c>
      <c r="E1488" s="5" t="s">
        <v>47</v>
      </c>
      <c r="F1488" s="3" t="s">
        <v>48</v>
      </c>
      <c r="G1488" s="3" t="s">
        <v>43</v>
      </c>
      <c r="H1488" s="2" t="s">
        <v>49</v>
      </c>
      <c r="I1488" s="2" t="s">
        <v>3752</v>
      </c>
      <c r="J1488" s="3" t="str">
        <f>HYPERLINK("https://www.boe.es/gazeta/dias/1828/07/03/pdfs/GMD-1828-80.pdf#page=1","Abrir facsímil")</f>
        <v>Abrir facsímil</v>
      </c>
      <c r="K1488" s="3" t="s">
        <v>51</v>
      </c>
    </row>
    <row r="1489" spans="1:11" ht="42" customHeight="1">
      <c r="A1489" s="2" t="s">
        <v>3753</v>
      </c>
      <c r="B1489" s="2" t="s">
        <v>3753</v>
      </c>
      <c r="C1489" s="2" t="s">
        <v>17</v>
      </c>
      <c r="D1489" s="2" t="s">
        <v>18</v>
      </c>
      <c r="E1489" s="5" t="s">
        <v>927</v>
      </c>
      <c r="F1489" s="3" t="s">
        <v>928</v>
      </c>
      <c r="G1489" s="3" t="s">
        <v>36</v>
      </c>
      <c r="H1489" s="2" t="s">
        <v>49</v>
      </c>
      <c r="I1489" s="2" t="s">
        <v>3754</v>
      </c>
      <c r="J1489" s="3" t="str">
        <f>HYPERLINK("https://www.boe.es/gazeta/dias/1828/10/09/pdfs/GMD-1828-122.pdf#page=3","Abrir facsímil")</f>
        <v>Abrir facsímil</v>
      </c>
      <c r="K1489" s="3" t="s">
        <v>51</v>
      </c>
    </row>
    <row r="1490" spans="1:11" ht="42" customHeight="1">
      <c r="A1490" s="2" t="s">
        <v>3755</v>
      </c>
      <c r="B1490" s="2" t="s">
        <v>3756</v>
      </c>
      <c r="C1490" s="2" t="s">
        <v>27</v>
      </c>
      <c r="D1490" s="2" t="s">
        <v>28</v>
      </c>
      <c r="E1490" s="5" t="s">
        <v>1025</v>
      </c>
      <c r="F1490" s="3" t="s">
        <v>1026</v>
      </c>
      <c r="G1490" s="3" t="s">
        <v>36</v>
      </c>
      <c r="H1490" s="2" t="s">
        <v>49</v>
      </c>
      <c r="I1490" s="2" t="s">
        <v>3757</v>
      </c>
      <c r="J1490" s="3" t="str">
        <f>HYPERLINK("https://www.boe.es/gazeta/dias/1828/10/21/pdfs/GMD-1828-127.pdf#page=3","Abrir facsímil")</f>
        <v>Abrir facsímil</v>
      </c>
      <c r="K1490" s="3" t="s">
        <v>51</v>
      </c>
    </row>
    <row r="1491" spans="1:11" ht="42" customHeight="1">
      <c r="A1491" s="2" t="s">
        <v>3758</v>
      </c>
      <c r="B1491" s="2" t="s">
        <v>3759</v>
      </c>
      <c r="C1491" s="2" t="s">
        <v>17</v>
      </c>
      <c r="D1491" s="2" t="s">
        <v>18</v>
      </c>
      <c r="E1491" s="5" t="s">
        <v>788</v>
      </c>
      <c r="F1491" s="3" t="s">
        <v>789</v>
      </c>
      <c r="G1491" s="3" t="s">
        <v>1356</v>
      </c>
      <c r="H1491" s="2" t="s">
        <v>49</v>
      </c>
      <c r="I1491" s="2" t="s">
        <v>3760</v>
      </c>
      <c r="J1491" s="3" t="str">
        <f>HYPERLINK("https://www.boe.es/gazeta/dias/1828/05/24/pdfs/GMD-1828-63.pdf#page=3","Abrir facsímil")</f>
        <v>Abrir facsímil</v>
      </c>
      <c r="K1491" s="3" t="s">
        <v>51</v>
      </c>
    </row>
    <row r="1492" spans="1:11" ht="42" customHeight="1">
      <c r="A1492" s="2" t="s">
        <v>3761</v>
      </c>
      <c r="B1492" s="2" t="s">
        <v>3761</v>
      </c>
      <c r="C1492" s="2" t="s">
        <v>27</v>
      </c>
      <c r="D1492" s="2" t="s">
        <v>28</v>
      </c>
      <c r="E1492" s="5" t="s">
        <v>1287</v>
      </c>
      <c r="F1492" s="3" t="s">
        <v>1288</v>
      </c>
      <c r="G1492" s="3" t="s">
        <v>67</v>
      </c>
      <c r="H1492" s="2" t="s">
        <v>49</v>
      </c>
      <c r="I1492" s="2" t="s">
        <v>3762</v>
      </c>
      <c r="J1492" s="3" t="str">
        <f>HYPERLINK("https://www.boe.es/gazeta/dias/1828/02/21/pdfs/GMD-1828-23.pdf#page=2","Abrir facsímil")</f>
        <v>Abrir facsímil</v>
      </c>
      <c r="K1492" s="3" t="s">
        <v>51</v>
      </c>
    </row>
    <row r="1493" spans="1:11" ht="42" customHeight="1">
      <c r="A1493" s="2" t="s">
        <v>3763</v>
      </c>
      <c r="B1493" s="2" t="s">
        <v>3763</v>
      </c>
      <c r="C1493" s="2" t="s">
        <v>86</v>
      </c>
      <c r="D1493" s="2" t="s">
        <v>28</v>
      </c>
      <c r="E1493" s="5" t="s">
        <v>723</v>
      </c>
      <c r="F1493" s="3" t="s">
        <v>724</v>
      </c>
      <c r="G1493" s="3" t="s">
        <v>67</v>
      </c>
      <c r="H1493" s="2" t="s">
        <v>49</v>
      </c>
      <c r="I1493" s="2" t="s">
        <v>3764</v>
      </c>
      <c r="J1493" s="3" t="str">
        <f>HYPERLINK("https://www.boe.es/gazeta/dias/1828/02/16/pdfs/GMD-1828-21.pdf#page=2","Abrir facsímil")</f>
        <v>Abrir facsímil</v>
      </c>
      <c r="K1493" s="3" t="s">
        <v>51</v>
      </c>
    </row>
    <row r="1494" spans="1:11" ht="42" customHeight="1">
      <c r="A1494" s="2" t="s">
        <v>3765</v>
      </c>
      <c r="B1494" s="2" t="s">
        <v>3765</v>
      </c>
      <c r="C1494" s="2" t="s">
        <v>17</v>
      </c>
      <c r="D1494" s="2" t="s">
        <v>18</v>
      </c>
      <c r="E1494" s="5" t="s">
        <v>499</v>
      </c>
      <c r="F1494" s="3" t="s">
        <v>500</v>
      </c>
      <c r="G1494" s="3" t="s">
        <v>67</v>
      </c>
      <c r="H1494" s="2" t="s">
        <v>49</v>
      </c>
      <c r="I1494" s="2" t="s">
        <v>3766</v>
      </c>
      <c r="J1494" s="3" t="str">
        <f>HYPERLINK("https://www.boe.es/gazeta/dias/1828/09/16/pdfs/GMD-1828-112.pdf#page=2","Abrir facsímil")</f>
        <v>Abrir facsímil</v>
      </c>
      <c r="K1494" s="3" t="s">
        <v>51</v>
      </c>
    </row>
    <row r="1495" spans="1:11" ht="42" customHeight="1">
      <c r="A1495" s="2" t="s">
        <v>3767</v>
      </c>
      <c r="B1495" s="2" t="s">
        <v>3767</v>
      </c>
      <c r="C1495" s="2" t="s">
        <v>17</v>
      </c>
      <c r="D1495" s="2" t="s">
        <v>18</v>
      </c>
      <c r="E1495" s="5" t="s">
        <v>1089</v>
      </c>
      <c r="F1495" s="3" t="s">
        <v>1090</v>
      </c>
      <c r="G1495" s="3" t="s">
        <v>67</v>
      </c>
      <c r="H1495" s="2" t="s">
        <v>49</v>
      </c>
      <c r="I1495" s="2" t="s">
        <v>3768</v>
      </c>
      <c r="J1495" s="3" t="str">
        <f>HYPERLINK("https://www.boe.es/gazeta/dias/1828/09/18/pdfs/GMD-1828-113.pdf#page=2","Abrir facsímil")</f>
        <v>Abrir facsímil</v>
      </c>
      <c r="K1495" s="3" t="s">
        <v>51</v>
      </c>
    </row>
    <row r="1496" spans="1:11" ht="42" customHeight="1">
      <c r="A1496" s="2" t="s">
        <v>3769</v>
      </c>
      <c r="B1496" s="2" t="s">
        <v>3769</v>
      </c>
      <c r="C1496" s="2" t="s">
        <v>17</v>
      </c>
      <c r="D1496" s="2" t="s">
        <v>18</v>
      </c>
      <c r="E1496" s="5" t="s">
        <v>547</v>
      </c>
      <c r="F1496" s="3" t="s">
        <v>548</v>
      </c>
      <c r="G1496" s="3" t="s">
        <v>43</v>
      </c>
      <c r="H1496" s="2" t="s">
        <v>49</v>
      </c>
      <c r="I1496" s="2" t="s">
        <v>3770</v>
      </c>
      <c r="J1496" s="3" t="str">
        <f>HYPERLINK("https://www.boe.es/gazeta/dias/1828/06/14/pdfs/GMD-1828-72.pdf#page=1","Abrir facsímil")</f>
        <v>Abrir facsímil</v>
      </c>
      <c r="K1496" s="3" t="s">
        <v>51</v>
      </c>
    </row>
    <row r="1497" spans="1:11" ht="42" customHeight="1">
      <c r="A1497" s="2" t="s">
        <v>3771</v>
      </c>
      <c r="B1497" s="2" t="s">
        <v>3771</v>
      </c>
      <c r="C1497" s="2" t="s">
        <v>17</v>
      </c>
      <c r="D1497" s="2" t="s">
        <v>18</v>
      </c>
      <c r="E1497" s="5" t="s">
        <v>470</v>
      </c>
      <c r="F1497" s="3" t="s">
        <v>471</v>
      </c>
      <c r="G1497" s="3" t="s">
        <v>43</v>
      </c>
      <c r="H1497" s="2" t="s">
        <v>49</v>
      </c>
      <c r="I1497" s="2" t="s">
        <v>3772</v>
      </c>
      <c r="J1497" s="3" t="str">
        <f>HYPERLINK("https://www.boe.es/gazeta/dias/1828/01/12/pdfs/GMD-1828-6.pdf#page=1","Abrir facsímil")</f>
        <v>Abrir facsímil</v>
      </c>
      <c r="K1497" s="3" t="s">
        <v>51</v>
      </c>
    </row>
    <row r="1498" spans="1:11" ht="42" customHeight="1">
      <c r="A1498" s="2" t="s">
        <v>3773</v>
      </c>
      <c r="B1498" s="2" t="s">
        <v>3773</v>
      </c>
      <c r="C1498" s="2" t="s">
        <v>17</v>
      </c>
      <c r="D1498" s="2" t="s">
        <v>18</v>
      </c>
      <c r="E1498" s="5" t="s">
        <v>280</v>
      </c>
      <c r="F1498" s="3" t="s">
        <v>281</v>
      </c>
      <c r="G1498" s="3" t="s">
        <v>67</v>
      </c>
      <c r="H1498" s="2" t="s">
        <v>49</v>
      </c>
      <c r="I1498" s="2" t="s">
        <v>3774</v>
      </c>
      <c r="J1498" s="3" t="str">
        <f>HYPERLINK("https://www.boe.es/gazeta/dias/1828/02/14/pdfs/GMD-1828-20.pdf#page=2","Abrir facsímil")</f>
        <v>Abrir facsímil</v>
      </c>
      <c r="K1498" s="3" t="s">
        <v>51</v>
      </c>
    </row>
    <row r="1499" spans="1:11" ht="42" customHeight="1">
      <c r="A1499" s="2" t="s">
        <v>3775</v>
      </c>
      <c r="B1499" s="2" t="s">
        <v>3775</v>
      </c>
      <c r="C1499" s="2" t="s">
        <v>17</v>
      </c>
      <c r="D1499" s="2" t="s">
        <v>18</v>
      </c>
      <c r="E1499" s="5" t="s">
        <v>879</v>
      </c>
      <c r="F1499" s="3" t="s">
        <v>880</v>
      </c>
      <c r="G1499" s="3" t="s">
        <v>43</v>
      </c>
      <c r="H1499" s="2" t="s">
        <v>49</v>
      </c>
      <c r="I1499" s="2" t="s">
        <v>3776</v>
      </c>
      <c r="J1499" s="3" t="str">
        <f>HYPERLINK("https://www.boe.es/gazeta/dias/1828/01/22/pdfs/GMD-1828-10.pdf#page=1","Abrir facsímil")</f>
        <v>Abrir facsímil</v>
      </c>
      <c r="K1499" s="3" t="s">
        <v>51</v>
      </c>
    </row>
    <row r="1500" spans="1:11" ht="42" customHeight="1">
      <c r="A1500" s="2" t="s">
        <v>3777</v>
      </c>
      <c r="B1500" s="2" t="s">
        <v>3777</v>
      </c>
      <c r="C1500" s="2" t="s">
        <v>17</v>
      </c>
      <c r="D1500" s="2" t="s">
        <v>18</v>
      </c>
      <c r="E1500" s="5" t="s">
        <v>299</v>
      </c>
      <c r="F1500" s="3" t="s">
        <v>300</v>
      </c>
      <c r="G1500" s="3" t="s">
        <v>67</v>
      </c>
      <c r="H1500" s="2" t="s">
        <v>49</v>
      </c>
      <c r="I1500" s="2" t="s">
        <v>3778</v>
      </c>
      <c r="J1500" s="3" t="str">
        <f>HYPERLINK("https://www.boe.es/gazeta/dias/1828/02/23/pdfs/GMD-1828-24.pdf#page=2","Abrir facsímil")</f>
        <v>Abrir facsímil</v>
      </c>
      <c r="K1500" s="3" t="s">
        <v>51</v>
      </c>
    </row>
    <row r="1501" spans="1:11" ht="42" customHeight="1">
      <c r="A1501" s="2" t="s">
        <v>3779</v>
      </c>
      <c r="B1501" s="2" t="s">
        <v>3779</v>
      </c>
      <c r="C1501" s="2" t="s">
        <v>17</v>
      </c>
      <c r="D1501" s="2" t="s">
        <v>18</v>
      </c>
      <c r="E1501" s="5" t="s">
        <v>394</v>
      </c>
      <c r="F1501" s="3" t="s">
        <v>395</v>
      </c>
      <c r="G1501" s="3" t="s">
        <v>67</v>
      </c>
      <c r="H1501" s="2" t="s">
        <v>49</v>
      </c>
      <c r="I1501" s="2" t="s">
        <v>3780</v>
      </c>
      <c r="J1501" s="3" t="str">
        <f>HYPERLINK("https://www.boe.es/gazeta/dias/1828/01/10/pdfs/GMD-1828-5.pdf#page=2","Abrir facsímil")</f>
        <v>Abrir facsímil</v>
      </c>
      <c r="K1501" s="3" t="s">
        <v>51</v>
      </c>
    </row>
    <row r="1502" spans="1:11" ht="42" customHeight="1">
      <c r="A1502" s="2" t="s">
        <v>3781</v>
      </c>
      <c r="B1502" s="2" t="s">
        <v>3781</v>
      </c>
      <c r="C1502" s="2" t="s">
        <v>17</v>
      </c>
      <c r="D1502" s="2" t="s">
        <v>18</v>
      </c>
      <c r="E1502" s="5" t="s">
        <v>1788</v>
      </c>
      <c r="F1502" s="3" t="s">
        <v>1789</v>
      </c>
      <c r="G1502" s="3" t="s">
        <v>43</v>
      </c>
      <c r="H1502" s="2" t="s">
        <v>49</v>
      </c>
      <c r="I1502" s="2" t="s">
        <v>3782</v>
      </c>
      <c r="J1502" s="3" t="str">
        <f>HYPERLINK("https://www.boe.es/gazeta/dias/1828/06/28/pdfs/GMD-1828-78.pdf#page=1","Abrir facsímil")</f>
        <v>Abrir facsímil</v>
      </c>
      <c r="K1502" s="3" t="s">
        <v>51</v>
      </c>
    </row>
    <row r="1503" spans="1:11" ht="42" customHeight="1">
      <c r="A1503" s="2" t="s">
        <v>3783</v>
      </c>
      <c r="B1503" s="2" t="s">
        <v>3783</v>
      </c>
      <c r="C1503" s="2" t="s">
        <v>17</v>
      </c>
      <c r="D1503" s="2" t="s">
        <v>18</v>
      </c>
      <c r="E1503" s="5" t="s">
        <v>61</v>
      </c>
      <c r="F1503" s="3" t="s">
        <v>62</v>
      </c>
      <c r="G1503" s="3" t="s">
        <v>36</v>
      </c>
      <c r="H1503" s="2" t="s">
        <v>49</v>
      </c>
      <c r="I1503" s="2" t="s">
        <v>3784</v>
      </c>
      <c r="J1503" s="3" t="str">
        <f>HYPERLINK("https://www.boe.es/gazeta/dias/1828/02/07/pdfs/GMD-1828-17.pdf#page=3","Abrir facsímil")</f>
        <v>Abrir facsímil</v>
      </c>
      <c r="K1503" s="3" t="s">
        <v>51</v>
      </c>
    </row>
    <row r="1504" spans="1:11" ht="42" customHeight="1">
      <c r="A1504" s="2" t="s">
        <v>3785</v>
      </c>
      <c r="B1504" s="2" t="s">
        <v>3785</v>
      </c>
      <c r="C1504" s="2" t="s">
        <v>17</v>
      </c>
      <c r="D1504" s="2" t="s">
        <v>18</v>
      </c>
      <c r="E1504" s="5" t="s">
        <v>531</v>
      </c>
      <c r="F1504" s="3" t="s">
        <v>532</v>
      </c>
      <c r="G1504" s="3" t="s">
        <v>67</v>
      </c>
      <c r="H1504" s="2" t="s">
        <v>49</v>
      </c>
      <c r="I1504" s="2" t="s">
        <v>3786</v>
      </c>
      <c r="J1504" s="3" t="str">
        <f>HYPERLINK("https://www.boe.es/gazeta/dias/1828/06/24/pdfs/GMD-1828-76.pdf#page=2","Abrir facsímil")</f>
        <v>Abrir facsímil</v>
      </c>
      <c r="K1504" s="3" t="s">
        <v>51</v>
      </c>
    </row>
    <row r="1505" spans="1:11" ht="42" customHeight="1">
      <c r="A1505" s="2" t="s">
        <v>3785</v>
      </c>
      <c r="B1505" s="2" t="s">
        <v>3785</v>
      </c>
      <c r="C1505" s="2" t="s">
        <v>17</v>
      </c>
      <c r="D1505" s="2" t="s">
        <v>18</v>
      </c>
      <c r="E1505" s="5" t="s">
        <v>883</v>
      </c>
      <c r="F1505" s="3" t="s">
        <v>884</v>
      </c>
      <c r="G1505" s="3" t="s">
        <v>67</v>
      </c>
      <c r="H1505" s="2" t="s">
        <v>49</v>
      </c>
      <c r="I1505" s="2" t="s">
        <v>3787</v>
      </c>
      <c r="J1505" s="3" t="str">
        <f>HYPERLINK("https://www.boe.es/gazeta/dias/1828/11/04/pdfs/GMD-1828-133.pdf#page=2","Abrir facsímil")</f>
        <v>Abrir facsímil</v>
      </c>
      <c r="K1505" s="3" t="s">
        <v>51</v>
      </c>
    </row>
    <row r="1506" spans="1:11" ht="42" customHeight="1">
      <c r="A1506" s="2" t="s">
        <v>3788</v>
      </c>
      <c r="B1506" s="2" t="s">
        <v>3788</v>
      </c>
      <c r="C1506" s="2" t="s">
        <v>17</v>
      </c>
      <c r="D1506" s="2" t="s">
        <v>18</v>
      </c>
      <c r="E1506" s="5" t="s">
        <v>65</v>
      </c>
      <c r="F1506" s="3" t="s">
        <v>66</v>
      </c>
      <c r="G1506" s="3" t="s">
        <v>36</v>
      </c>
      <c r="H1506" s="2" t="s">
        <v>49</v>
      </c>
      <c r="I1506" s="2" t="s">
        <v>3789</v>
      </c>
      <c r="J1506" s="3" t="str">
        <f>HYPERLINK("https://www.boe.es/gazeta/dias/1828/01/31/pdfs/GMD-1828-14.pdf#page=3","Abrir facsímil")</f>
        <v>Abrir facsímil</v>
      </c>
      <c r="K1506" s="3" t="s">
        <v>51</v>
      </c>
    </row>
    <row r="1507" spans="1:11" ht="42" customHeight="1">
      <c r="A1507" s="2" t="s">
        <v>3790</v>
      </c>
      <c r="B1507" s="2" t="s">
        <v>3790</v>
      </c>
      <c r="C1507" s="2" t="s">
        <v>17</v>
      </c>
      <c r="D1507" s="2" t="s">
        <v>18</v>
      </c>
      <c r="E1507" s="5" t="s">
        <v>1800</v>
      </c>
      <c r="F1507" s="3" t="s">
        <v>1801</v>
      </c>
      <c r="G1507" s="3" t="s">
        <v>67</v>
      </c>
      <c r="H1507" s="2" t="s">
        <v>49</v>
      </c>
      <c r="I1507" s="2" t="s">
        <v>3791</v>
      </c>
      <c r="J1507" s="3" t="str">
        <f>HYPERLINK("https://www.boe.es/gazeta/dias/1828/10/25/pdfs/GMD-1828-129.pdf#page=2","Abrir facsímil")</f>
        <v>Abrir facsímil</v>
      </c>
      <c r="K1507" s="3" t="s">
        <v>51</v>
      </c>
    </row>
    <row r="1508" spans="1:11" ht="42" customHeight="1">
      <c r="A1508" s="2" t="s">
        <v>3792</v>
      </c>
      <c r="B1508" s="2" t="s">
        <v>3792</v>
      </c>
      <c r="C1508" s="2" t="s">
        <v>17</v>
      </c>
      <c r="D1508" s="2" t="s">
        <v>18</v>
      </c>
      <c r="E1508" s="5" t="s">
        <v>973</v>
      </c>
      <c r="F1508" s="3" t="s">
        <v>974</v>
      </c>
      <c r="G1508" s="3" t="s">
        <v>36</v>
      </c>
      <c r="H1508" s="2" t="s">
        <v>49</v>
      </c>
      <c r="I1508" s="2" t="s">
        <v>3793</v>
      </c>
      <c r="J1508" s="3" t="str">
        <f>HYPERLINK("https://www.boe.es/gazeta/dias/1828/02/09/pdfs/GMD-1828-18.pdf#page=3","Abrir facsímil")</f>
        <v>Abrir facsímil</v>
      </c>
      <c r="K1508" s="3" t="s">
        <v>51</v>
      </c>
    </row>
    <row r="1509" spans="1:11" ht="42" customHeight="1">
      <c r="A1509" s="2" t="s">
        <v>3792</v>
      </c>
      <c r="B1509" s="2" t="s">
        <v>3792</v>
      </c>
      <c r="C1509" s="2" t="s">
        <v>150</v>
      </c>
      <c r="D1509" s="2" t="s">
        <v>151</v>
      </c>
      <c r="E1509" s="5" t="s">
        <v>694</v>
      </c>
      <c r="F1509" s="3" t="s">
        <v>695</v>
      </c>
      <c r="G1509" s="3" t="s">
        <v>36</v>
      </c>
      <c r="H1509" s="2" t="s">
        <v>49</v>
      </c>
      <c r="I1509" s="2" t="s">
        <v>3794</v>
      </c>
      <c r="J1509" s="3" t="str">
        <f>HYPERLINK("https://www.boe.es/gazeta/dias/1828/04/08/pdfs/GMD-1828-43.pdf#page=3","Abrir facsímil")</f>
        <v>Abrir facsímil</v>
      </c>
      <c r="K1509" s="3" t="s">
        <v>51</v>
      </c>
    </row>
    <row r="1510" spans="1:11" ht="42" customHeight="1">
      <c r="A1510" s="2" t="s">
        <v>3795</v>
      </c>
      <c r="B1510" s="2" t="s">
        <v>3796</v>
      </c>
      <c r="C1510" s="2" t="s">
        <v>150</v>
      </c>
      <c r="D1510" s="2" t="s">
        <v>151</v>
      </c>
      <c r="E1510" s="5" t="s">
        <v>1025</v>
      </c>
      <c r="F1510" s="3" t="s">
        <v>1026</v>
      </c>
      <c r="G1510" s="3" t="s">
        <v>21</v>
      </c>
      <c r="H1510" s="2" t="s">
        <v>49</v>
      </c>
      <c r="I1510" s="2" t="s">
        <v>3797</v>
      </c>
      <c r="J1510" s="3" t="str">
        <f>HYPERLINK("https://www.boe.es/gazeta/dias/1828/10/21/pdfs/GMD-1828-127.pdf#page=4","Abrir facsímil")</f>
        <v>Abrir facsímil</v>
      </c>
      <c r="K1510" s="3" t="s">
        <v>51</v>
      </c>
    </row>
    <row r="1511" spans="1:11" ht="42" customHeight="1">
      <c r="A1511" s="2" t="s">
        <v>3798</v>
      </c>
      <c r="B1511" s="2" t="s">
        <v>3798</v>
      </c>
      <c r="C1511" s="2" t="s">
        <v>17</v>
      </c>
      <c r="D1511" s="2" t="s">
        <v>18</v>
      </c>
      <c r="E1511" s="5" t="s">
        <v>1287</v>
      </c>
      <c r="F1511" s="3" t="s">
        <v>1288</v>
      </c>
      <c r="G1511" s="3" t="s">
        <v>67</v>
      </c>
      <c r="H1511" s="2" t="s">
        <v>49</v>
      </c>
      <c r="I1511" s="2" t="s">
        <v>3799</v>
      </c>
      <c r="J1511" s="3" t="str">
        <f>HYPERLINK("https://www.boe.es/gazeta/dias/1828/02/21/pdfs/GMD-1828-23.pdf#page=2","Abrir facsímil")</f>
        <v>Abrir facsímil</v>
      </c>
      <c r="K1511" s="3" t="s">
        <v>51</v>
      </c>
    </row>
    <row r="1512" spans="1:11" ht="42" customHeight="1">
      <c r="A1512" s="2" t="s">
        <v>3800</v>
      </c>
      <c r="B1512" s="2" t="s">
        <v>3801</v>
      </c>
      <c r="C1512" s="2" t="s">
        <v>46</v>
      </c>
      <c r="D1512" s="2" t="s">
        <v>28</v>
      </c>
      <c r="E1512" s="5" t="s">
        <v>55</v>
      </c>
      <c r="F1512" s="3" t="s">
        <v>56</v>
      </c>
      <c r="G1512" s="3" t="s">
        <v>57</v>
      </c>
      <c r="H1512" s="2" t="s">
        <v>49</v>
      </c>
      <c r="I1512" s="2" t="s">
        <v>3802</v>
      </c>
      <c r="J1512" s="3" t="str">
        <f>HYPERLINK("https://www.boe.es/gazeta/dias/1828/05/10/pdfs/GMD-1828-57.pdf#page=4","Abrir facsímil")</f>
        <v>Abrir facsímil</v>
      </c>
      <c r="K1512" s="3" t="s">
        <v>51</v>
      </c>
    </row>
    <row r="1513" spans="1:11" ht="42" customHeight="1">
      <c r="A1513" s="2" t="s">
        <v>3803</v>
      </c>
      <c r="B1513" s="2" t="s">
        <v>3804</v>
      </c>
      <c r="C1513" s="2" t="s">
        <v>96</v>
      </c>
      <c r="D1513" s="2" t="s">
        <v>28</v>
      </c>
      <c r="E1513" s="5" t="s">
        <v>133</v>
      </c>
      <c r="F1513" s="3" t="s">
        <v>134</v>
      </c>
      <c r="G1513" s="3" t="s">
        <v>36</v>
      </c>
      <c r="H1513" s="2" t="s">
        <v>49</v>
      </c>
      <c r="I1513" s="2" t="s">
        <v>3805</v>
      </c>
      <c r="J1513" s="3" t="str">
        <f>HYPERLINK("https://www.boe.es/gazeta/dias/1828/05/15/pdfs/GMD-1828-59.pdf#page=3","Abrir facsímil")</f>
        <v>Abrir facsímil</v>
      </c>
      <c r="K1513" s="3" t="s">
        <v>51</v>
      </c>
    </row>
    <row r="1514" spans="1:11" ht="42" customHeight="1">
      <c r="A1514" s="2" t="s">
        <v>3806</v>
      </c>
      <c r="B1514" s="2" t="s">
        <v>3807</v>
      </c>
      <c r="C1514" s="2" t="s">
        <v>86</v>
      </c>
      <c r="D1514" s="2" t="s">
        <v>28</v>
      </c>
      <c r="E1514" s="5" t="s">
        <v>212</v>
      </c>
      <c r="F1514" s="3" t="s">
        <v>213</v>
      </c>
      <c r="G1514" s="3" t="s">
        <v>43</v>
      </c>
      <c r="H1514" s="2" t="s">
        <v>49</v>
      </c>
      <c r="I1514" s="2" t="s">
        <v>3808</v>
      </c>
      <c r="J1514" s="3" t="str">
        <f>HYPERLINK("https://www.boe.es/gazeta/dias/1828/03/25/pdfs/GMD-1828-37.pdf#page=1","Abrir facsímil")</f>
        <v>Abrir facsímil</v>
      </c>
      <c r="K1514" s="3" t="s">
        <v>51</v>
      </c>
    </row>
    <row r="1515" spans="1:11" ht="42" customHeight="1">
      <c r="A1515" s="2" t="s">
        <v>3809</v>
      </c>
      <c r="B1515" s="2" t="s">
        <v>3810</v>
      </c>
      <c r="C1515" s="2" t="s">
        <v>27</v>
      </c>
      <c r="D1515" s="2" t="s">
        <v>28</v>
      </c>
      <c r="E1515" s="5" t="s">
        <v>169</v>
      </c>
      <c r="F1515" s="3" t="s">
        <v>170</v>
      </c>
      <c r="G1515" s="3" t="s">
        <v>36</v>
      </c>
      <c r="H1515" s="2" t="s">
        <v>49</v>
      </c>
      <c r="I1515" s="2" t="s">
        <v>3811</v>
      </c>
      <c r="J1515" s="3" t="str">
        <f>HYPERLINK("https://www.boe.es/gazeta/dias/1828/04/01/pdfs/GMD-1828-40.pdf#page=3","Abrir facsímil")</f>
        <v>Abrir facsímil</v>
      </c>
      <c r="K1515" s="3" t="s">
        <v>51</v>
      </c>
    </row>
    <row r="1516" spans="1:11" ht="42" customHeight="1">
      <c r="A1516" s="2" t="s">
        <v>3812</v>
      </c>
      <c r="B1516" s="2" t="s">
        <v>3812</v>
      </c>
      <c r="C1516" s="2" t="s">
        <v>17</v>
      </c>
      <c r="D1516" s="2" t="s">
        <v>18</v>
      </c>
      <c r="E1516" s="5" t="s">
        <v>100</v>
      </c>
      <c r="F1516" s="3" t="s">
        <v>101</v>
      </c>
      <c r="G1516" s="3" t="s">
        <v>67</v>
      </c>
      <c r="H1516" s="2" t="s">
        <v>49</v>
      </c>
      <c r="I1516" s="2" t="s">
        <v>3813</v>
      </c>
      <c r="J1516" s="3" t="str">
        <f>HYPERLINK("https://www.boe.es/gazeta/dias/1828/10/02/pdfs/GMD-1828-119.pdf#page=2","Abrir facsímil")</f>
        <v>Abrir facsímil</v>
      </c>
      <c r="K1516" s="3" t="s">
        <v>51</v>
      </c>
    </row>
    <row r="1517" spans="1:11" ht="42" customHeight="1">
      <c r="A1517" s="2" t="s">
        <v>3814</v>
      </c>
      <c r="B1517" s="2" t="s">
        <v>3815</v>
      </c>
      <c r="C1517" s="2" t="s">
        <v>17</v>
      </c>
      <c r="D1517" s="2" t="s">
        <v>18</v>
      </c>
      <c r="E1517" s="5" t="s">
        <v>394</v>
      </c>
      <c r="F1517" s="3" t="s">
        <v>395</v>
      </c>
      <c r="G1517" s="3" t="s">
        <v>396</v>
      </c>
      <c r="H1517" s="2" t="s">
        <v>49</v>
      </c>
      <c r="I1517" s="2" t="s">
        <v>3816</v>
      </c>
      <c r="J1517" s="3" t="str">
        <f>HYPERLINK("https://www.boe.es/gazeta/dias/1828/01/10/pdfs/GMD-1828-5.pdf#page=4","Abrir facsímil")</f>
        <v>Abrir facsímil</v>
      </c>
      <c r="K1517" s="3" t="s">
        <v>51</v>
      </c>
    </row>
    <row r="1518" spans="1:11" ht="42" customHeight="1">
      <c r="A1518" s="2" t="s">
        <v>3817</v>
      </c>
      <c r="B1518" s="2" t="s">
        <v>3818</v>
      </c>
      <c r="C1518" s="2" t="s">
        <v>150</v>
      </c>
      <c r="D1518" s="2" t="s">
        <v>151</v>
      </c>
      <c r="E1518" s="5" t="s">
        <v>534</v>
      </c>
      <c r="F1518" s="3" t="s">
        <v>535</v>
      </c>
      <c r="G1518" s="3" t="s">
        <v>21</v>
      </c>
      <c r="H1518" s="2" t="s">
        <v>49</v>
      </c>
      <c r="I1518" s="2" t="s">
        <v>3819</v>
      </c>
      <c r="J1518" s="3" t="str">
        <f>HYPERLINK("https://www.boe.es/gazeta/dias/1828/07/15/pdfs/GMD-1828-85.pdf#page=4","Abrir facsímil")</f>
        <v>Abrir facsímil</v>
      </c>
      <c r="K1518" s="3" t="s">
        <v>51</v>
      </c>
    </row>
    <row r="1519" spans="1:11" ht="42" customHeight="1">
      <c r="A1519" s="2" t="s">
        <v>3820</v>
      </c>
      <c r="B1519" s="2" t="s">
        <v>3821</v>
      </c>
      <c r="C1519" s="2" t="s">
        <v>86</v>
      </c>
      <c r="D1519" s="2" t="s">
        <v>28</v>
      </c>
      <c r="E1519" s="5" t="s">
        <v>133</v>
      </c>
      <c r="F1519" s="3" t="s">
        <v>134</v>
      </c>
      <c r="G1519" s="3" t="s">
        <v>36</v>
      </c>
      <c r="H1519" s="2" t="s">
        <v>49</v>
      </c>
      <c r="I1519" s="2" t="s">
        <v>3822</v>
      </c>
      <c r="J1519" s="3" t="str">
        <f>HYPERLINK("https://www.boe.es/gazeta/dias/1828/05/15/pdfs/GMD-1828-59.pdf#page=3","Abrir facsímil")</f>
        <v>Abrir facsímil</v>
      </c>
      <c r="K1519" s="3" t="s">
        <v>51</v>
      </c>
    </row>
    <row r="1520" spans="1:11" ht="42" customHeight="1">
      <c r="A1520" s="2" t="s">
        <v>3823</v>
      </c>
      <c r="B1520" s="2" t="s">
        <v>3824</v>
      </c>
      <c r="C1520" s="2" t="s">
        <v>17</v>
      </c>
      <c r="D1520" s="2" t="s">
        <v>18</v>
      </c>
      <c r="E1520" s="5" t="s">
        <v>212</v>
      </c>
      <c r="F1520" s="3" t="s">
        <v>213</v>
      </c>
      <c r="G1520" s="3" t="s">
        <v>36</v>
      </c>
      <c r="H1520" s="2" t="s">
        <v>49</v>
      </c>
      <c r="I1520" s="2" t="s">
        <v>3825</v>
      </c>
      <c r="J1520" s="3" t="str">
        <f>HYPERLINK("https://www.boe.es/gazeta/dias/1828/03/25/pdfs/GMD-1828-37.pdf#page=3","Abrir facsímil")</f>
        <v>Abrir facsímil</v>
      </c>
      <c r="K1520" s="3" t="s">
        <v>51</v>
      </c>
    </row>
    <row r="1521" spans="1:11" ht="42" customHeight="1">
      <c r="A1521" s="2" t="s">
        <v>3826</v>
      </c>
      <c r="B1521" s="2" t="s">
        <v>3827</v>
      </c>
      <c r="C1521" s="2" t="s">
        <v>46</v>
      </c>
      <c r="D1521" s="2" t="s">
        <v>28</v>
      </c>
      <c r="E1521" s="5" t="s">
        <v>124</v>
      </c>
      <c r="F1521" s="3" t="s">
        <v>125</v>
      </c>
      <c r="G1521" s="3" t="s">
        <v>21</v>
      </c>
      <c r="H1521" s="2" t="s">
        <v>49</v>
      </c>
      <c r="I1521" s="2" t="s">
        <v>3828</v>
      </c>
      <c r="J1521" s="3" t="str">
        <f>HYPERLINK("https://www.boe.es/gazeta/dias/1828/11/18/pdfs/GMD-1828-139.pdf#page=4","Abrir facsímil")</f>
        <v>Abrir facsímil</v>
      </c>
      <c r="K1521" s="3" t="s">
        <v>51</v>
      </c>
    </row>
    <row r="1522" spans="1:11" ht="42" customHeight="1">
      <c r="A1522" s="2" t="s">
        <v>3829</v>
      </c>
      <c r="B1522" s="2" t="s">
        <v>3829</v>
      </c>
      <c r="C1522" s="2" t="s">
        <v>150</v>
      </c>
      <c r="D1522" s="2" t="s">
        <v>151</v>
      </c>
      <c r="E1522" s="5" t="s">
        <v>973</v>
      </c>
      <c r="F1522" s="3" t="s">
        <v>974</v>
      </c>
      <c r="G1522" s="3" t="s">
        <v>67</v>
      </c>
      <c r="H1522" s="2" t="s">
        <v>49</v>
      </c>
      <c r="I1522" s="2" t="s">
        <v>3830</v>
      </c>
      <c r="J1522" s="3" t="str">
        <f>HYPERLINK("https://www.boe.es/gazeta/dias/1828/02/09/pdfs/GMD-1828-18.pdf#page=2","Abrir facsímil")</f>
        <v>Abrir facsímil</v>
      </c>
      <c r="K1522" s="3" t="s">
        <v>51</v>
      </c>
    </row>
    <row r="1523" spans="1:11" ht="42" customHeight="1">
      <c r="A1523" s="2" t="s">
        <v>3831</v>
      </c>
      <c r="B1523" s="2" t="s">
        <v>3832</v>
      </c>
      <c r="C1523" s="2" t="s">
        <v>86</v>
      </c>
      <c r="D1523" s="2" t="s">
        <v>28</v>
      </c>
      <c r="E1523" s="5" t="s">
        <v>221</v>
      </c>
      <c r="F1523" s="3" t="s">
        <v>222</v>
      </c>
      <c r="G1523" s="3" t="s">
        <v>21</v>
      </c>
      <c r="H1523" s="2" t="s">
        <v>49</v>
      </c>
      <c r="I1523" s="2" t="s">
        <v>3833</v>
      </c>
      <c r="J1523" s="3" t="str">
        <f>HYPERLINK("https://www.boe.es/gazeta/dias/1828/05/22/pdfs/GMD-1828-62.pdf#page=4","Abrir facsímil")</f>
        <v>Abrir facsímil</v>
      </c>
      <c r="K1523" s="3" t="s">
        <v>51</v>
      </c>
    </row>
    <row r="1524" spans="1:11" ht="42" customHeight="1">
      <c r="A1524" s="2" t="s">
        <v>3834</v>
      </c>
      <c r="B1524" s="2" t="s">
        <v>3834</v>
      </c>
      <c r="C1524" s="2" t="s">
        <v>17</v>
      </c>
      <c r="D1524" s="2" t="s">
        <v>18</v>
      </c>
      <c r="E1524" s="5" t="s">
        <v>241</v>
      </c>
      <c r="F1524" s="3" t="s">
        <v>242</v>
      </c>
      <c r="G1524" s="3" t="s">
        <v>67</v>
      </c>
      <c r="H1524" s="2" t="s">
        <v>49</v>
      </c>
      <c r="I1524" s="2" t="s">
        <v>3835</v>
      </c>
      <c r="J1524" s="3" t="str">
        <f>HYPERLINK("https://www.boe.es/gazeta/dias/1828/02/12/pdfs/GMD-1828-19.pdf#page=2","Abrir facsímil")</f>
        <v>Abrir facsímil</v>
      </c>
      <c r="K1524" s="3" t="s">
        <v>51</v>
      </c>
    </row>
    <row r="1525" spans="1:11" ht="42" customHeight="1">
      <c r="A1525" s="2" t="s">
        <v>3836</v>
      </c>
      <c r="B1525" s="2" t="s">
        <v>3837</v>
      </c>
      <c r="C1525" s="2" t="s">
        <v>27</v>
      </c>
      <c r="D1525" s="2" t="s">
        <v>28</v>
      </c>
      <c r="E1525" s="5" t="s">
        <v>169</v>
      </c>
      <c r="F1525" s="3" t="s">
        <v>170</v>
      </c>
      <c r="G1525" s="3" t="s">
        <v>36</v>
      </c>
      <c r="H1525" s="2" t="s">
        <v>49</v>
      </c>
      <c r="I1525" s="2" t="s">
        <v>3838</v>
      </c>
      <c r="J1525" s="3" t="str">
        <f>HYPERLINK("https://www.boe.es/gazeta/dias/1828/04/01/pdfs/GMD-1828-40.pdf#page=3","Abrir facsímil")</f>
        <v>Abrir facsímil</v>
      </c>
      <c r="K1525" s="3" t="s">
        <v>51</v>
      </c>
    </row>
    <row r="1526" spans="1:11" ht="42" customHeight="1">
      <c r="A1526" s="2" t="s">
        <v>3839</v>
      </c>
      <c r="B1526" s="2" t="s">
        <v>3840</v>
      </c>
      <c r="C1526" s="2" t="s">
        <v>150</v>
      </c>
      <c r="D1526" s="2" t="s">
        <v>151</v>
      </c>
      <c r="E1526" s="5" t="s">
        <v>564</v>
      </c>
      <c r="F1526" s="3" t="s">
        <v>565</v>
      </c>
      <c r="G1526" s="3" t="s">
        <v>21</v>
      </c>
      <c r="H1526" s="2" t="s">
        <v>49</v>
      </c>
      <c r="I1526" s="2" t="s">
        <v>3841</v>
      </c>
      <c r="J1526" s="3" t="str">
        <f>HYPERLINK("https://www.boe.es/gazeta/dias/1828/02/02/pdfs/GMD-1828-15.pdf#page=4","Abrir facsímil")</f>
        <v>Abrir facsímil</v>
      </c>
      <c r="K1526" s="3" t="s">
        <v>51</v>
      </c>
    </row>
    <row r="1527" spans="1:11" ht="42" customHeight="1">
      <c r="A1527" s="2" t="s">
        <v>3842</v>
      </c>
      <c r="B1527" s="2" t="s">
        <v>3843</v>
      </c>
      <c r="C1527" s="2" t="s">
        <v>96</v>
      </c>
      <c r="D1527" s="2" t="s">
        <v>28</v>
      </c>
      <c r="E1527" s="5" t="s">
        <v>637</v>
      </c>
      <c r="F1527" s="3" t="s">
        <v>638</v>
      </c>
      <c r="G1527" s="3" t="s">
        <v>21</v>
      </c>
      <c r="H1527" s="2" t="s">
        <v>49</v>
      </c>
      <c r="I1527" s="2" t="s">
        <v>3844</v>
      </c>
      <c r="J1527" s="3" t="str">
        <f>HYPERLINK("https://www.boe.es/gazeta/dias/1828/07/12/pdfs/GMD-1828-84.pdf#page=4","Abrir facsímil")</f>
        <v>Abrir facsímil</v>
      </c>
      <c r="K1527" s="3" t="s">
        <v>51</v>
      </c>
    </row>
    <row r="1528" spans="1:11" ht="42" customHeight="1">
      <c r="A1528" s="2" t="s">
        <v>3845</v>
      </c>
      <c r="B1528" s="2" t="s">
        <v>3846</v>
      </c>
      <c r="C1528" s="2" t="s">
        <v>27</v>
      </c>
      <c r="D1528" s="2" t="s">
        <v>28</v>
      </c>
      <c r="E1528" s="5" t="s">
        <v>955</v>
      </c>
      <c r="F1528" s="3" t="s">
        <v>956</v>
      </c>
      <c r="G1528" s="3" t="s">
        <v>21</v>
      </c>
      <c r="H1528" s="2" t="s">
        <v>49</v>
      </c>
      <c r="I1528" s="2" t="s">
        <v>3847</v>
      </c>
      <c r="J1528" s="3" t="str">
        <f>HYPERLINK("https://www.boe.es/gazeta/dias/1828/07/24/pdfs/GMD-1828-89.pdf#page=4","Abrir facsímil")</f>
        <v>Abrir facsímil</v>
      </c>
      <c r="K1528" s="3" t="s">
        <v>51</v>
      </c>
    </row>
    <row r="1529" spans="1:11" ht="42" customHeight="1">
      <c r="A1529" s="2" t="s">
        <v>3848</v>
      </c>
      <c r="B1529" s="2" t="s">
        <v>3848</v>
      </c>
      <c r="C1529" s="2" t="s">
        <v>27</v>
      </c>
      <c r="D1529" s="2" t="s">
        <v>28</v>
      </c>
      <c r="E1529" s="5" t="s">
        <v>525</v>
      </c>
      <c r="F1529" s="3" t="s">
        <v>526</v>
      </c>
      <c r="G1529" s="3" t="s">
        <v>67</v>
      </c>
      <c r="H1529" s="2" t="s">
        <v>49</v>
      </c>
      <c r="I1529" s="2" t="s">
        <v>3849</v>
      </c>
      <c r="J1529" s="3" t="str">
        <f>HYPERLINK("https://www.boe.es/gazeta/dias/1828/01/05/pdfs/GMD-1828-3.pdf#page=2","Abrir facsímil")</f>
        <v>Abrir facsímil</v>
      </c>
      <c r="K1529" s="3" t="s">
        <v>51</v>
      </c>
    </row>
    <row r="1530" spans="1:11" ht="42" customHeight="1">
      <c r="A1530" s="2" t="s">
        <v>3850</v>
      </c>
      <c r="B1530" s="2" t="s">
        <v>3850</v>
      </c>
      <c r="C1530" s="2" t="s">
        <v>17</v>
      </c>
      <c r="D1530" s="2" t="s">
        <v>18</v>
      </c>
      <c r="E1530" s="5" t="s">
        <v>343</v>
      </c>
      <c r="F1530" s="3" t="s">
        <v>344</v>
      </c>
      <c r="G1530" s="3" t="s">
        <v>43</v>
      </c>
      <c r="H1530" s="2" t="s">
        <v>49</v>
      </c>
      <c r="I1530" s="2" t="s">
        <v>3851</v>
      </c>
      <c r="J1530" s="3" t="str">
        <f>HYPERLINK("https://www.boe.es/gazeta/dias/1828/09/25/pdfs/GMD-1828-116.pdf#page=1","Abrir facsímil")</f>
        <v>Abrir facsímil</v>
      </c>
      <c r="K1530" s="3" t="s">
        <v>51</v>
      </c>
    </row>
    <row r="1531" spans="1:11" ht="42" customHeight="1">
      <c r="A1531" s="2" t="s">
        <v>3850</v>
      </c>
      <c r="B1531" s="2" t="s">
        <v>3850</v>
      </c>
      <c r="C1531" s="2" t="s">
        <v>17</v>
      </c>
      <c r="D1531" s="2" t="s">
        <v>18</v>
      </c>
      <c r="E1531" s="5" t="s">
        <v>197</v>
      </c>
      <c r="F1531" s="3" t="s">
        <v>198</v>
      </c>
      <c r="G1531" s="3" t="s">
        <v>43</v>
      </c>
      <c r="H1531" s="2" t="s">
        <v>49</v>
      </c>
      <c r="I1531" s="2" t="s">
        <v>3852</v>
      </c>
      <c r="J1531" s="3" t="str">
        <f>HYPERLINK("https://www.boe.es/gazeta/dias/1828/09/27/pdfs/GMD-1828-117.pdf#page=1","Abrir facsímil")</f>
        <v>Abrir facsímil</v>
      </c>
      <c r="K1531" s="3" t="s">
        <v>51</v>
      </c>
    </row>
    <row r="1532" spans="1:11" ht="42" customHeight="1">
      <c r="A1532" s="2" t="s">
        <v>3850</v>
      </c>
      <c r="B1532" s="2" t="s">
        <v>3850</v>
      </c>
      <c r="C1532" s="2" t="s">
        <v>17</v>
      </c>
      <c r="D1532" s="2" t="s">
        <v>18</v>
      </c>
      <c r="E1532" s="5" t="s">
        <v>1037</v>
      </c>
      <c r="F1532" s="3" t="s">
        <v>1038</v>
      </c>
      <c r="G1532" s="3" t="s">
        <v>43</v>
      </c>
      <c r="H1532" s="2" t="s">
        <v>49</v>
      </c>
      <c r="I1532" s="2" t="s">
        <v>3853</v>
      </c>
      <c r="J1532" s="3" t="str">
        <f>HYPERLINK("https://www.boe.es/gazeta/dias/1828/12/04/pdfs/GMD-1828-146.pdf#page=1","Abrir facsímil")</f>
        <v>Abrir facsímil</v>
      </c>
      <c r="K1532" s="3" t="s">
        <v>51</v>
      </c>
    </row>
    <row r="1533" spans="1:11" ht="42" customHeight="1">
      <c r="A1533" s="2" t="s">
        <v>3850</v>
      </c>
      <c r="B1533" s="2" t="s">
        <v>3850</v>
      </c>
      <c r="C1533" s="2" t="s">
        <v>17</v>
      </c>
      <c r="D1533" s="2" t="s">
        <v>18</v>
      </c>
      <c r="E1533" s="5" t="s">
        <v>494</v>
      </c>
      <c r="F1533" s="3" t="s">
        <v>495</v>
      </c>
      <c r="G1533" s="3" t="s">
        <v>3854</v>
      </c>
      <c r="H1533" s="2" t="s">
        <v>49</v>
      </c>
      <c r="I1533" s="2" t="s">
        <v>3855</v>
      </c>
      <c r="J1533" s="3" t="str">
        <f>HYPERLINK("https://www.boe.es/gazeta/dias/1828/12/18/pdfs/GMD-1828-152.pdf#page=2","Abrir facsímil")</f>
        <v>Abrir facsímil</v>
      </c>
      <c r="K1533" s="3" t="s">
        <v>51</v>
      </c>
    </row>
    <row r="1534" spans="1:11" ht="42" customHeight="1">
      <c r="A1534" s="2" t="s">
        <v>3856</v>
      </c>
      <c r="B1534" s="2" t="s">
        <v>3857</v>
      </c>
      <c r="C1534" s="2" t="s">
        <v>86</v>
      </c>
      <c r="D1534" s="2" t="s">
        <v>28</v>
      </c>
      <c r="E1534" s="5" t="s">
        <v>1089</v>
      </c>
      <c r="F1534" s="3" t="s">
        <v>1090</v>
      </c>
      <c r="G1534" s="3" t="s">
        <v>21</v>
      </c>
      <c r="H1534" s="2" t="s">
        <v>49</v>
      </c>
      <c r="I1534" s="2" t="s">
        <v>3858</v>
      </c>
      <c r="J1534" s="3" t="str">
        <f>HYPERLINK("https://www.boe.es/gazeta/dias/1828/09/18/pdfs/GMD-1828-113.pdf#page=4","Abrir facsímil")</f>
        <v>Abrir facsímil</v>
      </c>
      <c r="K1534" s="3" t="s">
        <v>51</v>
      </c>
    </row>
    <row r="1535" spans="1:11" ht="42" customHeight="1">
      <c r="A1535" s="2" t="s">
        <v>3859</v>
      </c>
      <c r="B1535" s="2" t="s">
        <v>3859</v>
      </c>
      <c r="C1535" s="2" t="s">
        <v>17</v>
      </c>
      <c r="D1535" s="2" t="s">
        <v>18</v>
      </c>
      <c r="E1535" s="5" t="s">
        <v>65</v>
      </c>
      <c r="F1535" s="3" t="s">
        <v>66</v>
      </c>
      <c r="G1535" s="3" t="s">
        <v>67</v>
      </c>
      <c r="H1535" s="2" t="s">
        <v>49</v>
      </c>
      <c r="I1535" s="2" t="s">
        <v>3860</v>
      </c>
      <c r="J1535" s="3" t="str">
        <f>HYPERLINK("https://www.boe.es/gazeta/dias/1828/01/31/pdfs/GMD-1828-14.pdf#page=2","Abrir facsímil")</f>
        <v>Abrir facsímil</v>
      </c>
      <c r="K1535" s="3" t="s">
        <v>51</v>
      </c>
    </row>
    <row r="1536" spans="1:11" ht="42" customHeight="1">
      <c r="A1536" s="2" t="s">
        <v>3861</v>
      </c>
      <c r="B1536" s="2" t="s">
        <v>3862</v>
      </c>
      <c r="C1536" s="2" t="s">
        <v>27</v>
      </c>
      <c r="D1536" s="2" t="s">
        <v>28</v>
      </c>
      <c r="E1536" s="5" t="s">
        <v>780</v>
      </c>
      <c r="F1536" s="3" t="s">
        <v>781</v>
      </c>
      <c r="G1536" s="3" t="s">
        <v>21</v>
      </c>
      <c r="H1536" s="2" t="s">
        <v>49</v>
      </c>
      <c r="I1536" s="2" t="s">
        <v>3863</v>
      </c>
      <c r="J1536" s="3" t="str">
        <f>HYPERLINK("https://www.boe.es/gazeta/dias/1828/05/13/pdfs/GMD-1828-58.pdf#page=4","Abrir facsímil")</f>
        <v>Abrir facsímil</v>
      </c>
      <c r="K1536" s="3" t="s">
        <v>51</v>
      </c>
    </row>
    <row r="1537" spans="1:11" ht="42" customHeight="1">
      <c r="A1537" s="2" t="s">
        <v>3864</v>
      </c>
      <c r="B1537" s="2" t="s">
        <v>3865</v>
      </c>
      <c r="C1537" s="2" t="s">
        <v>17</v>
      </c>
      <c r="D1537" s="2" t="s">
        <v>18</v>
      </c>
      <c r="E1537" s="5" t="s">
        <v>916</v>
      </c>
      <c r="F1537" s="3" t="s">
        <v>917</v>
      </c>
      <c r="G1537" s="3" t="s">
        <v>21</v>
      </c>
      <c r="H1537" s="2" t="s">
        <v>22</v>
      </c>
      <c r="I1537" s="2" t="s">
        <v>3866</v>
      </c>
      <c r="J1537" s="3" t="str">
        <f>HYPERLINK("https://www.boe.es/gazeta/dias/1828/01/01/pdfs/GMD-1828-1.pdf#page=4","Abrir facsímil")</f>
        <v>Abrir facsímil</v>
      </c>
      <c r="K1537" s="3" t="s">
        <v>24</v>
      </c>
    </row>
    <row r="1538" spans="1:11" ht="42" customHeight="1">
      <c r="A1538" s="2" t="s">
        <v>3867</v>
      </c>
      <c r="B1538" s="2" t="s">
        <v>3868</v>
      </c>
      <c r="C1538" s="2" t="s">
        <v>150</v>
      </c>
      <c r="D1538" s="2" t="s">
        <v>151</v>
      </c>
      <c r="E1538" s="5" t="s">
        <v>1287</v>
      </c>
      <c r="F1538" s="3" t="s">
        <v>1288</v>
      </c>
      <c r="G1538" s="3" t="s">
        <v>21</v>
      </c>
      <c r="H1538" s="2" t="s">
        <v>49</v>
      </c>
      <c r="I1538" s="2" t="s">
        <v>3869</v>
      </c>
      <c r="J1538" s="3" t="str">
        <f>HYPERLINK("https://www.boe.es/gazeta/dias/1828/02/21/pdfs/GMD-1828-23.pdf#page=4","Abrir facsímil")</f>
        <v>Abrir facsímil</v>
      </c>
      <c r="K1538" s="3" t="s">
        <v>51</v>
      </c>
    </row>
    <row r="1539" spans="1:11" ht="42" customHeight="1">
      <c r="A1539" s="2" t="s">
        <v>3870</v>
      </c>
      <c r="B1539" s="2" t="s">
        <v>3871</v>
      </c>
      <c r="C1539" s="2" t="s">
        <v>150</v>
      </c>
      <c r="D1539" s="2" t="s">
        <v>151</v>
      </c>
      <c r="E1539" s="5" t="s">
        <v>1089</v>
      </c>
      <c r="F1539" s="3" t="s">
        <v>1090</v>
      </c>
      <c r="G1539" s="3" t="s">
        <v>21</v>
      </c>
      <c r="H1539" s="2" t="s">
        <v>49</v>
      </c>
      <c r="I1539" s="2" t="s">
        <v>3872</v>
      </c>
      <c r="J1539" s="3" t="str">
        <f>HYPERLINK("https://www.boe.es/gazeta/dias/1828/09/18/pdfs/GMD-1828-113.pdf#page=4","Abrir facsímil")</f>
        <v>Abrir facsímil</v>
      </c>
      <c r="K1539" s="3" t="s">
        <v>51</v>
      </c>
    </row>
    <row r="1540" spans="1:11" ht="42" customHeight="1">
      <c r="A1540" s="2" t="s">
        <v>3873</v>
      </c>
      <c r="B1540" s="2" t="s">
        <v>3874</v>
      </c>
      <c r="C1540" s="2" t="s">
        <v>27</v>
      </c>
      <c r="D1540" s="2" t="s">
        <v>28</v>
      </c>
      <c r="E1540" s="5" t="s">
        <v>128</v>
      </c>
      <c r="F1540" s="3" t="s">
        <v>129</v>
      </c>
      <c r="G1540" s="3" t="s">
        <v>21</v>
      </c>
      <c r="H1540" s="2" t="s">
        <v>49</v>
      </c>
      <c r="I1540" s="2" t="s">
        <v>3875</v>
      </c>
      <c r="J1540" s="3" t="str">
        <f>HYPERLINK("https://www.boe.es/gazeta/dias/1828/01/03/pdfs/GMD-1828-2.pdf#page=4","Abrir facsímil")</f>
        <v>Abrir facsímil</v>
      </c>
      <c r="K1540" s="3" t="s">
        <v>51</v>
      </c>
    </row>
    <row r="1541" spans="1:11" ht="42" customHeight="1">
      <c r="A1541" s="2" t="s">
        <v>3876</v>
      </c>
      <c r="B1541" s="2" t="s">
        <v>3877</v>
      </c>
      <c r="C1541" s="2" t="s">
        <v>17</v>
      </c>
      <c r="D1541" s="2" t="s">
        <v>18</v>
      </c>
      <c r="E1541" s="5" t="s">
        <v>499</v>
      </c>
      <c r="F1541" s="3" t="s">
        <v>500</v>
      </c>
      <c r="G1541" s="3" t="s">
        <v>36</v>
      </c>
      <c r="H1541" s="2" t="s">
        <v>49</v>
      </c>
      <c r="I1541" s="2" t="s">
        <v>3878</v>
      </c>
      <c r="J1541" s="3" t="str">
        <f>HYPERLINK("https://www.boe.es/gazeta/dias/1828/09/16/pdfs/GMD-1828-112.pdf#page=3","Abrir facsímil")</f>
        <v>Abrir facsímil</v>
      </c>
      <c r="K1541" s="3" t="s">
        <v>51</v>
      </c>
    </row>
    <row r="1542" spans="1:11" ht="42" customHeight="1">
      <c r="A1542" s="2" t="s">
        <v>3879</v>
      </c>
      <c r="B1542" s="2" t="s">
        <v>3880</v>
      </c>
      <c r="C1542" s="2" t="s">
        <v>27</v>
      </c>
      <c r="D1542" s="2" t="s">
        <v>28</v>
      </c>
      <c r="E1542" s="5" t="s">
        <v>169</v>
      </c>
      <c r="F1542" s="3" t="s">
        <v>170</v>
      </c>
      <c r="G1542" s="3" t="s">
        <v>36</v>
      </c>
      <c r="H1542" s="2" t="s">
        <v>49</v>
      </c>
      <c r="I1542" s="2" t="s">
        <v>3881</v>
      </c>
      <c r="J1542" s="3" t="str">
        <f>HYPERLINK("https://www.boe.es/gazeta/dias/1828/04/01/pdfs/GMD-1828-40.pdf#page=3","Abrir facsímil")</f>
        <v>Abrir facsímil</v>
      </c>
      <c r="K1542" s="3" t="s">
        <v>51</v>
      </c>
    </row>
    <row r="1543" spans="1:11" ht="42" customHeight="1">
      <c r="A1543" s="2" t="s">
        <v>3882</v>
      </c>
      <c r="B1543" s="2" t="s">
        <v>3883</v>
      </c>
      <c r="C1543" s="2" t="s">
        <v>150</v>
      </c>
      <c r="D1543" s="2" t="s">
        <v>151</v>
      </c>
      <c r="E1543" s="5" t="s">
        <v>407</v>
      </c>
      <c r="F1543" s="3" t="s">
        <v>408</v>
      </c>
      <c r="G1543" s="3" t="s">
        <v>21</v>
      </c>
      <c r="H1543" s="2" t="s">
        <v>49</v>
      </c>
      <c r="I1543" s="2" t="s">
        <v>3884</v>
      </c>
      <c r="J1543" s="3" t="str">
        <f>HYPERLINK("https://www.boe.es/gazeta/dias/1828/06/12/pdfs/GMD-1828-71.pdf#page=4","Abrir facsímil")</f>
        <v>Abrir facsímil</v>
      </c>
      <c r="K1543" s="3" t="s">
        <v>51</v>
      </c>
    </row>
    <row r="1544" spans="1:11" ht="42" customHeight="1">
      <c r="A1544" s="2" t="s">
        <v>3885</v>
      </c>
      <c r="B1544" s="2" t="s">
        <v>3886</v>
      </c>
      <c r="C1544" s="2" t="s">
        <v>96</v>
      </c>
      <c r="D1544" s="2" t="s">
        <v>28</v>
      </c>
      <c r="E1544" s="5" t="s">
        <v>212</v>
      </c>
      <c r="F1544" s="3" t="s">
        <v>213</v>
      </c>
      <c r="G1544" s="3" t="s">
        <v>21</v>
      </c>
      <c r="H1544" s="2" t="s">
        <v>49</v>
      </c>
      <c r="I1544" s="2" t="s">
        <v>3887</v>
      </c>
      <c r="J1544" s="3" t="str">
        <f>HYPERLINK("https://www.boe.es/gazeta/dias/1828/03/25/pdfs/GMD-1828-37.pdf#page=4","Abrir facsímil")</f>
        <v>Abrir facsímil</v>
      </c>
      <c r="K1544" s="3" t="s">
        <v>51</v>
      </c>
    </row>
    <row r="1545" spans="1:11" ht="42" customHeight="1">
      <c r="A1545" s="2" t="s">
        <v>3888</v>
      </c>
      <c r="B1545" s="2" t="s">
        <v>3888</v>
      </c>
      <c r="C1545" s="2" t="s">
        <v>150</v>
      </c>
      <c r="D1545" s="2" t="s">
        <v>151</v>
      </c>
      <c r="E1545" s="5" t="s">
        <v>61</v>
      </c>
      <c r="F1545" s="3" t="s">
        <v>62</v>
      </c>
      <c r="G1545" s="3" t="s">
        <v>21</v>
      </c>
      <c r="H1545" s="2" t="s">
        <v>49</v>
      </c>
      <c r="I1545" s="2" t="s">
        <v>3889</v>
      </c>
      <c r="J1545" s="3" t="str">
        <f>HYPERLINK("https://www.boe.es/gazeta/dias/1828/02/07/pdfs/GMD-1828-17.pdf#page=4","Abrir facsímil")</f>
        <v>Abrir facsímil</v>
      </c>
      <c r="K1545" s="3" t="s">
        <v>51</v>
      </c>
    </row>
    <row r="1546" spans="1:11" ht="42" customHeight="1">
      <c r="A1546" s="2" t="s">
        <v>3888</v>
      </c>
      <c r="B1546" s="2" t="s">
        <v>3888</v>
      </c>
      <c r="C1546" s="2" t="s">
        <v>150</v>
      </c>
      <c r="D1546" s="2" t="s">
        <v>151</v>
      </c>
      <c r="E1546" s="5" t="s">
        <v>705</v>
      </c>
      <c r="F1546" s="3" t="s">
        <v>706</v>
      </c>
      <c r="G1546" s="3" t="s">
        <v>21</v>
      </c>
      <c r="H1546" s="2" t="s">
        <v>49</v>
      </c>
      <c r="I1546" s="2" t="s">
        <v>3890</v>
      </c>
      <c r="J1546" s="3" t="str">
        <f>HYPERLINK("https://www.boe.es/gazeta/dias/1828/12/20/pdfs/GMD-1828-153.pdf#page=4","Abrir facsímil")</f>
        <v>Abrir facsímil</v>
      </c>
      <c r="K1546" s="3" t="s">
        <v>51</v>
      </c>
    </row>
    <row r="1547" spans="1:11" ht="42" customHeight="1">
      <c r="A1547" s="2" t="s">
        <v>3891</v>
      </c>
      <c r="B1547" s="2" t="s">
        <v>3891</v>
      </c>
      <c r="C1547" s="2" t="s">
        <v>17</v>
      </c>
      <c r="D1547" s="2" t="s">
        <v>18</v>
      </c>
      <c r="E1547" s="5" t="s">
        <v>88</v>
      </c>
      <c r="F1547" s="3" t="s">
        <v>89</v>
      </c>
      <c r="G1547" s="3" t="s">
        <v>36</v>
      </c>
      <c r="H1547" s="2" t="s">
        <v>49</v>
      </c>
      <c r="I1547" s="2" t="s">
        <v>3892</v>
      </c>
      <c r="J1547" s="3" t="str">
        <f>HYPERLINK("https://www.boe.es/gazeta/dias/1828/10/16/pdfs/GMD-1828-125.pdf#page=3","Abrir facsímil")</f>
        <v>Abrir facsímil</v>
      </c>
      <c r="K1547" s="3" t="s">
        <v>51</v>
      </c>
    </row>
    <row r="1548" spans="1:11" ht="42" customHeight="1">
      <c r="A1548" s="2" t="s">
        <v>3893</v>
      </c>
      <c r="B1548" s="2" t="s">
        <v>3893</v>
      </c>
      <c r="C1548" s="2" t="s">
        <v>17</v>
      </c>
      <c r="D1548" s="2" t="s">
        <v>18</v>
      </c>
      <c r="E1548" s="5" t="s">
        <v>339</v>
      </c>
      <c r="F1548" s="3" t="s">
        <v>340</v>
      </c>
      <c r="G1548" s="3" t="s">
        <v>21</v>
      </c>
      <c r="H1548" s="2" t="s">
        <v>49</v>
      </c>
      <c r="I1548" s="2" t="s">
        <v>3894</v>
      </c>
      <c r="J1548" s="3" t="str">
        <f>HYPERLINK("https://www.boe.es/gazeta/dias/1828/09/02/pdfs/GMD-1828-106.pdf#page=4","Abrir facsímil")</f>
        <v>Abrir facsímil</v>
      </c>
      <c r="K1548" s="3" t="s">
        <v>51</v>
      </c>
    </row>
    <row r="1549" spans="1:11" ht="42" customHeight="1">
      <c r="A1549" s="2" t="s">
        <v>3895</v>
      </c>
      <c r="B1549" s="2" t="s">
        <v>3895</v>
      </c>
      <c r="C1549" s="2" t="s">
        <v>150</v>
      </c>
      <c r="D1549" s="2" t="s">
        <v>151</v>
      </c>
      <c r="E1549" s="5" t="s">
        <v>65</v>
      </c>
      <c r="F1549" s="3" t="s">
        <v>66</v>
      </c>
      <c r="G1549" s="3" t="s">
        <v>21</v>
      </c>
      <c r="H1549" s="2" t="s">
        <v>49</v>
      </c>
      <c r="I1549" s="2" t="s">
        <v>3896</v>
      </c>
      <c r="J1549" s="3" t="str">
        <f>HYPERLINK("https://www.boe.es/gazeta/dias/1828/01/31/pdfs/GMD-1828-14.pdf#page=4","Abrir facsímil")</f>
        <v>Abrir facsímil</v>
      </c>
      <c r="K1549" s="3" t="s">
        <v>51</v>
      </c>
    </row>
    <row r="1550" spans="1:11" ht="42" customHeight="1">
      <c r="A1550" s="2" t="s">
        <v>3897</v>
      </c>
      <c r="B1550" s="2" t="s">
        <v>3898</v>
      </c>
      <c r="C1550" s="2" t="s">
        <v>46</v>
      </c>
      <c r="D1550" s="2" t="s">
        <v>28</v>
      </c>
      <c r="E1550" s="5" t="s">
        <v>65</v>
      </c>
      <c r="F1550" s="3" t="s">
        <v>66</v>
      </c>
      <c r="G1550" s="3" t="s">
        <v>21</v>
      </c>
      <c r="H1550" s="2" t="s">
        <v>49</v>
      </c>
      <c r="I1550" s="2" t="s">
        <v>3899</v>
      </c>
      <c r="J1550" s="3" t="str">
        <f>HYPERLINK("https://www.boe.es/gazeta/dias/1828/01/31/pdfs/GMD-1828-14.pdf#page=4","Abrir facsímil")</f>
        <v>Abrir facsímil</v>
      </c>
      <c r="K1550" s="3" t="s">
        <v>51</v>
      </c>
    </row>
    <row r="1551" spans="1:11" ht="42" customHeight="1">
      <c r="A1551" s="2" t="s">
        <v>3900</v>
      </c>
      <c r="B1551" s="2" t="s">
        <v>3900</v>
      </c>
      <c r="C1551" s="2" t="s">
        <v>17</v>
      </c>
      <c r="D1551" s="2" t="s">
        <v>18</v>
      </c>
      <c r="E1551" s="5" t="s">
        <v>288</v>
      </c>
      <c r="F1551" s="3" t="s">
        <v>289</v>
      </c>
      <c r="G1551" s="3" t="s">
        <v>43</v>
      </c>
      <c r="H1551" s="2" t="s">
        <v>49</v>
      </c>
      <c r="I1551" s="2" t="s">
        <v>3901</v>
      </c>
      <c r="J1551" s="3" t="str">
        <f>HYPERLINK("https://www.boe.es/gazeta/dias/1828/04/19/pdfs/GMD-1828-48.pdf#page=1","Abrir facsímil")</f>
        <v>Abrir facsímil</v>
      </c>
      <c r="K1551" s="3" t="s">
        <v>51</v>
      </c>
    </row>
    <row r="1552" spans="1:11" ht="42" customHeight="1">
      <c r="A1552" s="2" t="s">
        <v>3902</v>
      </c>
      <c r="B1552" s="2" t="s">
        <v>3903</v>
      </c>
      <c r="C1552" s="2" t="s">
        <v>96</v>
      </c>
      <c r="D1552" s="2" t="s">
        <v>28</v>
      </c>
      <c r="E1552" s="5" t="s">
        <v>133</v>
      </c>
      <c r="F1552" s="3" t="s">
        <v>134</v>
      </c>
      <c r="G1552" s="3" t="s">
        <v>36</v>
      </c>
      <c r="H1552" s="2" t="s">
        <v>49</v>
      </c>
      <c r="I1552" s="2" t="s">
        <v>3904</v>
      </c>
      <c r="J1552" s="3" t="str">
        <f>HYPERLINK("https://www.boe.es/gazeta/dias/1828/05/15/pdfs/GMD-1828-59.pdf#page=3","Abrir facsímil")</f>
        <v>Abrir facsímil</v>
      </c>
      <c r="K1552" s="3" t="s">
        <v>51</v>
      </c>
    </row>
    <row r="1553" spans="1:11" ht="42" customHeight="1">
      <c r="A1553" s="2" t="s">
        <v>3905</v>
      </c>
      <c r="B1553" s="2" t="s">
        <v>3906</v>
      </c>
      <c r="C1553" s="2" t="s">
        <v>27</v>
      </c>
      <c r="D1553" s="2" t="s">
        <v>28</v>
      </c>
      <c r="E1553" s="5" t="s">
        <v>780</v>
      </c>
      <c r="F1553" s="3" t="s">
        <v>781</v>
      </c>
      <c r="G1553" s="3" t="s">
        <v>21</v>
      </c>
      <c r="H1553" s="2" t="s">
        <v>49</v>
      </c>
      <c r="I1553" s="2" t="s">
        <v>3907</v>
      </c>
      <c r="J1553" s="3" t="str">
        <f>HYPERLINK("https://www.boe.es/gazeta/dias/1828/05/13/pdfs/GMD-1828-58.pdf#page=4","Abrir facsímil")</f>
        <v>Abrir facsímil</v>
      </c>
      <c r="K1553" s="3" t="s">
        <v>51</v>
      </c>
    </row>
    <row r="1554" spans="1:11" ht="42" customHeight="1">
      <c r="A1554" s="2" t="s">
        <v>3908</v>
      </c>
      <c r="B1554" s="2" t="s">
        <v>3909</v>
      </c>
      <c r="C1554" s="2" t="s">
        <v>27</v>
      </c>
      <c r="D1554" s="2" t="s">
        <v>28</v>
      </c>
      <c r="E1554" s="5" t="s">
        <v>55</v>
      </c>
      <c r="F1554" s="3" t="s">
        <v>56</v>
      </c>
      <c r="G1554" s="3" t="s">
        <v>57</v>
      </c>
      <c r="H1554" s="2" t="s">
        <v>49</v>
      </c>
      <c r="I1554" s="2" t="s">
        <v>3910</v>
      </c>
      <c r="J1554" s="3" t="str">
        <f>HYPERLINK("https://www.boe.es/gazeta/dias/1828/05/10/pdfs/GMD-1828-57.pdf#page=4","Abrir facsímil")</f>
        <v>Abrir facsímil</v>
      </c>
      <c r="K1554" s="3" t="s">
        <v>51</v>
      </c>
    </row>
    <row r="1555" spans="1:11" ht="42" customHeight="1">
      <c r="A1555" s="2" t="s">
        <v>3911</v>
      </c>
      <c r="B1555" s="2" t="s">
        <v>3911</v>
      </c>
      <c r="C1555" s="2" t="s">
        <v>150</v>
      </c>
      <c r="D1555" s="2" t="s">
        <v>151</v>
      </c>
      <c r="E1555" s="5" t="s">
        <v>607</v>
      </c>
      <c r="F1555" s="3" t="s">
        <v>608</v>
      </c>
      <c r="G1555" s="3" t="s">
        <v>609</v>
      </c>
      <c r="H1555" s="2" t="s">
        <v>49</v>
      </c>
      <c r="I1555" s="2" t="s">
        <v>3912</v>
      </c>
      <c r="J1555" s="3" t="str">
        <f>HYPERLINK("https://www.boe.es/gazeta/dias/1828/10/30/pdfs/GMD-1828-131.pdf#page=3","Abrir facsímil")</f>
        <v>Abrir facsímil</v>
      </c>
      <c r="K1555" s="3" t="s">
        <v>51</v>
      </c>
    </row>
    <row r="1556" spans="1:11" ht="42" customHeight="1">
      <c r="A1556" s="2" t="s">
        <v>3913</v>
      </c>
      <c r="B1556" s="2" t="s">
        <v>3914</v>
      </c>
      <c r="C1556" s="2" t="s">
        <v>27</v>
      </c>
      <c r="D1556" s="2" t="s">
        <v>28</v>
      </c>
      <c r="E1556" s="5" t="s">
        <v>204</v>
      </c>
      <c r="F1556" s="3" t="s">
        <v>205</v>
      </c>
      <c r="G1556" s="3" t="s">
        <v>21</v>
      </c>
      <c r="H1556" s="2" t="s">
        <v>49</v>
      </c>
      <c r="I1556" s="2" t="s">
        <v>3915</v>
      </c>
      <c r="J1556" s="3" t="str">
        <f>HYPERLINK("https://www.boe.es/gazeta/dias/1828/09/11/pdfs/GMD-1828-110.pdf#page=4","Abrir facsímil")</f>
        <v>Abrir facsímil</v>
      </c>
      <c r="K1556" s="3" t="s">
        <v>51</v>
      </c>
    </row>
    <row r="1557" spans="1:11" ht="42" customHeight="1">
      <c r="A1557" s="2" t="s">
        <v>3916</v>
      </c>
      <c r="B1557" s="2" t="s">
        <v>3917</v>
      </c>
      <c r="C1557" s="2" t="s">
        <v>27</v>
      </c>
      <c r="D1557" s="2" t="s">
        <v>28</v>
      </c>
      <c r="E1557" s="5" t="s">
        <v>504</v>
      </c>
      <c r="F1557" s="3" t="s">
        <v>505</v>
      </c>
      <c r="G1557" s="3" t="s">
        <v>506</v>
      </c>
      <c r="H1557" s="2" t="s">
        <v>22</v>
      </c>
      <c r="I1557" s="2" t="s">
        <v>3918</v>
      </c>
      <c r="J1557" s="3" t="str">
        <f>HYPERLINK("https://www.boe.es/gazeta/dias/1828/09/13/pdfs/GMD-1828-111.pdf#page=4","Abrir facsímil")</f>
        <v>Abrir facsímil</v>
      </c>
      <c r="K1557" s="3" t="s">
        <v>24</v>
      </c>
    </row>
    <row r="1558" spans="1:11" ht="42" customHeight="1">
      <c r="A1558" s="2" t="s">
        <v>3919</v>
      </c>
      <c r="B1558" s="2" t="s">
        <v>3920</v>
      </c>
      <c r="C1558" s="2" t="s">
        <v>27</v>
      </c>
      <c r="D1558" s="2" t="s">
        <v>28</v>
      </c>
      <c r="E1558" s="5" t="s">
        <v>504</v>
      </c>
      <c r="F1558" s="3" t="s">
        <v>505</v>
      </c>
      <c r="G1558" s="3" t="s">
        <v>506</v>
      </c>
      <c r="H1558" s="2" t="s">
        <v>22</v>
      </c>
      <c r="I1558" s="2" t="s">
        <v>3921</v>
      </c>
      <c r="J1558" s="3" t="str">
        <f>HYPERLINK("https://www.boe.es/gazeta/dias/1828/09/13/pdfs/GMD-1828-111.pdf#page=4","Abrir facsímil")</f>
        <v>Abrir facsímil</v>
      </c>
      <c r="K1558" s="3" t="s">
        <v>24</v>
      </c>
    </row>
    <row r="1559" spans="1:11" ht="42" customHeight="1">
      <c r="A1559" s="2" t="s">
        <v>3922</v>
      </c>
      <c r="B1559" s="2" t="s">
        <v>3922</v>
      </c>
      <c r="C1559" s="2" t="s">
        <v>96</v>
      </c>
      <c r="D1559" s="2" t="s">
        <v>28</v>
      </c>
      <c r="E1559" s="5" t="s">
        <v>133</v>
      </c>
      <c r="F1559" s="3" t="s">
        <v>134</v>
      </c>
      <c r="G1559" s="3" t="s">
        <v>36</v>
      </c>
      <c r="H1559" s="2" t="s">
        <v>49</v>
      </c>
      <c r="I1559" s="2" t="s">
        <v>3923</v>
      </c>
      <c r="J1559" s="3" t="str">
        <f>HYPERLINK("https://www.boe.es/gazeta/dias/1828/05/15/pdfs/GMD-1828-59.pdf#page=3","Abrir facsímil")</f>
        <v>Abrir facsímil</v>
      </c>
      <c r="K1559" s="3" t="s">
        <v>51</v>
      </c>
    </row>
    <row r="1560" spans="1:11" ht="42" customHeight="1">
      <c r="A1560" s="2" t="s">
        <v>3924</v>
      </c>
      <c r="B1560" s="2" t="s">
        <v>3925</v>
      </c>
      <c r="C1560" s="2" t="s">
        <v>17</v>
      </c>
      <c r="D1560" s="2" t="s">
        <v>18</v>
      </c>
      <c r="E1560" s="5" t="s">
        <v>499</v>
      </c>
      <c r="F1560" s="3" t="s">
        <v>500</v>
      </c>
      <c r="G1560" s="3" t="s">
        <v>36</v>
      </c>
      <c r="H1560" s="2" t="s">
        <v>49</v>
      </c>
      <c r="I1560" s="2" t="s">
        <v>3926</v>
      </c>
      <c r="J1560" s="3" t="str">
        <f>HYPERLINK("https://www.boe.es/gazeta/dias/1828/09/16/pdfs/GMD-1828-112.pdf#page=3","Abrir facsímil")</f>
        <v>Abrir facsímil</v>
      </c>
      <c r="K1560" s="3" t="s">
        <v>51</v>
      </c>
    </row>
    <row r="1561" spans="1:11" ht="42" customHeight="1">
      <c r="A1561" s="2" t="s">
        <v>3927</v>
      </c>
      <c r="B1561" s="2" t="s">
        <v>3928</v>
      </c>
      <c r="C1561" s="2" t="s">
        <v>46</v>
      </c>
      <c r="D1561" s="2" t="s">
        <v>28</v>
      </c>
      <c r="E1561" s="5" t="s">
        <v>2634</v>
      </c>
      <c r="F1561" s="3" t="s">
        <v>2635</v>
      </c>
      <c r="G1561" s="3" t="s">
        <v>21</v>
      </c>
      <c r="H1561" s="2" t="s">
        <v>49</v>
      </c>
      <c r="I1561" s="2" t="s">
        <v>3929</v>
      </c>
      <c r="J1561" s="3" t="str">
        <f>HYPERLINK("https://www.boe.es/gazeta/dias/1828/02/26/pdfs/GMD-1828-25.pdf#page=4","Abrir facsímil")</f>
        <v>Abrir facsímil</v>
      </c>
      <c r="K1561" s="3" t="s">
        <v>51</v>
      </c>
    </row>
    <row r="1562" spans="1:11" ht="42" customHeight="1">
      <c r="A1562" s="2" t="s">
        <v>3930</v>
      </c>
      <c r="B1562" s="2" t="s">
        <v>3931</v>
      </c>
      <c r="C1562" s="2" t="s">
        <v>54</v>
      </c>
      <c r="D1562" s="2" t="s">
        <v>28</v>
      </c>
      <c r="E1562" s="5" t="s">
        <v>169</v>
      </c>
      <c r="F1562" s="3" t="s">
        <v>170</v>
      </c>
      <c r="G1562" s="3" t="s">
        <v>36</v>
      </c>
      <c r="H1562" s="2" t="s">
        <v>49</v>
      </c>
      <c r="I1562" s="2" t="s">
        <v>3932</v>
      </c>
      <c r="J1562" s="3" t="str">
        <f>HYPERLINK("https://www.boe.es/gazeta/dias/1828/04/01/pdfs/GMD-1828-40.pdf#page=3","Abrir facsímil")</f>
        <v>Abrir facsímil</v>
      </c>
      <c r="K1562" s="3" t="s">
        <v>51</v>
      </c>
    </row>
    <row r="1563" spans="1:11" ht="42" customHeight="1">
      <c r="A1563" s="2" t="s">
        <v>3933</v>
      </c>
      <c r="B1563" s="2" t="s">
        <v>3933</v>
      </c>
      <c r="C1563" s="2" t="s">
        <v>17</v>
      </c>
      <c r="D1563" s="2" t="s">
        <v>18</v>
      </c>
      <c r="E1563" s="5" t="s">
        <v>866</v>
      </c>
      <c r="F1563" s="3" t="s">
        <v>867</v>
      </c>
      <c r="G1563" s="3" t="s">
        <v>67</v>
      </c>
      <c r="H1563" s="2" t="s">
        <v>49</v>
      </c>
      <c r="I1563" s="2" t="s">
        <v>3934</v>
      </c>
      <c r="J1563" s="3" t="str">
        <f>HYPERLINK("https://www.boe.es/gazeta/dias/1828/08/02/pdfs/GMD-1828-93.pdf#page=2","Abrir facsímil")</f>
        <v>Abrir facsímil</v>
      </c>
      <c r="K1563" s="3" t="s">
        <v>51</v>
      </c>
    </row>
    <row r="1564" spans="1:11" ht="42" customHeight="1">
      <c r="A1564" s="2" t="s">
        <v>3935</v>
      </c>
      <c r="B1564" s="2" t="s">
        <v>3936</v>
      </c>
      <c r="C1564" s="2" t="s">
        <v>150</v>
      </c>
      <c r="D1564" s="2" t="s">
        <v>151</v>
      </c>
      <c r="E1564" s="5" t="s">
        <v>280</v>
      </c>
      <c r="F1564" s="3" t="s">
        <v>281</v>
      </c>
      <c r="G1564" s="3" t="s">
        <v>36</v>
      </c>
      <c r="H1564" s="2" t="s">
        <v>49</v>
      </c>
      <c r="I1564" s="2" t="s">
        <v>3937</v>
      </c>
      <c r="J1564" s="3" t="str">
        <f>HYPERLINK("https://www.boe.es/gazeta/dias/1828/02/14/pdfs/GMD-1828-20.pdf#page=3","Abrir facsímil")</f>
        <v>Abrir facsímil</v>
      </c>
      <c r="K1564" s="3" t="s">
        <v>51</v>
      </c>
    </row>
    <row r="1565" spans="1:11" ht="42" customHeight="1">
      <c r="A1565" s="2" t="s">
        <v>3938</v>
      </c>
      <c r="B1565" s="2" t="s">
        <v>3939</v>
      </c>
      <c r="C1565" s="2" t="s">
        <v>150</v>
      </c>
      <c r="D1565" s="2" t="s">
        <v>151</v>
      </c>
      <c r="E1565" s="5" t="s">
        <v>607</v>
      </c>
      <c r="F1565" s="3" t="s">
        <v>608</v>
      </c>
      <c r="G1565" s="3" t="s">
        <v>21</v>
      </c>
      <c r="H1565" s="2" t="s">
        <v>49</v>
      </c>
      <c r="I1565" s="2" t="s">
        <v>3940</v>
      </c>
      <c r="J1565" s="3" t="str">
        <f>HYPERLINK("https://www.boe.es/gazeta/dias/1828/10/30/pdfs/GMD-1828-131.pdf#page=4","Abrir facsímil")</f>
        <v>Abrir facsímil</v>
      </c>
      <c r="K1565" s="3" t="s">
        <v>51</v>
      </c>
    </row>
    <row r="1566" spans="1:11" ht="42" customHeight="1">
      <c r="A1566" s="2" t="s">
        <v>3941</v>
      </c>
      <c r="B1566" s="2" t="s">
        <v>3941</v>
      </c>
      <c r="C1566" s="2" t="s">
        <v>17</v>
      </c>
      <c r="D1566" s="2" t="s">
        <v>18</v>
      </c>
      <c r="E1566" s="5" t="s">
        <v>169</v>
      </c>
      <c r="F1566" s="3" t="s">
        <v>170</v>
      </c>
      <c r="G1566" s="3" t="s">
        <v>67</v>
      </c>
      <c r="H1566" s="2" t="s">
        <v>49</v>
      </c>
      <c r="I1566" s="2" t="s">
        <v>3942</v>
      </c>
      <c r="J1566" s="3" t="str">
        <f>HYPERLINK("https://www.boe.es/gazeta/dias/1828/04/01/pdfs/GMD-1828-40.pdf#page=2","Abrir facsímil")</f>
        <v>Abrir facsímil</v>
      </c>
      <c r="K1566" s="3" t="s">
        <v>51</v>
      </c>
    </row>
    <row r="1567" spans="1:11" ht="42" customHeight="1">
      <c r="A1567" s="2" t="s">
        <v>3943</v>
      </c>
      <c r="B1567" s="2" t="s">
        <v>3943</v>
      </c>
      <c r="C1567" s="2" t="s">
        <v>17</v>
      </c>
      <c r="D1567" s="2" t="s">
        <v>18</v>
      </c>
      <c r="E1567" s="5" t="s">
        <v>88</v>
      </c>
      <c r="F1567" s="3" t="s">
        <v>89</v>
      </c>
      <c r="G1567" s="3" t="s">
        <v>36</v>
      </c>
      <c r="H1567" s="2" t="s">
        <v>49</v>
      </c>
      <c r="I1567" s="2" t="s">
        <v>3944</v>
      </c>
      <c r="J1567" s="3" t="str">
        <f>HYPERLINK("https://www.boe.es/gazeta/dias/1828/10/16/pdfs/GMD-1828-125.pdf#page=3","Abrir facsímil")</f>
        <v>Abrir facsímil</v>
      </c>
      <c r="K1567" s="3" t="s">
        <v>51</v>
      </c>
    </row>
    <row r="1568" spans="1:11" ht="42" customHeight="1">
      <c r="A1568" s="2" t="s">
        <v>3945</v>
      </c>
      <c r="B1568" s="2" t="s">
        <v>3945</v>
      </c>
      <c r="C1568" s="2" t="s">
        <v>27</v>
      </c>
      <c r="D1568" s="2" t="s">
        <v>28</v>
      </c>
      <c r="E1568" s="5" t="s">
        <v>920</v>
      </c>
      <c r="F1568" s="3" t="s">
        <v>921</v>
      </c>
      <c r="G1568" s="3" t="s">
        <v>67</v>
      </c>
      <c r="H1568" s="2" t="s">
        <v>49</v>
      </c>
      <c r="I1568" s="2" t="s">
        <v>3946</v>
      </c>
      <c r="J1568" s="3" t="str">
        <f>HYPERLINK("https://www.boe.es/gazeta/dias/1828/01/29/pdfs/GMD-1828-13.pdf#page=2","Abrir facsímil")</f>
        <v>Abrir facsímil</v>
      </c>
      <c r="K1568" s="3" t="s">
        <v>51</v>
      </c>
    </row>
    <row r="1569" spans="1:11" ht="42" customHeight="1">
      <c r="A1569" s="2" t="s">
        <v>3947</v>
      </c>
      <c r="B1569" s="2" t="s">
        <v>3947</v>
      </c>
      <c r="C1569" s="2" t="s">
        <v>150</v>
      </c>
      <c r="D1569" s="2" t="s">
        <v>151</v>
      </c>
      <c r="E1569" s="5" t="s">
        <v>547</v>
      </c>
      <c r="F1569" s="3" t="s">
        <v>548</v>
      </c>
      <c r="G1569" s="3" t="s">
        <v>67</v>
      </c>
      <c r="H1569" s="2" t="s">
        <v>49</v>
      </c>
      <c r="I1569" s="2" t="s">
        <v>3948</v>
      </c>
      <c r="J1569" s="3" t="str">
        <f>HYPERLINK("https://www.boe.es/gazeta/dias/1828/06/14/pdfs/GMD-1828-72.pdf#page=2","Abrir facsímil")</f>
        <v>Abrir facsímil</v>
      </c>
      <c r="K1569" s="3" t="s">
        <v>51</v>
      </c>
    </row>
    <row r="1570" spans="1:11" ht="42" customHeight="1">
      <c r="A1570" s="2" t="s">
        <v>3949</v>
      </c>
      <c r="B1570" s="2" t="s">
        <v>3950</v>
      </c>
      <c r="C1570" s="2" t="s">
        <v>27</v>
      </c>
      <c r="D1570" s="2" t="s">
        <v>28</v>
      </c>
      <c r="E1570" s="5" t="s">
        <v>324</v>
      </c>
      <c r="F1570" s="3" t="s">
        <v>325</v>
      </c>
      <c r="G1570" s="3" t="s">
        <v>21</v>
      </c>
      <c r="H1570" s="2" t="s">
        <v>49</v>
      </c>
      <c r="I1570" s="2" t="s">
        <v>3951</v>
      </c>
      <c r="J1570" s="3" t="str">
        <f>HYPERLINK("https://www.boe.es/gazeta/dias/1828/05/08/pdfs/GMD-1828-56.pdf#page=4","Abrir facsímil")</f>
        <v>Abrir facsímil</v>
      </c>
      <c r="K1570" s="3" t="s">
        <v>51</v>
      </c>
    </row>
    <row r="1571" spans="1:11" ht="42" customHeight="1">
      <c r="A1571" s="2" t="s">
        <v>3952</v>
      </c>
      <c r="B1571" s="2" t="s">
        <v>3953</v>
      </c>
      <c r="C1571" s="2" t="s">
        <v>27</v>
      </c>
      <c r="D1571" s="2" t="s">
        <v>28</v>
      </c>
      <c r="E1571" s="5" t="s">
        <v>169</v>
      </c>
      <c r="F1571" s="3" t="s">
        <v>170</v>
      </c>
      <c r="G1571" s="3" t="s">
        <v>36</v>
      </c>
      <c r="H1571" s="2" t="s">
        <v>49</v>
      </c>
      <c r="I1571" s="2" t="s">
        <v>3954</v>
      </c>
      <c r="J1571" s="3" t="str">
        <f>HYPERLINK("https://www.boe.es/gazeta/dias/1828/04/01/pdfs/GMD-1828-40.pdf#page=3","Abrir facsímil")</f>
        <v>Abrir facsímil</v>
      </c>
      <c r="K1571" s="3" t="s">
        <v>51</v>
      </c>
    </row>
    <row r="1572" spans="1:11" ht="42" customHeight="1">
      <c r="A1572" s="2" t="s">
        <v>3955</v>
      </c>
      <c r="B1572" s="2" t="s">
        <v>3955</v>
      </c>
      <c r="C1572" s="2" t="s">
        <v>17</v>
      </c>
      <c r="D1572" s="2" t="s">
        <v>18</v>
      </c>
      <c r="E1572" s="5" t="s">
        <v>3161</v>
      </c>
      <c r="F1572" s="3" t="s">
        <v>3162</v>
      </c>
      <c r="G1572" s="3" t="s">
        <v>3193</v>
      </c>
      <c r="H1572" s="2" t="s">
        <v>49</v>
      </c>
      <c r="I1572" s="2" t="s">
        <v>3956</v>
      </c>
      <c r="J1572" s="3" t="str">
        <f>HYPERLINK("https://www.boe.es/gazeta/dias/1828/01/24/pdfs/GMD-1828-11.pdf#page=4","Abrir facsímil")</f>
        <v>Abrir facsímil</v>
      </c>
      <c r="K1572" s="3" t="s">
        <v>51</v>
      </c>
    </row>
    <row r="1573" spans="1:11" ht="42" customHeight="1">
      <c r="A1573" s="2" t="s">
        <v>3955</v>
      </c>
      <c r="B1573" s="2" t="s">
        <v>3955</v>
      </c>
      <c r="C1573" s="2" t="s">
        <v>27</v>
      </c>
      <c r="D1573" s="2" t="s">
        <v>28</v>
      </c>
      <c r="E1573" s="5" t="s">
        <v>3957</v>
      </c>
      <c r="F1573" s="3" t="s">
        <v>3958</v>
      </c>
      <c r="G1573" s="3" t="s">
        <v>36</v>
      </c>
      <c r="H1573" s="2" t="s">
        <v>49</v>
      </c>
      <c r="I1573" s="2" t="s">
        <v>3959</v>
      </c>
      <c r="J1573" s="3" t="str">
        <f>HYPERLINK("https://www.boe.es/gazeta/dias/1828/04/05/pdfs/GMD-1828-42.pdf#page=3","Abrir facsímil")</f>
        <v>Abrir facsímil</v>
      </c>
      <c r="K1573" s="3" t="s">
        <v>51</v>
      </c>
    </row>
    <row r="1574" spans="1:11" ht="42" customHeight="1">
      <c r="A1574" s="2" t="s">
        <v>3960</v>
      </c>
      <c r="B1574" s="2" t="s">
        <v>3961</v>
      </c>
      <c r="C1574" s="2" t="s">
        <v>27</v>
      </c>
      <c r="D1574" s="2" t="s">
        <v>28</v>
      </c>
      <c r="E1574" s="5" t="s">
        <v>169</v>
      </c>
      <c r="F1574" s="3" t="s">
        <v>170</v>
      </c>
      <c r="G1574" s="3" t="s">
        <v>36</v>
      </c>
      <c r="H1574" s="2" t="s">
        <v>49</v>
      </c>
      <c r="I1574" s="2" t="s">
        <v>3962</v>
      </c>
      <c r="J1574" s="3" t="str">
        <f>HYPERLINK("https://www.boe.es/gazeta/dias/1828/04/01/pdfs/GMD-1828-40.pdf#page=3","Abrir facsímil")</f>
        <v>Abrir facsímil</v>
      </c>
      <c r="K1574" s="3" t="s">
        <v>51</v>
      </c>
    </row>
    <row r="1575" spans="1:11" ht="42" customHeight="1">
      <c r="A1575" s="2" t="s">
        <v>3963</v>
      </c>
      <c r="B1575" s="2" t="s">
        <v>3963</v>
      </c>
      <c r="C1575" s="2" t="s">
        <v>40</v>
      </c>
      <c r="D1575" s="2" t="s">
        <v>28</v>
      </c>
      <c r="E1575" s="5" t="s">
        <v>61</v>
      </c>
      <c r="F1575" s="3" t="s">
        <v>62</v>
      </c>
      <c r="G1575" s="3" t="s">
        <v>3964</v>
      </c>
      <c r="H1575" s="2" t="s">
        <v>49</v>
      </c>
      <c r="I1575" s="2" t="s">
        <v>3965</v>
      </c>
      <c r="J1575" s="3" t="str">
        <f>HYPERLINK("https://www.boe.es/gazeta/dias/1828/02/07/pdfs/GMD-1828-17.pdf#page=2","Abrir facsímil")</f>
        <v>Abrir facsímil</v>
      </c>
      <c r="K1575" s="3" t="s">
        <v>51</v>
      </c>
    </row>
    <row r="1576" spans="1:11" ht="42" customHeight="1">
      <c r="A1576" s="2" t="s">
        <v>3963</v>
      </c>
      <c r="B1576" s="2" t="s">
        <v>3963</v>
      </c>
      <c r="C1576" s="2" t="s">
        <v>86</v>
      </c>
      <c r="D1576" s="2" t="s">
        <v>28</v>
      </c>
      <c r="E1576" s="5" t="s">
        <v>280</v>
      </c>
      <c r="F1576" s="3" t="s">
        <v>281</v>
      </c>
      <c r="G1576" s="3" t="s">
        <v>36</v>
      </c>
      <c r="H1576" s="2" t="s">
        <v>49</v>
      </c>
      <c r="I1576" s="2" t="s">
        <v>3966</v>
      </c>
      <c r="J1576" s="3" t="str">
        <f>HYPERLINK("https://www.boe.es/gazeta/dias/1828/02/14/pdfs/GMD-1828-20.pdf#page=3","Abrir facsímil")</f>
        <v>Abrir facsímil</v>
      </c>
      <c r="K1576" s="3" t="s">
        <v>51</v>
      </c>
    </row>
    <row r="1577" spans="1:11" ht="42" customHeight="1">
      <c r="A1577" s="2" t="s">
        <v>3963</v>
      </c>
      <c r="B1577" s="2" t="s">
        <v>3963</v>
      </c>
      <c r="C1577" s="2" t="s">
        <v>40</v>
      </c>
      <c r="D1577" s="2" t="s">
        <v>28</v>
      </c>
      <c r="E1577" s="5" t="s">
        <v>2634</v>
      </c>
      <c r="F1577" s="3" t="s">
        <v>2635</v>
      </c>
      <c r="G1577" s="3" t="s">
        <v>36</v>
      </c>
      <c r="H1577" s="2" t="s">
        <v>49</v>
      </c>
      <c r="I1577" s="2" t="s">
        <v>3967</v>
      </c>
      <c r="J1577" s="3" t="str">
        <f>HYPERLINK("https://www.boe.es/gazeta/dias/1828/02/26/pdfs/GMD-1828-25.pdf#page=3","Abrir facsímil")</f>
        <v>Abrir facsímil</v>
      </c>
      <c r="K1577" s="3" t="s">
        <v>51</v>
      </c>
    </row>
    <row r="1578" spans="1:11" ht="42" customHeight="1">
      <c r="A1578" s="2" t="s">
        <v>3963</v>
      </c>
      <c r="B1578" s="2" t="s">
        <v>3963</v>
      </c>
      <c r="C1578" s="2" t="s">
        <v>27</v>
      </c>
      <c r="D1578" s="2" t="s">
        <v>28</v>
      </c>
      <c r="E1578" s="5" t="s">
        <v>1268</v>
      </c>
      <c r="F1578" s="3" t="s">
        <v>1269</v>
      </c>
      <c r="G1578" s="3" t="s">
        <v>36</v>
      </c>
      <c r="H1578" s="2" t="s">
        <v>49</v>
      </c>
      <c r="I1578" s="2" t="s">
        <v>3968</v>
      </c>
      <c r="J1578" s="3" t="str">
        <f>HYPERLINK("https://www.boe.es/gazeta/dias/1828/12/23/pdfs/GMD-1828-154.pdf#page=3","Abrir facsímil")</f>
        <v>Abrir facsímil</v>
      </c>
      <c r="K1578" s="3" t="s">
        <v>51</v>
      </c>
    </row>
    <row r="1579" spans="1:11" ht="42" customHeight="1">
      <c r="A1579" s="2" t="s">
        <v>3969</v>
      </c>
      <c r="B1579" s="2" t="s">
        <v>3970</v>
      </c>
      <c r="C1579" s="2" t="s">
        <v>96</v>
      </c>
      <c r="D1579" s="2" t="s">
        <v>28</v>
      </c>
      <c r="E1579" s="5" t="s">
        <v>1154</v>
      </c>
      <c r="F1579" s="3" t="s">
        <v>1155</v>
      </c>
      <c r="G1579" s="3" t="s">
        <v>21</v>
      </c>
      <c r="H1579" s="2" t="s">
        <v>22</v>
      </c>
      <c r="I1579" s="2" t="s">
        <v>3971</v>
      </c>
      <c r="J1579" s="3" t="str">
        <f>HYPERLINK("https://www.boe.es/gazeta/dias/1828/06/10/pdfs/GMD-1828-70.pdf#page=4","Abrir facsímil")</f>
        <v>Abrir facsímil</v>
      </c>
      <c r="K1579" s="3" t="s">
        <v>24</v>
      </c>
    </row>
    <row r="1580" spans="1:11" ht="42" customHeight="1">
      <c r="A1580" s="2" t="s">
        <v>3972</v>
      </c>
      <c r="B1580" s="2" t="s">
        <v>3973</v>
      </c>
      <c r="C1580" s="2" t="s">
        <v>27</v>
      </c>
      <c r="D1580" s="2" t="s">
        <v>28</v>
      </c>
      <c r="E1580" s="5" t="s">
        <v>133</v>
      </c>
      <c r="F1580" s="3" t="s">
        <v>134</v>
      </c>
      <c r="G1580" s="3" t="s">
        <v>36</v>
      </c>
      <c r="H1580" s="2" t="s">
        <v>49</v>
      </c>
      <c r="I1580" s="2" t="s">
        <v>3974</v>
      </c>
      <c r="J1580" s="3" t="str">
        <f>HYPERLINK("https://www.boe.es/gazeta/dias/1828/05/15/pdfs/GMD-1828-59.pdf#page=3","Abrir facsímil")</f>
        <v>Abrir facsímil</v>
      </c>
      <c r="K1580" s="3" t="s">
        <v>51</v>
      </c>
    </row>
    <row r="1581" spans="1:11" ht="42" customHeight="1">
      <c r="A1581" s="2" t="s">
        <v>3975</v>
      </c>
      <c r="B1581" s="2" t="s">
        <v>3976</v>
      </c>
      <c r="C1581" s="2" t="s">
        <v>150</v>
      </c>
      <c r="D1581" s="2" t="s">
        <v>151</v>
      </c>
      <c r="E1581" s="5" t="s">
        <v>159</v>
      </c>
      <c r="F1581" s="3" t="s">
        <v>160</v>
      </c>
      <c r="G1581" s="3" t="s">
        <v>36</v>
      </c>
      <c r="H1581" s="2" t="s">
        <v>49</v>
      </c>
      <c r="I1581" s="2" t="s">
        <v>3977</v>
      </c>
      <c r="J1581" s="3" t="str">
        <f>HYPERLINK("https://www.boe.es/gazeta/dias/1828/03/11/pdfs/GMD-1828-31.pdf#page=3","Abrir facsímil")</f>
        <v>Abrir facsímil</v>
      </c>
      <c r="K1581" s="3" t="s">
        <v>51</v>
      </c>
    </row>
    <row r="1582" spans="1:11" ht="42" customHeight="1">
      <c r="A1582" s="2" t="s">
        <v>3978</v>
      </c>
      <c r="B1582" s="2" t="s">
        <v>3978</v>
      </c>
      <c r="C1582" s="2" t="s">
        <v>46</v>
      </c>
      <c r="D1582" s="2" t="s">
        <v>28</v>
      </c>
      <c r="E1582" s="5" t="s">
        <v>280</v>
      </c>
      <c r="F1582" s="3" t="s">
        <v>281</v>
      </c>
      <c r="G1582" s="3" t="s">
        <v>21</v>
      </c>
      <c r="H1582" s="2" t="s">
        <v>49</v>
      </c>
      <c r="I1582" s="2" t="s">
        <v>3979</v>
      </c>
      <c r="J1582" s="3" t="str">
        <f>HYPERLINK("https://www.boe.es/gazeta/dias/1828/02/14/pdfs/GMD-1828-20.pdf#page=4","Abrir facsímil")</f>
        <v>Abrir facsímil</v>
      </c>
      <c r="K1582" s="3" t="s">
        <v>51</v>
      </c>
    </row>
    <row r="1583" spans="1:11" ht="42" customHeight="1">
      <c r="A1583" s="2" t="s">
        <v>3980</v>
      </c>
      <c r="B1583" s="2" t="s">
        <v>3981</v>
      </c>
      <c r="C1583" s="2" t="s">
        <v>27</v>
      </c>
      <c r="D1583" s="2" t="s">
        <v>28</v>
      </c>
      <c r="E1583" s="5" t="s">
        <v>314</v>
      </c>
      <c r="F1583" s="3" t="s">
        <v>315</v>
      </c>
      <c r="G1583" s="3" t="s">
        <v>21</v>
      </c>
      <c r="H1583" s="2" t="s">
        <v>49</v>
      </c>
      <c r="I1583" s="2" t="s">
        <v>3982</v>
      </c>
      <c r="J1583" s="3" t="str">
        <f>HYPERLINK("https://www.boe.es/gazeta/dias/1828/01/26/pdfs/GMD-1828-12.pdf#page=4","Abrir facsímil")</f>
        <v>Abrir facsímil</v>
      </c>
      <c r="K1583" s="3" t="s">
        <v>51</v>
      </c>
    </row>
    <row r="1584" spans="1:11" ht="42" customHeight="1">
      <c r="A1584" s="2" t="s">
        <v>3983</v>
      </c>
      <c r="B1584" s="2" t="s">
        <v>3984</v>
      </c>
      <c r="C1584" s="2" t="s">
        <v>54</v>
      </c>
      <c r="D1584" s="2" t="s">
        <v>28</v>
      </c>
      <c r="E1584" s="5" t="s">
        <v>212</v>
      </c>
      <c r="F1584" s="3" t="s">
        <v>213</v>
      </c>
      <c r="G1584" s="3" t="s">
        <v>36</v>
      </c>
      <c r="H1584" s="2" t="s">
        <v>49</v>
      </c>
      <c r="I1584" s="2" t="s">
        <v>3985</v>
      </c>
      <c r="J1584" s="3" t="str">
        <f>HYPERLINK("https://www.boe.es/gazeta/dias/1828/03/25/pdfs/GMD-1828-37.pdf#page=3","Abrir facsímil")</f>
        <v>Abrir facsímil</v>
      </c>
      <c r="K1584" s="3" t="s">
        <v>51</v>
      </c>
    </row>
    <row r="1585" spans="1:11" ht="42" customHeight="1">
      <c r="A1585" s="2" t="s">
        <v>3986</v>
      </c>
      <c r="B1585" s="2" t="s">
        <v>3986</v>
      </c>
      <c r="C1585" s="2" t="s">
        <v>27</v>
      </c>
      <c r="D1585" s="2" t="s">
        <v>28</v>
      </c>
      <c r="E1585" s="5" t="s">
        <v>780</v>
      </c>
      <c r="F1585" s="3" t="s">
        <v>781</v>
      </c>
      <c r="G1585" s="3" t="s">
        <v>36</v>
      </c>
      <c r="H1585" s="2" t="s">
        <v>49</v>
      </c>
      <c r="I1585" s="2" t="s">
        <v>3987</v>
      </c>
      <c r="J1585" s="3" t="str">
        <f>HYPERLINK("https://www.boe.es/gazeta/dias/1828/05/13/pdfs/GMD-1828-58.pdf#page=3","Abrir facsímil")</f>
        <v>Abrir facsímil</v>
      </c>
      <c r="K1585" s="3" t="s">
        <v>51</v>
      </c>
    </row>
    <row r="1586" spans="1:11" ht="42" customHeight="1">
      <c r="A1586" s="2" t="s">
        <v>3988</v>
      </c>
      <c r="B1586" s="2" t="s">
        <v>3989</v>
      </c>
      <c r="C1586" s="2" t="s">
        <v>27</v>
      </c>
      <c r="D1586" s="2" t="s">
        <v>28</v>
      </c>
      <c r="E1586" s="5" t="s">
        <v>169</v>
      </c>
      <c r="F1586" s="3" t="s">
        <v>170</v>
      </c>
      <c r="G1586" s="3" t="s">
        <v>36</v>
      </c>
      <c r="H1586" s="2" t="s">
        <v>22</v>
      </c>
      <c r="I1586" s="2" t="s">
        <v>3990</v>
      </c>
      <c r="J1586" s="3" t="str">
        <f>HYPERLINK("https://www.boe.es/gazeta/dias/1828/04/01/pdfs/GMD-1828-40.pdf#page=3","Abrir facsímil")</f>
        <v>Abrir facsímil</v>
      </c>
      <c r="K1586" s="3" t="s">
        <v>24</v>
      </c>
    </row>
    <row r="1587" spans="1:11" ht="42" customHeight="1">
      <c r="A1587" s="2" t="s">
        <v>3991</v>
      </c>
      <c r="B1587" s="2" t="s">
        <v>3992</v>
      </c>
      <c r="C1587" s="2" t="s">
        <v>96</v>
      </c>
      <c r="D1587" s="2" t="s">
        <v>28</v>
      </c>
      <c r="E1587" s="5" t="s">
        <v>221</v>
      </c>
      <c r="F1587" s="3" t="s">
        <v>222</v>
      </c>
      <c r="G1587" s="3" t="s">
        <v>36</v>
      </c>
      <c r="H1587" s="2" t="s">
        <v>49</v>
      </c>
      <c r="I1587" s="2" t="s">
        <v>3993</v>
      </c>
      <c r="J1587" s="3" t="str">
        <f>HYPERLINK("https://www.boe.es/gazeta/dias/1828/05/22/pdfs/GMD-1828-62.pdf#page=3","Abrir facsímil")</f>
        <v>Abrir facsímil</v>
      </c>
      <c r="K1587" s="3" t="s">
        <v>51</v>
      </c>
    </row>
    <row r="1588" spans="1:11" ht="42" customHeight="1">
      <c r="A1588" s="2" t="s">
        <v>3994</v>
      </c>
      <c r="B1588" s="2" t="s">
        <v>3995</v>
      </c>
      <c r="C1588" s="2" t="s">
        <v>96</v>
      </c>
      <c r="D1588" s="2" t="s">
        <v>28</v>
      </c>
      <c r="E1588" s="5" t="s">
        <v>221</v>
      </c>
      <c r="F1588" s="3" t="s">
        <v>222</v>
      </c>
      <c r="G1588" s="3" t="s">
        <v>36</v>
      </c>
      <c r="H1588" s="2" t="s">
        <v>49</v>
      </c>
      <c r="I1588" s="2" t="s">
        <v>3996</v>
      </c>
      <c r="J1588" s="3" t="str">
        <f>HYPERLINK("https://www.boe.es/gazeta/dias/1828/05/22/pdfs/GMD-1828-62.pdf#page=3","Abrir facsímil")</f>
        <v>Abrir facsímil</v>
      </c>
      <c r="K1588" s="3" t="s">
        <v>51</v>
      </c>
    </row>
    <row r="1589" spans="1:11" ht="42" customHeight="1">
      <c r="A1589" s="2" t="s">
        <v>3997</v>
      </c>
      <c r="B1589" s="2" t="s">
        <v>3998</v>
      </c>
      <c r="C1589" s="2" t="s">
        <v>150</v>
      </c>
      <c r="D1589" s="2" t="s">
        <v>151</v>
      </c>
      <c r="E1589" s="5" t="s">
        <v>236</v>
      </c>
      <c r="F1589" s="3" t="s">
        <v>237</v>
      </c>
      <c r="G1589" s="3" t="s">
        <v>36</v>
      </c>
      <c r="H1589" s="2" t="s">
        <v>49</v>
      </c>
      <c r="I1589" s="2" t="s">
        <v>3999</v>
      </c>
      <c r="J1589" s="3" t="str">
        <f>HYPERLINK("https://www.boe.es/gazeta/dias/1828/03/18/pdfs/GMD-1828-34.pdf#page=3","Abrir facsímil")</f>
        <v>Abrir facsímil</v>
      </c>
      <c r="K1589" s="3" t="s">
        <v>51</v>
      </c>
    </row>
    <row r="1590" spans="1:11" ht="42" customHeight="1">
      <c r="A1590" s="2" t="s">
        <v>4000</v>
      </c>
      <c r="B1590" s="2" t="s">
        <v>4001</v>
      </c>
      <c r="C1590" s="2" t="s">
        <v>17</v>
      </c>
      <c r="D1590" s="2" t="s">
        <v>18</v>
      </c>
      <c r="E1590" s="5" t="s">
        <v>73</v>
      </c>
      <c r="F1590" s="3" t="s">
        <v>74</v>
      </c>
      <c r="G1590" s="3" t="s">
        <v>21</v>
      </c>
      <c r="H1590" s="2" t="s">
        <v>49</v>
      </c>
      <c r="I1590" s="2" t="s">
        <v>4002</v>
      </c>
      <c r="J1590" s="3" t="str">
        <f>HYPERLINK("https://www.boe.es/gazeta/dias/1828/07/31/pdfs/GMD-1828-92.pdf#page=4","Abrir facsímil")</f>
        <v>Abrir facsímil</v>
      </c>
      <c r="K1590" s="3" t="s">
        <v>51</v>
      </c>
    </row>
    <row r="1591" spans="1:11" ht="42" customHeight="1">
      <c r="A1591" s="2" t="s">
        <v>4003</v>
      </c>
      <c r="B1591" s="2" t="s">
        <v>4004</v>
      </c>
      <c r="C1591" s="2" t="s">
        <v>40</v>
      </c>
      <c r="D1591" s="2" t="s">
        <v>28</v>
      </c>
      <c r="E1591" s="5" t="s">
        <v>314</v>
      </c>
      <c r="F1591" s="3" t="s">
        <v>315</v>
      </c>
      <c r="G1591" s="3" t="s">
        <v>21</v>
      </c>
      <c r="H1591" s="2" t="s">
        <v>49</v>
      </c>
      <c r="I1591" s="2" t="s">
        <v>4005</v>
      </c>
      <c r="J1591" s="3" t="str">
        <f>HYPERLINK("https://www.boe.es/gazeta/dias/1828/01/26/pdfs/GMD-1828-12.pdf#page=4","Abrir facsímil")</f>
        <v>Abrir facsímil</v>
      </c>
      <c r="K1591" s="3" t="s">
        <v>51</v>
      </c>
    </row>
    <row r="1592" spans="1:11" ht="42" customHeight="1">
      <c r="A1592" s="2" t="s">
        <v>4006</v>
      </c>
      <c r="B1592" s="2" t="s">
        <v>4007</v>
      </c>
      <c r="C1592" s="2" t="s">
        <v>54</v>
      </c>
      <c r="D1592" s="2" t="s">
        <v>28</v>
      </c>
      <c r="E1592" s="5" t="s">
        <v>763</v>
      </c>
      <c r="F1592" s="3" t="s">
        <v>764</v>
      </c>
      <c r="G1592" s="3" t="s">
        <v>21</v>
      </c>
      <c r="H1592" s="2" t="s">
        <v>49</v>
      </c>
      <c r="I1592" s="2" t="s">
        <v>4008</v>
      </c>
      <c r="J1592" s="3" t="str">
        <f>HYPERLINK("https://www.boe.es/gazeta/dias/1828/03/22/pdfs/GMD-1828-36.pdf#page=4","Abrir facsímil")</f>
        <v>Abrir facsímil</v>
      </c>
      <c r="K1592" s="3" t="s">
        <v>51</v>
      </c>
    </row>
    <row r="1593" spans="1:11" ht="42" customHeight="1">
      <c r="A1593" s="2" t="s">
        <v>4009</v>
      </c>
      <c r="B1593" s="2" t="s">
        <v>4009</v>
      </c>
      <c r="C1593" s="2" t="s">
        <v>17</v>
      </c>
      <c r="D1593" s="2" t="s">
        <v>18</v>
      </c>
      <c r="E1593" s="5" t="s">
        <v>1425</v>
      </c>
      <c r="F1593" s="3" t="s">
        <v>1426</v>
      </c>
      <c r="G1593" s="3" t="s">
        <v>43</v>
      </c>
      <c r="H1593" s="2" t="s">
        <v>49</v>
      </c>
      <c r="I1593" s="2" t="s">
        <v>4010</v>
      </c>
      <c r="J1593" s="3" t="str">
        <f>HYPERLINK("https://www.boe.es/gazeta/dias/1828/07/17/pdfs/GMD-1828-86.pdf#page=1","Abrir facsímil")</f>
        <v>Abrir facsímil</v>
      </c>
      <c r="K1593" s="3" t="s">
        <v>51</v>
      </c>
    </row>
    <row r="1594" spans="1:11" ht="42" customHeight="1">
      <c r="A1594" s="2" t="s">
        <v>4011</v>
      </c>
      <c r="B1594" s="2" t="s">
        <v>4012</v>
      </c>
      <c r="C1594" s="2" t="s">
        <v>54</v>
      </c>
      <c r="D1594" s="2" t="s">
        <v>28</v>
      </c>
      <c r="E1594" s="5" t="s">
        <v>334</v>
      </c>
      <c r="F1594" s="3" t="s">
        <v>335</v>
      </c>
      <c r="G1594" s="3" t="s">
        <v>21</v>
      </c>
      <c r="H1594" s="2" t="s">
        <v>49</v>
      </c>
      <c r="I1594" s="2" t="s">
        <v>4013</v>
      </c>
      <c r="J1594" s="3" t="str">
        <f>HYPERLINK("https://www.boe.es/gazeta/dias/1828/07/08/pdfs/GMD-1828-82.pdf#page=4","Abrir facsímil")</f>
        <v>Abrir facsímil</v>
      </c>
      <c r="K1594" s="3" t="s">
        <v>51</v>
      </c>
    </row>
    <row r="1595" spans="1:11" ht="42" customHeight="1">
      <c r="A1595" s="2" t="s">
        <v>4014</v>
      </c>
      <c r="B1595" s="2" t="s">
        <v>4015</v>
      </c>
      <c r="C1595" s="2" t="s">
        <v>27</v>
      </c>
      <c r="D1595" s="2" t="s">
        <v>28</v>
      </c>
      <c r="E1595" s="5" t="s">
        <v>788</v>
      </c>
      <c r="F1595" s="3" t="s">
        <v>789</v>
      </c>
      <c r="G1595" s="3" t="s">
        <v>1356</v>
      </c>
      <c r="H1595" s="2" t="s">
        <v>49</v>
      </c>
      <c r="I1595" s="2" t="s">
        <v>4016</v>
      </c>
      <c r="J1595" s="3" t="str">
        <f>HYPERLINK("https://www.boe.es/gazeta/dias/1828/05/24/pdfs/GMD-1828-63.pdf#page=3","Abrir facsímil")</f>
        <v>Abrir facsímil</v>
      </c>
      <c r="K1595" s="3" t="s">
        <v>51</v>
      </c>
    </row>
    <row r="1596" spans="1:11" ht="42" customHeight="1">
      <c r="A1596" s="2" t="s">
        <v>4017</v>
      </c>
      <c r="B1596" s="2" t="s">
        <v>4018</v>
      </c>
      <c r="C1596" s="2" t="s">
        <v>54</v>
      </c>
      <c r="D1596" s="2" t="s">
        <v>28</v>
      </c>
      <c r="E1596" s="5" t="s">
        <v>780</v>
      </c>
      <c r="F1596" s="3" t="s">
        <v>781</v>
      </c>
      <c r="G1596" s="3" t="s">
        <v>21</v>
      </c>
      <c r="H1596" s="2" t="s">
        <v>49</v>
      </c>
      <c r="I1596" s="2" t="s">
        <v>4019</v>
      </c>
      <c r="J1596" s="3" t="str">
        <f>HYPERLINK("https://www.boe.es/gazeta/dias/1828/05/13/pdfs/GMD-1828-58.pdf#page=4","Abrir facsímil")</f>
        <v>Abrir facsímil</v>
      </c>
      <c r="K1596" s="3" t="s">
        <v>51</v>
      </c>
    </row>
    <row r="1597" spans="1:11" ht="42" customHeight="1">
      <c r="A1597" s="2" t="s">
        <v>4020</v>
      </c>
      <c r="B1597" s="2" t="s">
        <v>4020</v>
      </c>
      <c r="C1597" s="2" t="s">
        <v>96</v>
      </c>
      <c r="D1597" s="2" t="s">
        <v>28</v>
      </c>
      <c r="E1597" s="5" t="s">
        <v>280</v>
      </c>
      <c r="F1597" s="3" t="s">
        <v>281</v>
      </c>
      <c r="G1597" s="3" t="s">
        <v>36</v>
      </c>
      <c r="H1597" s="2" t="s">
        <v>49</v>
      </c>
      <c r="I1597" s="2" t="s">
        <v>4021</v>
      </c>
      <c r="J1597" s="3" t="str">
        <f>HYPERLINK("https://www.boe.es/gazeta/dias/1828/02/14/pdfs/GMD-1828-20.pdf#page=3","Abrir facsímil")</f>
        <v>Abrir facsímil</v>
      </c>
      <c r="K1597" s="3" t="s">
        <v>51</v>
      </c>
    </row>
    <row r="1598" spans="1:11" ht="42" customHeight="1">
      <c r="A1598" s="2" t="s">
        <v>4022</v>
      </c>
      <c r="B1598" s="2" t="s">
        <v>4023</v>
      </c>
      <c r="C1598" s="2" t="s">
        <v>27</v>
      </c>
      <c r="D1598" s="2" t="s">
        <v>28</v>
      </c>
      <c r="E1598" s="5" t="s">
        <v>439</v>
      </c>
      <c r="F1598" s="3" t="s">
        <v>440</v>
      </c>
      <c r="G1598" s="3" t="s">
        <v>21</v>
      </c>
      <c r="H1598" s="2" t="s">
        <v>49</v>
      </c>
      <c r="I1598" s="2" t="s">
        <v>4024</v>
      </c>
      <c r="J1598" s="3" t="str">
        <f>HYPERLINK("https://www.boe.es/gazeta/dias/1828/12/09/pdfs/GMD-1828-148.pdf#page=4","Abrir facsímil")</f>
        <v>Abrir facsímil</v>
      </c>
      <c r="K1598" s="3" t="s">
        <v>51</v>
      </c>
    </row>
    <row r="1599" spans="1:11" ht="42" customHeight="1">
      <c r="A1599" s="2" t="s">
        <v>4025</v>
      </c>
      <c r="B1599" s="2" t="s">
        <v>4026</v>
      </c>
      <c r="C1599" s="2" t="s">
        <v>150</v>
      </c>
      <c r="D1599" s="2" t="s">
        <v>151</v>
      </c>
      <c r="E1599" s="5" t="s">
        <v>270</v>
      </c>
      <c r="F1599" s="3" t="s">
        <v>271</v>
      </c>
      <c r="G1599" s="3" t="s">
        <v>43</v>
      </c>
      <c r="H1599" s="2" t="s">
        <v>49</v>
      </c>
      <c r="I1599" s="2" t="s">
        <v>4027</v>
      </c>
      <c r="J1599" s="3" t="str">
        <f>HYPERLINK("https://www.boe.es/gazeta/dias/1828/08/28/pdfs/GMD-1828-104.pdf#page=1","Abrir facsímil")</f>
        <v>Abrir facsímil</v>
      </c>
      <c r="K1599" s="3" t="s">
        <v>51</v>
      </c>
    </row>
    <row r="1600" spans="1:11" ht="42" customHeight="1">
      <c r="A1600" s="2" t="s">
        <v>4028</v>
      </c>
      <c r="B1600" s="2" t="s">
        <v>4029</v>
      </c>
      <c r="C1600" s="2" t="s">
        <v>96</v>
      </c>
      <c r="D1600" s="2" t="s">
        <v>28</v>
      </c>
      <c r="E1600" s="5" t="s">
        <v>133</v>
      </c>
      <c r="F1600" s="3" t="s">
        <v>134</v>
      </c>
      <c r="G1600" s="3" t="s">
        <v>36</v>
      </c>
      <c r="H1600" s="2" t="s">
        <v>49</v>
      </c>
      <c r="I1600" s="2" t="s">
        <v>4030</v>
      </c>
      <c r="J1600" s="3" t="str">
        <f>HYPERLINK("https://www.boe.es/gazeta/dias/1828/05/15/pdfs/GMD-1828-59.pdf#page=3","Abrir facsímil")</f>
        <v>Abrir facsímil</v>
      </c>
      <c r="K1600" s="3" t="s">
        <v>51</v>
      </c>
    </row>
    <row r="1601" spans="1:11" ht="42" customHeight="1">
      <c r="A1601" s="2" t="s">
        <v>4031</v>
      </c>
      <c r="B1601" s="2" t="s">
        <v>4032</v>
      </c>
      <c r="C1601" s="2" t="s">
        <v>17</v>
      </c>
      <c r="D1601" s="2" t="s">
        <v>18</v>
      </c>
      <c r="E1601" s="5" t="s">
        <v>236</v>
      </c>
      <c r="F1601" s="3" t="s">
        <v>237</v>
      </c>
      <c r="G1601" s="3" t="s">
        <v>21</v>
      </c>
      <c r="H1601" s="2" t="s">
        <v>22</v>
      </c>
      <c r="I1601" s="2" t="s">
        <v>4033</v>
      </c>
      <c r="J1601" s="3" t="str">
        <f>HYPERLINK("https://www.boe.es/gazeta/dias/1828/03/18/pdfs/GMD-1828-34.pdf#page=4","Abrir facsímil")</f>
        <v>Abrir facsímil</v>
      </c>
      <c r="K1601" s="3" t="s">
        <v>24</v>
      </c>
    </row>
    <row r="1602" spans="1:11" ht="42" customHeight="1">
      <c r="A1602" s="2" t="s">
        <v>4034</v>
      </c>
      <c r="B1602" s="2" t="s">
        <v>4035</v>
      </c>
      <c r="C1602" s="2" t="s">
        <v>54</v>
      </c>
      <c r="D1602" s="2" t="s">
        <v>28</v>
      </c>
      <c r="E1602" s="5" t="s">
        <v>1627</v>
      </c>
      <c r="F1602" s="3" t="s">
        <v>1628</v>
      </c>
      <c r="G1602" s="3" t="s">
        <v>21</v>
      </c>
      <c r="H1602" s="2" t="s">
        <v>49</v>
      </c>
      <c r="I1602" s="2" t="s">
        <v>4036</v>
      </c>
      <c r="J1602" s="3" t="str">
        <f>HYPERLINK("https://www.boe.es/gazeta/dias/1828/06/26/pdfs/GMD-1828-77.pdf#page=4","Abrir facsímil")</f>
        <v>Abrir facsímil</v>
      </c>
      <c r="K1602" s="3" t="s">
        <v>51</v>
      </c>
    </row>
    <row r="1603" spans="1:11" ht="42" customHeight="1">
      <c r="A1603" s="2" t="s">
        <v>4037</v>
      </c>
      <c r="B1603" s="2" t="s">
        <v>4038</v>
      </c>
      <c r="C1603" s="2" t="s">
        <v>27</v>
      </c>
      <c r="D1603" s="2" t="s">
        <v>28</v>
      </c>
      <c r="E1603" s="5" t="s">
        <v>133</v>
      </c>
      <c r="F1603" s="3" t="s">
        <v>134</v>
      </c>
      <c r="G1603" s="3" t="s">
        <v>36</v>
      </c>
      <c r="H1603" s="2" t="s">
        <v>49</v>
      </c>
      <c r="I1603" s="2" t="s">
        <v>4039</v>
      </c>
      <c r="J1603" s="3" t="str">
        <f>HYPERLINK("https://www.boe.es/gazeta/dias/1828/05/15/pdfs/GMD-1828-59.pdf#page=3","Abrir facsímil")</f>
        <v>Abrir facsímil</v>
      </c>
      <c r="K1603" s="3" t="s">
        <v>51</v>
      </c>
    </row>
    <row r="1604" spans="1:11" ht="42" customHeight="1">
      <c r="A1604" s="2" t="s">
        <v>4040</v>
      </c>
      <c r="B1604" s="2" t="s">
        <v>4041</v>
      </c>
      <c r="C1604" s="2" t="s">
        <v>27</v>
      </c>
      <c r="D1604" s="2" t="s">
        <v>28</v>
      </c>
      <c r="E1604" s="5" t="s">
        <v>916</v>
      </c>
      <c r="F1604" s="3" t="s">
        <v>917</v>
      </c>
      <c r="G1604" s="3" t="s">
        <v>21</v>
      </c>
      <c r="H1604" s="2" t="s">
        <v>49</v>
      </c>
      <c r="I1604" s="2" t="s">
        <v>4042</v>
      </c>
      <c r="J1604" s="3" t="str">
        <f>HYPERLINK("https://www.boe.es/gazeta/dias/1828/01/01/pdfs/GMD-1828-1.pdf#page=4","Abrir facsímil")</f>
        <v>Abrir facsímil</v>
      </c>
      <c r="K1604" s="3" t="s">
        <v>51</v>
      </c>
    </row>
    <row r="1605" spans="1:11" ht="42" customHeight="1">
      <c r="A1605" s="2" t="s">
        <v>4043</v>
      </c>
      <c r="B1605" s="2" t="s">
        <v>4044</v>
      </c>
      <c r="C1605" s="2" t="s">
        <v>54</v>
      </c>
      <c r="D1605" s="2" t="s">
        <v>28</v>
      </c>
      <c r="E1605" s="5" t="s">
        <v>780</v>
      </c>
      <c r="F1605" s="3" t="s">
        <v>781</v>
      </c>
      <c r="G1605" s="3" t="s">
        <v>21</v>
      </c>
      <c r="H1605" s="2" t="s">
        <v>49</v>
      </c>
      <c r="I1605" s="2" t="s">
        <v>4045</v>
      </c>
      <c r="J1605" s="3" t="str">
        <f>HYPERLINK("https://www.boe.es/gazeta/dias/1828/05/13/pdfs/GMD-1828-58.pdf#page=4","Abrir facsímil")</f>
        <v>Abrir facsímil</v>
      </c>
      <c r="K1605" s="3" t="s">
        <v>51</v>
      </c>
    </row>
    <row r="1606" spans="1:11" ht="42" customHeight="1">
      <c r="A1606" s="2" t="s">
        <v>4043</v>
      </c>
      <c r="B1606" s="2" t="s">
        <v>4044</v>
      </c>
      <c r="C1606" s="2" t="s">
        <v>27</v>
      </c>
      <c r="D1606" s="2" t="s">
        <v>28</v>
      </c>
      <c r="E1606" s="5" t="s">
        <v>145</v>
      </c>
      <c r="F1606" s="3" t="s">
        <v>146</v>
      </c>
      <c r="G1606" s="3" t="s">
        <v>147</v>
      </c>
      <c r="H1606" s="2" t="s">
        <v>49</v>
      </c>
      <c r="I1606" s="2" t="s">
        <v>4046</v>
      </c>
      <c r="J1606" s="3" t="str">
        <f>HYPERLINK("https://www.boe.es/gazeta/dias/1828/10/07/pdfs/GMD-1828-121.pdf#page=4","Abrir facsímil")</f>
        <v>Abrir facsímil</v>
      </c>
      <c r="K1606" s="3" t="s">
        <v>51</v>
      </c>
    </row>
    <row r="1607" spans="1:11" ht="42" customHeight="1">
      <c r="A1607" s="2" t="s">
        <v>4047</v>
      </c>
      <c r="B1607" s="2" t="s">
        <v>4048</v>
      </c>
      <c r="C1607" s="2" t="s">
        <v>150</v>
      </c>
      <c r="D1607" s="2" t="s">
        <v>151</v>
      </c>
      <c r="E1607" s="5" t="s">
        <v>324</v>
      </c>
      <c r="F1607" s="3" t="s">
        <v>325</v>
      </c>
      <c r="G1607" s="3" t="s">
        <v>43</v>
      </c>
      <c r="H1607" s="2" t="s">
        <v>49</v>
      </c>
      <c r="I1607" s="2" t="s">
        <v>4049</v>
      </c>
      <c r="J1607" s="3" t="str">
        <f>HYPERLINK("https://www.boe.es/gazeta/dias/1828/05/08/pdfs/GMD-1828-56.pdf#page=1","Abrir facsímil")</f>
        <v>Abrir facsímil</v>
      </c>
      <c r="K1607" s="3" t="s">
        <v>51</v>
      </c>
    </row>
    <row r="1608" spans="1:11" ht="42" customHeight="1">
      <c r="A1608" s="2" t="s">
        <v>4050</v>
      </c>
      <c r="B1608" s="2" t="s">
        <v>4051</v>
      </c>
      <c r="C1608" s="2" t="s">
        <v>27</v>
      </c>
      <c r="D1608" s="2" t="s">
        <v>28</v>
      </c>
      <c r="E1608" s="5" t="s">
        <v>133</v>
      </c>
      <c r="F1608" s="3" t="s">
        <v>134</v>
      </c>
      <c r="G1608" s="3" t="s">
        <v>36</v>
      </c>
      <c r="H1608" s="2" t="s">
        <v>49</v>
      </c>
      <c r="I1608" s="2" t="s">
        <v>4052</v>
      </c>
      <c r="J1608" s="3" t="str">
        <f>HYPERLINK("https://www.boe.es/gazeta/dias/1828/05/15/pdfs/GMD-1828-59.pdf#page=3","Abrir facsímil")</f>
        <v>Abrir facsímil</v>
      </c>
      <c r="K1608" s="3" t="s">
        <v>51</v>
      </c>
    </row>
    <row r="1609" spans="1:11" ht="42" customHeight="1">
      <c r="A1609" s="2" t="s">
        <v>4053</v>
      </c>
      <c r="B1609" s="2" t="s">
        <v>4054</v>
      </c>
      <c r="C1609" s="2" t="s">
        <v>54</v>
      </c>
      <c r="D1609" s="2" t="s">
        <v>28</v>
      </c>
      <c r="E1609" s="5" t="s">
        <v>470</v>
      </c>
      <c r="F1609" s="3" t="s">
        <v>471</v>
      </c>
      <c r="G1609" s="3" t="s">
        <v>36</v>
      </c>
      <c r="H1609" s="2" t="s">
        <v>49</v>
      </c>
      <c r="I1609" s="2" t="s">
        <v>4055</v>
      </c>
      <c r="J1609" s="3" t="str">
        <f>HYPERLINK("https://www.boe.es/gazeta/dias/1828/01/12/pdfs/GMD-1828-6.pdf#page=3","Abrir facsímil")</f>
        <v>Abrir facsímil</v>
      </c>
      <c r="K1609" s="3" t="s">
        <v>51</v>
      </c>
    </row>
    <row r="1610" spans="1:11" ht="42" customHeight="1">
      <c r="A1610" s="2" t="s">
        <v>4056</v>
      </c>
      <c r="B1610" s="2" t="s">
        <v>4057</v>
      </c>
      <c r="C1610" s="2" t="s">
        <v>96</v>
      </c>
      <c r="D1610" s="2" t="s">
        <v>28</v>
      </c>
      <c r="E1610" s="5" t="s">
        <v>564</v>
      </c>
      <c r="F1610" s="3" t="s">
        <v>565</v>
      </c>
      <c r="G1610" s="3" t="s">
        <v>21</v>
      </c>
      <c r="H1610" s="2" t="s">
        <v>49</v>
      </c>
      <c r="I1610" s="2" t="s">
        <v>4058</v>
      </c>
      <c r="J1610" s="3" t="str">
        <f>HYPERLINK("https://www.boe.es/gazeta/dias/1828/02/02/pdfs/GMD-1828-15.pdf#page=4","Abrir facsímil")</f>
        <v>Abrir facsímil</v>
      </c>
      <c r="K1610" s="3" t="s">
        <v>51</v>
      </c>
    </row>
    <row r="1611" spans="1:11" ht="42" customHeight="1">
      <c r="A1611" s="2" t="s">
        <v>4059</v>
      </c>
      <c r="B1611" s="2" t="s">
        <v>4060</v>
      </c>
      <c r="C1611" s="2" t="s">
        <v>86</v>
      </c>
      <c r="D1611" s="2" t="s">
        <v>28</v>
      </c>
      <c r="E1611" s="5" t="s">
        <v>154</v>
      </c>
      <c r="F1611" s="3" t="s">
        <v>155</v>
      </c>
      <c r="G1611" s="3" t="s">
        <v>21</v>
      </c>
      <c r="H1611" s="2" t="s">
        <v>49</v>
      </c>
      <c r="I1611" s="2" t="s">
        <v>4061</v>
      </c>
      <c r="J1611" s="3" t="str">
        <f>HYPERLINK("https://www.boe.es/gazeta/dias/1828/04/10/pdfs/GMD-1828-44.pdf#page=4","Abrir facsímil")</f>
        <v>Abrir facsímil</v>
      </c>
      <c r="K1611" s="3" t="s">
        <v>51</v>
      </c>
    </row>
    <row r="1612" spans="1:11" ht="42" customHeight="1">
      <c r="A1612" s="2" t="s">
        <v>4062</v>
      </c>
      <c r="B1612" s="2" t="s">
        <v>4063</v>
      </c>
      <c r="C1612" s="2" t="s">
        <v>27</v>
      </c>
      <c r="D1612" s="2" t="s">
        <v>28</v>
      </c>
      <c r="E1612" s="5" t="s">
        <v>788</v>
      </c>
      <c r="F1612" s="3" t="s">
        <v>789</v>
      </c>
      <c r="G1612" s="3" t="s">
        <v>1356</v>
      </c>
      <c r="H1612" s="2" t="s">
        <v>49</v>
      </c>
      <c r="I1612" s="2" t="s">
        <v>4064</v>
      </c>
      <c r="J1612" s="3" t="str">
        <f>HYPERLINK("https://www.boe.es/gazeta/dias/1828/05/24/pdfs/GMD-1828-63.pdf#page=3","Abrir facsímil")</f>
        <v>Abrir facsímil</v>
      </c>
      <c r="K1612" s="3" t="s">
        <v>51</v>
      </c>
    </row>
    <row r="1613" spans="1:11" ht="42" customHeight="1">
      <c r="A1613" s="2" t="s">
        <v>4065</v>
      </c>
      <c r="B1613" s="2" t="s">
        <v>4066</v>
      </c>
      <c r="C1613" s="2" t="s">
        <v>150</v>
      </c>
      <c r="D1613" s="2" t="s">
        <v>151</v>
      </c>
      <c r="E1613" s="5" t="s">
        <v>343</v>
      </c>
      <c r="F1613" s="3" t="s">
        <v>344</v>
      </c>
      <c r="G1613" s="3" t="s">
        <v>21</v>
      </c>
      <c r="H1613" s="2" t="s">
        <v>49</v>
      </c>
      <c r="I1613" s="2" t="s">
        <v>4067</v>
      </c>
      <c r="J1613" s="3" t="str">
        <f>HYPERLINK("https://www.boe.es/gazeta/dias/1828/09/25/pdfs/GMD-1828-116.pdf#page=4","Abrir facsímil")</f>
        <v>Abrir facsímil</v>
      </c>
      <c r="K1613" s="3" t="s">
        <v>51</v>
      </c>
    </row>
    <row r="1614" spans="1:11" ht="42" customHeight="1">
      <c r="A1614" s="2" t="s">
        <v>4068</v>
      </c>
      <c r="B1614" s="2" t="s">
        <v>4069</v>
      </c>
      <c r="C1614" s="2" t="s">
        <v>27</v>
      </c>
      <c r="D1614" s="2" t="s">
        <v>28</v>
      </c>
      <c r="E1614" s="5" t="s">
        <v>499</v>
      </c>
      <c r="F1614" s="3" t="s">
        <v>500</v>
      </c>
      <c r="G1614" s="3" t="s">
        <v>21</v>
      </c>
      <c r="H1614" s="2" t="s">
        <v>49</v>
      </c>
      <c r="I1614" s="2" t="s">
        <v>4070</v>
      </c>
      <c r="J1614" s="3" t="str">
        <f>HYPERLINK("https://www.boe.es/gazeta/dias/1828/09/16/pdfs/GMD-1828-112.pdf#page=4","Abrir facsímil")</f>
        <v>Abrir facsímil</v>
      </c>
      <c r="K1614" s="3" t="s">
        <v>51</v>
      </c>
    </row>
    <row r="1615" spans="1:11" ht="42" customHeight="1">
      <c r="A1615" s="2" t="s">
        <v>4071</v>
      </c>
      <c r="B1615" s="2" t="s">
        <v>4072</v>
      </c>
      <c r="C1615" s="2" t="s">
        <v>150</v>
      </c>
      <c r="D1615" s="2" t="s">
        <v>151</v>
      </c>
      <c r="E1615" s="5" t="s">
        <v>208</v>
      </c>
      <c r="F1615" s="3" t="s">
        <v>209</v>
      </c>
      <c r="G1615" s="3" t="s">
        <v>3358</v>
      </c>
      <c r="H1615" s="2" t="s">
        <v>49</v>
      </c>
      <c r="I1615" s="2" t="s">
        <v>4073</v>
      </c>
      <c r="J1615" s="3" t="str">
        <f>HYPERLINK("https://www.boe.es/gazeta/dias/1828/03/08/pdfs/GMD-1828-30.pdf#page=3","Abrir facsímil")</f>
        <v>Abrir facsímil</v>
      </c>
      <c r="K1615" s="3" t="s">
        <v>51</v>
      </c>
    </row>
    <row r="1616" spans="1:11" ht="42" customHeight="1">
      <c r="A1616" s="2" t="s">
        <v>4071</v>
      </c>
      <c r="B1616" s="2" t="s">
        <v>4072</v>
      </c>
      <c r="C1616" s="2" t="s">
        <v>17</v>
      </c>
      <c r="D1616" s="2" t="s">
        <v>18</v>
      </c>
      <c r="E1616" s="5" t="s">
        <v>164</v>
      </c>
      <c r="F1616" s="3" t="s">
        <v>165</v>
      </c>
      <c r="G1616" s="3" t="s">
        <v>36</v>
      </c>
      <c r="H1616" s="2" t="s">
        <v>49</v>
      </c>
      <c r="I1616" s="2" t="s">
        <v>4074</v>
      </c>
      <c r="J1616" s="3" t="str">
        <f>HYPERLINK("https://www.boe.es/gazeta/dias/1828/09/04/pdfs/GMD-1828-107.pdf#page=3","Abrir facsímil")</f>
        <v>Abrir facsímil</v>
      </c>
      <c r="K1616" s="3" t="s">
        <v>51</v>
      </c>
    </row>
    <row r="1617" spans="1:11" ht="42" customHeight="1">
      <c r="A1617" s="2" t="s">
        <v>4071</v>
      </c>
      <c r="B1617" s="2" t="s">
        <v>4072</v>
      </c>
      <c r="C1617" s="2" t="s">
        <v>96</v>
      </c>
      <c r="D1617" s="2" t="s">
        <v>28</v>
      </c>
      <c r="E1617" s="5" t="s">
        <v>927</v>
      </c>
      <c r="F1617" s="3" t="s">
        <v>928</v>
      </c>
      <c r="G1617" s="3" t="s">
        <v>21</v>
      </c>
      <c r="H1617" s="2" t="s">
        <v>49</v>
      </c>
      <c r="I1617" s="2" t="s">
        <v>4075</v>
      </c>
      <c r="J1617" s="3" t="str">
        <f>HYPERLINK("https://www.boe.es/gazeta/dias/1828/10/09/pdfs/GMD-1828-122.pdf#page=4","Abrir facsímil")</f>
        <v>Abrir facsímil</v>
      </c>
      <c r="K1617" s="3" t="s">
        <v>51</v>
      </c>
    </row>
    <row r="1618" spans="1:11" ht="42" customHeight="1">
      <c r="A1618" s="2" t="s">
        <v>4076</v>
      </c>
      <c r="B1618" s="2" t="s">
        <v>4077</v>
      </c>
      <c r="C1618" s="2" t="s">
        <v>27</v>
      </c>
      <c r="D1618" s="2" t="s">
        <v>28</v>
      </c>
      <c r="E1618" s="5" t="s">
        <v>133</v>
      </c>
      <c r="F1618" s="3" t="s">
        <v>134</v>
      </c>
      <c r="G1618" s="3" t="s">
        <v>36</v>
      </c>
      <c r="H1618" s="2" t="s">
        <v>49</v>
      </c>
      <c r="I1618" s="2" t="s">
        <v>4078</v>
      </c>
      <c r="J1618" s="3" t="str">
        <f>HYPERLINK("https://www.boe.es/gazeta/dias/1828/05/15/pdfs/GMD-1828-59.pdf#page=3","Abrir facsímil")</f>
        <v>Abrir facsímil</v>
      </c>
      <c r="K1618" s="3" t="s">
        <v>51</v>
      </c>
    </row>
    <row r="1619" spans="1:11" ht="42" customHeight="1">
      <c r="A1619" s="2" t="s">
        <v>4079</v>
      </c>
      <c r="B1619" s="2" t="s">
        <v>4080</v>
      </c>
      <c r="C1619" s="2" t="s">
        <v>27</v>
      </c>
      <c r="D1619" s="2" t="s">
        <v>28</v>
      </c>
      <c r="E1619" s="5" t="s">
        <v>124</v>
      </c>
      <c r="F1619" s="3" t="s">
        <v>125</v>
      </c>
      <c r="G1619" s="3" t="s">
        <v>21</v>
      </c>
      <c r="H1619" s="2" t="s">
        <v>49</v>
      </c>
      <c r="I1619" s="2" t="s">
        <v>4081</v>
      </c>
      <c r="J1619" s="3" t="str">
        <f>HYPERLINK("https://www.boe.es/gazeta/dias/1828/11/18/pdfs/GMD-1828-139.pdf#page=4","Abrir facsímil")</f>
        <v>Abrir facsímil</v>
      </c>
      <c r="K1619" s="3" t="s">
        <v>51</v>
      </c>
    </row>
    <row r="1620" spans="1:11" ht="42" customHeight="1">
      <c r="A1620" s="2" t="s">
        <v>4082</v>
      </c>
      <c r="B1620" s="2" t="s">
        <v>4082</v>
      </c>
      <c r="C1620" s="2" t="s">
        <v>27</v>
      </c>
      <c r="D1620" s="2" t="s">
        <v>28</v>
      </c>
      <c r="E1620" s="5" t="s">
        <v>1961</v>
      </c>
      <c r="F1620" s="3" t="s">
        <v>1962</v>
      </c>
      <c r="G1620" s="3" t="s">
        <v>36</v>
      </c>
      <c r="H1620" s="2" t="s">
        <v>49</v>
      </c>
      <c r="I1620" s="2" t="s">
        <v>4083</v>
      </c>
      <c r="J1620" s="3" t="str">
        <f>HYPERLINK("https://www.boe.es/gazeta/dias/1828/06/17/pdfs/GMD-1828-73.pdf#page=3","Abrir facsímil")</f>
        <v>Abrir facsímil</v>
      </c>
      <c r="K1620" s="3" t="s">
        <v>51</v>
      </c>
    </row>
    <row r="1621" spans="1:11" ht="42" customHeight="1">
      <c r="A1621" s="2" t="s">
        <v>4082</v>
      </c>
      <c r="B1621" s="2" t="s">
        <v>4082</v>
      </c>
      <c r="C1621" s="2" t="s">
        <v>150</v>
      </c>
      <c r="D1621" s="2" t="s">
        <v>151</v>
      </c>
      <c r="E1621" s="5" t="s">
        <v>1077</v>
      </c>
      <c r="F1621" s="3" t="s">
        <v>1078</v>
      </c>
      <c r="G1621" s="3" t="s">
        <v>21</v>
      </c>
      <c r="H1621" s="2" t="s">
        <v>49</v>
      </c>
      <c r="I1621" s="2" t="s">
        <v>4084</v>
      </c>
      <c r="J1621" s="3" t="str">
        <f>HYPERLINK("https://www.boe.es/gazeta/dias/1828/07/19/pdfs/GMD-1828-87.pdf#page=4","Abrir facsímil")</f>
        <v>Abrir facsímil</v>
      </c>
      <c r="K1621" s="3" t="s">
        <v>51</v>
      </c>
    </row>
    <row r="1622" spans="1:11" ht="42" customHeight="1">
      <c r="A1622" s="2" t="s">
        <v>4085</v>
      </c>
      <c r="B1622" s="2" t="s">
        <v>4086</v>
      </c>
      <c r="C1622" s="2" t="s">
        <v>150</v>
      </c>
      <c r="D1622" s="2" t="s">
        <v>151</v>
      </c>
      <c r="E1622" s="5" t="s">
        <v>446</v>
      </c>
      <c r="F1622" s="3" t="s">
        <v>447</v>
      </c>
      <c r="G1622" s="3" t="s">
        <v>21</v>
      </c>
      <c r="H1622" s="2" t="s">
        <v>49</v>
      </c>
      <c r="I1622" s="2" t="s">
        <v>4087</v>
      </c>
      <c r="J1622" s="3" t="str">
        <f>HYPERLINK("https://www.boe.es/gazeta/dias/1828/08/16/pdfs/GMD-1828-99.pdf#page=4","Abrir facsímil")</f>
        <v>Abrir facsímil</v>
      </c>
      <c r="K1622" s="3" t="s">
        <v>51</v>
      </c>
    </row>
    <row r="1623" spans="1:11" ht="42" customHeight="1">
      <c r="A1623" s="2" t="s">
        <v>4088</v>
      </c>
      <c r="B1623" s="2" t="s">
        <v>4089</v>
      </c>
      <c r="C1623" s="2" t="s">
        <v>27</v>
      </c>
      <c r="D1623" s="2" t="s">
        <v>28</v>
      </c>
      <c r="E1623" s="5" t="s">
        <v>133</v>
      </c>
      <c r="F1623" s="3" t="s">
        <v>134</v>
      </c>
      <c r="G1623" s="3" t="s">
        <v>36</v>
      </c>
      <c r="H1623" s="2" t="s">
        <v>49</v>
      </c>
      <c r="I1623" s="2" t="s">
        <v>4090</v>
      </c>
      <c r="J1623" s="3" t="str">
        <f>HYPERLINK("https://www.boe.es/gazeta/dias/1828/05/15/pdfs/GMD-1828-59.pdf#page=3","Abrir facsímil")</f>
        <v>Abrir facsímil</v>
      </c>
      <c r="K1623" s="3" t="s">
        <v>51</v>
      </c>
    </row>
    <row r="1624" spans="1:11" ht="42" customHeight="1">
      <c r="A1624" s="2" t="s">
        <v>4091</v>
      </c>
      <c r="B1624" s="2" t="s">
        <v>4091</v>
      </c>
      <c r="C1624" s="2" t="s">
        <v>17</v>
      </c>
      <c r="D1624" s="2" t="s">
        <v>18</v>
      </c>
      <c r="E1624" s="5" t="s">
        <v>547</v>
      </c>
      <c r="F1624" s="3" t="s">
        <v>548</v>
      </c>
      <c r="G1624" s="3" t="s">
        <v>36</v>
      </c>
      <c r="H1624" s="2" t="s">
        <v>49</v>
      </c>
      <c r="I1624" s="2" t="s">
        <v>4092</v>
      </c>
      <c r="J1624" s="3" t="str">
        <f>HYPERLINK("https://www.boe.es/gazeta/dias/1828/06/14/pdfs/GMD-1828-72.pdf#page=3","Abrir facsímil")</f>
        <v>Abrir facsímil</v>
      </c>
      <c r="K1624" s="3" t="s">
        <v>51</v>
      </c>
    </row>
    <row r="1625" spans="1:11" ht="42" customHeight="1">
      <c r="A1625" s="2" t="s">
        <v>4093</v>
      </c>
      <c r="B1625" s="2" t="s">
        <v>4094</v>
      </c>
      <c r="C1625" s="2" t="s">
        <v>27</v>
      </c>
      <c r="D1625" s="2" t="s">
        <v>28</v>
      </c>
      <c r="E1625" s="5" t="s">
        <v>169</v>
      </c>
      <c r="F1625" s="3" t="s">
        <v>170</v>
      </c>
      <c r="G1625" s="3" t="s">
        <v>36</v>
      </c>
      <c r="H1625" s="2" t="s">
        <v>49</v>
      </c>
      <c r="I1625" s="2" t="s">
        <v>4095</v>
      </c>
      <c r="J1625" s="3" t="str">
        <f>HYPERLINK("https://www.boe.es/gazeta/dias/1828/04/01/pdfs/GMD-1828-40.pdf#page=3","Abrir facsímil")</f>
        <v>Abrir facsímil</v>
      </c>
      <c r="K1625" s="3" t="s">
        <v>51</v>
      </c>
    </row>
    <row r="1626" spans="1:11" ht="42" customHeight="1">
      <c r="A1626" s="2" t="s">
        <v>4096</v>
      </c>
      <c r="B1626" s="2" t="s">
        <v>4096</v>
      </c>
      <c r="C1626" s="2" t="s">
        <v>17</v>
      </c>
      <c r="D1626" s="2" t="s">
        <v>18</v>
      </c>
      <c r="E1626" s="5" t="s">
        <v>169</v>
      </c>
      <c r="F1626" s="3" t="s">
        <v>170</v>
      </c>
      <c r="G1626" s="3" t="s">
        <v>43</v>
      </c>
      <c r="H1626" s="2" t="s">
        <v>49</v>
      </c>
      <c r="I1626" s="2" t="s">
        <v>4097</v>
      </c>
      <c r="J1626" s="3" t="str">
        <f>HYPERLINK("https://www.boe.es/gazeta/dias/1828/04/01/pdfs/GMD-1828-40.pdf#page=1","Abrir facsímil")</f>
        <v>Abrir facsímil</v>
      </c>
      <c r="K1626" s="3" t="s">
        <v>51</v>
      </c>
    </row>
    <row r="1627" spans="1:11" ht="42" customHeight="1">
      <c r="A1627" s="2" t="s">
        <v>4098</v>
      </c>
      <c r="B1627" s="2" t="s">
        <v>4098</v>
      </c>
      <c r="C1627" s="2" t="s">
        <v>54</v>
      </c>
      <c r="D1627" s="2" t="s">
        <v>28</v>
      </c>
      <c r="E1627" s="5" t="s">
        <v>1425</v>
      </c>
      <c r="F1627" s="3" t="s">
        <v>1426</v>
      </c>
      <c r="G1627" s="3" t="s">
        <v>21</v>
      </c>
      <c r="H1627" s="2" t="s">
        <v>49</v>
      </c>
      <c r="I1627" s="2" t="s">
        <v>4099</v>
      </c>
      <c r="J1627" s="3" t="str">
        <f>HYPERLINK("https://www.boe.es/gazeta/dias/1828/07/17/pdfs/GMD-1828-86.pdf#page=4","Abrir facsímil")</f>
        <v>Abrir facsímil</v>
      </c>
      <c r="K1627" s="3" t="s">
        <v>51</v>
      </c>
    </row>
    <row r="1628" spans="1:11" ht="42" customHeight="1">
      <c r="A1628" s="2" t="s">
        <v>4100</v>
      </c>
      <c r="B1628" s="2" t="s">
        <v>4101</v>
      </c>
      <c r="C1628" s="2" t="s">
        <v>54</v>
      </c>
      <c r="D1628" s="2" t="s">
        <v>28</v>
      </c>
      <c r="E1628" s="5" t="s">
        <v>197</v>
      </c>
      <c r="F1628" s="3" t="s">
        <v>198</v>
      </c>
      <c r="G1628" s="3" t="s">
        <v>21</v>
      </c>
      <c r="H1628" s="2" t="s">
        <v>49</v>
      </c>
      <c r="I1628" s="2" t="s">
        <v>4102</v>
      </c>
      <c r="J1628" s="3" t="str">
        <f>HYPERLINK("https://www.boe.es/gazeta/dias/1828/09/27/pdfs/GMD-1828-117.pdf#page=4","Abrir facsímil")</f>
        <v>Abrir facsímil</v>
      </c>
      <c r="K1628" s="3" t="s">
        <v>51</v>
      </c>
    </row>
    <row r="1629" spans="1:11" ht="42" customHeight="1">
      <c r="A1629" s="2" t="s">
        <v>4103</v>
      </c>
      <c r="B1629" s="2" t="s">
        <v>4103</v>
      </c>
      <c r="C1629" s="2" t="s">
        <v>17</v>
      </c>
      <c r="D1629" s="2" t="s">
        <v>18</v>
      </c>
      <c r="E1629" s="5" t="s">
        <v>614</v>
      </c>
      <c r="F1629" s="3" t="s">
        <v>615</v>
      </c>
      <c r="G1629" s="3" t="s">
        <v>21</v>
      </c>
      <c r="H1629" s="2" t="s">
        <v>49</v>
      </c>
      <c r="I1629" s="2" t="s">
        <v>4104</v>
      </c>
      <c r="J1629" s="3" t="str">
        <f>HYPERLINK("https://www.boe.es/gazeta/dias/1828/05/27/pdfs/GMD-1828-64.pdf#page=4","Abrir facsímil")</f>
        <v>Abrir facsímil</v>
      </c>
      <c r="K1629" s="3" t="s">
        <v>51</v>
      </c>
    </row>
    <row r="1630" spans="1:11" ht="42" customHeight="1">
      <c r="A1630" s="2" t="s">
        <v>4105</v>
      </c>
      <c r="B1630" s="2" t="s">
        <v>4105</v>
      </c>
      <c r="C1630" s="2" t="s">
        <v>54</v>
      </c>
      <c r="D1630" s="2" t="s">
        <v>28</v>
      </c>
      <c r="E1630" s="5" t="s">
        <v>1495</v>
      </c>
      <c r="F1630" s="3" t="s">
        <v>1496</v>
      </c>
      <c r="G1630" s="3" t="s">
        <v>21</v>
      </c>
      <c r="H1630" s="2" t="s">
        <v>49</v>
      </c>
      <c r="I1630" s="2" t="s">
        <v>4106</v>
      </c>
      <c r="J1630" s="3" t="str">
        <f>HYPERLINK("https://www.boe.es/gazeta/dias/1828/02/28/pdfs/GMD-1828-26.pdf#page=4","Abrir facsímil")</f>
        <v>Abrir facsímil</v>
      </c>
      <c r="K1630" s="3" t="s">
        <v>51</v>
      </c>
    </row>
    <row r="1631" spans="1:11" ht="42" customHeight="1">
      <c r="A1631" s="2" t="s">
        <v>4105</v>
      </c>
      <c r="B1631" s="2" t="s">
        <v>4105</v>
      </c>
      <c r="C1631" s="2" t="s">
        <v>27</v>
      </c>
      <c r="D1631" s="2" t="s">
        <v>28</v>
      </c>
      <c r="E1631" s="5" t="s">
        <v>204</v>
      </c>
      <c r="F1631" s="3" t="s">
        <v>205</v>
      </c>
      <c r="G1631" s="3" t="s">
        <v>21</v>
      </c>
      <c r="H1631" s="2" t="s">
        <v>49</v>
      </c>
      <c r="I1631" s="2" t="s">
        <v>4107</v>
      </c>
      <c r="J1631" s="3" t="str">
        <f>HYPERLINK("https://www.boe.es/gazeta/dias/1828/09/11/pdfs/GMD-1828-110.pdf#page=4","Abrir facsímil")</f>
        <v>Abrir facsímil</v>
      </c>
      <c r="K1631" s="3" t="s">
        <v>51</v>
      </c>
    </row>
    <row r="1632" spans="1:11" ht="42" customHeight="1">
      <c r="A1632" s="2" t="s">
        <v>4108</v>
      </c>
      <c r="B1632" s="2" t="s">
        <v>4109</v>
      </c>
      <c r="C1632" s="2" t="s">
        <v>27</v>
      </c>
      <c r="D1632" s="2" t="s">
        <v>28</v>
      </c>
      <c r="E1632" s="5" t="s">
        <v>697</v>
      </c>
      <c r="F1632" s="3" t="s">
        <v>698</v>
      </c>
      <c r="G1632" s="3" t="s">
        <v>699</v>
      </c>
      <c r="H1632" s="2" t="s">
        <v>49</v>
      </c>
      <c r="I1632" s="2" t="s">
        <v>4110</v>
      </c>
      <c r="J1632" s="3" t="str">
        <f>HYPERLINK("https://www.boe.es/gazeta/dias/1828/05/03/pdfs/GMD-1828-54.pdf#page=3","Abrir facsímil")</f>
        <v>Abrir facsímil</v>
      </c>
      <c r="K1632" s="3" t="s">
        <v>51</v>
      </c>
    </row>
    <row r="1633" spans="1:11" ht="42" customHeight="1">
      <c r="A1633" s="2" t="s">
        <v>4111</v>
      </c>
      <c r="B1633" s="2" t="s">
        <v>4112</v>
      </c>
      <c r="C1633" s="2" t="s">
        <v>27</v>
      </c>
      <c r="D1633" s="2" t="s">
        <v>28</v>
      </c>
      <c r="E1633" s="5" t="s">
        <v>504</v>
      </c>
      <c r="F1633" s="3" t="s">
        <v>505</v>
      </c>
      <c r="G1633" s="3" t="s">
        <v>67</v>
      </c>
      <c r="H1633" s="2" t="s">
        <v>49</v>
      </c>
      <c r="I1633" s="2" t="s">
        <v>4113</v>
      </c>
      <c r="J1633" s="3" t="str">
        <f>HYPERLINK("https://www.boe.es/gazeta/dias/1828/09/13/pdfs/GMD-1828-111.pdf#page=2","Abrir facsímil")</f>
        <v>Abrir facsímil</v>
      </c>
      <c r="K1633" s="3" t="s">
        <v>51</v>
      </c>
    </row>
    <row r="1634" spans="1:11" ht="42" customHeight="1">
      <c r="A1634" s="2" t="s">
        <v>4114</v>
      </c>
      <c r="B1634" s="2" t="s">
        <v>4115</v>
      </c>
      <c r="C1634" s="2" t="s">
        <v>96</v>
      </c>
      <c r="D1634" s="2" t="s">
        <v>28</v>
      </c>
      <c r="E1634" s="5" t="s">
        <v>1788</v>
      </c>
      <c r="F1634" s="3" t="s">
        <v>1789</v>
      </c>
      <c r="G1634" s="3" t="s">
        <v>21</v>
      </c>
      <c r="H1634" s="2" t="s">
        <v>49</v>
      </c>
      <c r="I1634" s="2" t="s">
        <v>4116</v>
      </c>
      <c r="J1634" s="3" t="str">
        <f>HYPERLINK("https://www.boe.es/gazeta/dias/1828/06/28/pdfs/GMD-1828-78.pdf#page=4","Abrir facsímil")</f>
        <v>Abrir facsímil</v>
      </c>
      <c r="K1634" s="3" t="s">
        <v>51</v>
      </c>
    </row>
    <row r="1635" spans="1:11" ht="42" customHeight="1">
      <c r="A1635" s="2" t="s">
        <v>4117</v>
      </c>
      <c r="B1635" s="2" t="s">
        <v>4118</v>
      </c>
      <c r="C1635" s="2" t="s">
        <v>27</v>
      </c>
      <c r="D1635" s="2" t="s">
        <v>28</v>
      </c>
      <c r="E1635" s="5" t="s">
        <v>499</v>
      </c>
      <c r="F1635" s="3" t="s">
        <v>500</v>
      </c>
      <c r="G1635" s="3" t="s">
        <v>21</v>
      </c>
      <c r="H1635" s="2" t="s">
        <v>49</v>
      </c>
      <c r="I1635" s="2" t="s">
        <v>4119</v>
      </c>
      <c r="J1635" s="3" t="str">
        <f>HYPERLINK("https://www.boe.es/gazeta/dias/1828/09/16/pdfs/GMD-1828-112.pdf#page=4","Abrir facsímil")</f>
        <v>Abrir facsímil</v>
      </c>
      <c r="K1635" s="3" t="s">
        <v>51</v>
      </c>
    </row>
    <row r="1636" spans="1:11" ht="42" customHeight="1">
      <c r="A1636" s="2" t="s">
        <v>4120</v>
      </c>
      <c r="B1636" s="2" t="s">
        <v>4121</v>
      </c>
      <c r="C1636" s="2" t="s">
        <v>27</v>
      </c>
      <c r="D1636" s="2" t="s">
        <v>28</v>
      </c>
      <c r="E1636" s="5" t="s">
        <v>128</v>
      </c>
      <c r="F1636" s="3" t="s">
        <v>129</v>
      </c>
      <c r="G1636" s="3" t="s">
        <v>21</v>
      </c>
      <c r="H1636" s="2" t="s">
        <v>49</v>
      </c>
      <c r="I1636" s="2" t="s">
        <v>4122</v>
      </c>
      <c r="J1636" s="3" t="str">
        <f>HYPERLINK("https://www.boe.es/gazeta/dias/1828/01/03/pdfs/GMD-1828-2.pdf#page=4","Abrir facsímil")</f>
        <v>Abrir facsímil</v>
      </c>
      <c r="K1636" s="3" t="s">
        <v>51</v>
      </c>
    </row>
    <row r="1637" spans="1:11" ht="42" customHeight="1">
      <c r="A1637" s="2" t="s">
        <v>4123</v>
      </c>
      <c r="B1637" s="2" t="s">
        <v>4124</v>
      </c>
      <c r="C1637" s="2" t="s">
        <v>46</v>
      </c>
      <c r="D1637" s="2" t="s">
        <v>28</v>
      </c>
      <c r="E1637" s="5" t="s">
        <v>386</v>
      </c>
      <c r="F1637" s="3" t="s">
        <v>387</v>
      </c>
      <c r="G1637" s="3" t="s">
        <v>21</v>
      </c>
      <c r="H1637" s="2" t="s">
        <v>49</v>
      </c>
      <c r="I1637" s="2" t="s">
        <v>4125</v>
      </c>
      <c r="J1637" s="3" t="str">
        <f>HYPERLINK("https://www.boe.es/gazeta/dias/1828/04/29/pdfs/GMD-1828-52.pdf#page=4","Abrir facsímil")</f>
        <v>Abrir facsímil</v>
      </c>
      <c r="K1637" s="3" t="s">
        <v>51</v>
      </c>
    </row>
    <row r="1638" spans="1:11" ht="42" customHeight="1">
      <c r="A1638" s="2" t="s">
        <v>4126</v>
      </c>
      <c r="B1638" s="2" t="s">
        <v>4126</v>
      </c>
      <c r="C1638" s="2" t="s">
        <v>27</v>
      </c>
      <c r="D1638" s="2" t="s">
        <v>28</v>
      </c>
      <c r="E1638" s="5" t="s">
        <v>70</v>
      </c>
      <c r="F1638" s="3" t="s">
        <v>71</v>
      </c>
      <c r="G1638" s="3" t="s">
        <v>67</v>
      </c>
      <c r="H1638" s="2" t="s">
        <v>49</v>
      </c>
      <c r="I1638" s="2" t="s">
        <v>4127</v>
      </c>
      <c r="J1638" s="3" t="str">
        <f>HYPERLINK("https://www.boe.es/gazeta/dias/1828/02/05/pdfs/GMD-1828-16.pdf#page=2","Abrir facsímil")</f>
        <v>Abrir facsímil</v>
      </c>
      <c r="K1638" s="3" t="s">
        <v>51</v>
      </c>
    </row>
    <row r="1639" spans="1:11" ht="42" customHeight="1">
      <c r="A1639" s="2" t="s">
        <v>4128</v>
      </c>
      <c r="B1639" s="2" t="s">
        <v>4128</v>
      </c>
      <c r="C1639" s="2" t="s">
        <v>17</v>
      </c>
      <c r="D1639" s="2" t="s">
        <v>18</v>
      </c>
      <c r="E1639" s="5" t="s">
        <v>329</v>
      </c>
      <c r="F1639" s="3" t="s">
        <v>330</v>
      </c>
      <c r="G1639" s="3" t="s">
        <v>36</v>
      </c>
      <c r="H1639" s="2" t="s">
        <v>49</v>
      </c>
      <c r="I1639" s="2" t="s">
        <v>4129</v>
      </c>
      <c r="J1639" s="3" t="str">
        <f>HYPERLINK("https://www.boe.es/gazeta/dias/1828/12/02/pdfs/GMD-1828-145.pdf#page=3","Abrir facsímil")</f>
        <v>Abrir facsímil</v>
      </c>
      <c r="K1639" s="3" t="s">
        <v>51</v>
      </c>
    </row>
    <row r="1640" spans="1:11" ht="42" customHeight="1">
      <c r="A1640" s="2" t="s">
        <v>4130</v>
      </c>
      <c r="B1640" s="2" t="s">
        <v>4131</v>
      </c>
      <c r="C1640" s="2" t="s">
        <v>54</v>
      </c>
      <c r="D1640" s="2" t="s">
        <v>28</v>
      </c>
      <c r="E1640" s="5" t="s">
        <v>3406</v>
      </c>
      <c r="F1640" s="3" t="s">
        <v>3407</v>
      </c>
      <c r="G1640" s="3" t="s">
        <v>21</v>
      </c>
      <c r="H1640" s="2" t="s">
        <v>22</v>
      </c>
      <c r="I1640" s="2" t="s">
        <v>4132</v>
      </c>
      <c r="J1640" s="3" t="str">
        <f>HYPERLINK("https://www.boe.es/gazeta/dias/1828/07/05/pdfs/GMD-1828-81.pdf#page=4","Abrir facsímil")</f>
        <v>Abrir facsímil</v>
      </c>
      <c r="K1640" s="3" t="s">
        <v>24</v>
      </c>
    </row>
    <row r="1641" spans="1:11" ht="42" customHeight="1">
      <c r="A1641" s="2" t="s">
        <v>4133</v>
      </c>
      <c r="B1641" s="2" t="s">
        <v>4134</v>
      </c>
      <c r="C1641" s="2" t="s">
        <v>27</v>
      </c>
      <c r="D1641" s="2" t="s">
        <v>28</v>
      </c>
      <c r="E1641" s="5" t="s">
        <v>275</v>
      </c>
      <c r="F1641" s="3" t="s">
        <v>276</v>
      </c>
      <c r="G1641" s="3" t="s">
        <v>36</v>
      </c>
      <c r="H1641" s="2" t="s">
        <v>22</v>
      </c>
      <c r="I1641" s="2" t="s">
        <v>4135</v>
      </c>
      <c r="J1641" s="3" t="str">
        <f>HYPERLINK("https://www.boe.es/gazeta/dias/1828/03/29/pdfs/GMD-1828-39.pdf#page=3","Abrir facsímil")</f>
        <v>Abrir facsímil</v>
      </c>
      <c r="K1641" s="3" t="s">
        <v>24</v>
      </c>
    </row>
    <row r="1642" spans="1:11" ht="42" customHeight="1">
      <c r="A1642" s="2" t="s">
        <v>4136</v>
      </c>
      <c r="B1642" s="2" t="s">
        <v>4137</v>
      </c>
      <c r="C1642" s="2" t="s">
        <v>86</v>
      </c>
      <c r="D1642" s="2" t="s">
        <v>28</v>
      </c>
      <c r="E1642" s="5" t="s">
        <v>359</v>
      </c>
      <c r="F1642" s="3" t="s">
        <v>360</v>
      </c>
      <c r="G1642" s="3" t="s">
        <v>21</v>
      </c>
      <c r="H1642" s="2" t="s">
        <v>22</v>
      </c>
      <c r="I1642" s="2" t="s">
        <v>4138</v>
      </c>
      <c r="J1642" s="3" t="str">
        <f>HYPERLINK("https://www.boe.es/gazeta/dias/1828/09/20/pdfs/GMD-1828-114.pdf#page=4","Abrir facsímil")</f>
        <v>Abrir facsímil</v>
      </c>
      <c r="K1642" s="3" t="s">
        <v>24</v>
      </c>
    </row>
    <row r="1643" spans="1:11" ht="42" customHeight="1">
      <c r="A1643" s="2" t="s">
        <v>4139</v>
      </c>
      <c r="B1643" s="2" t="s">
        <v>4140</v>
      </c>
      <c r="C1643" s="2" t="s">
        <v>54</v>
      </c>
      <c r="D1643" s="2" t="s">
        <v>28</v>
      </c>
      <c r="E1643" s="5" t="s">
        <v>1694</v>
      </c>
      <c r="F1643" s="3" t="s">
        <v>1695</v>
      </c>
      <c r="G1643" s="3" t="s">
        <v>21</v>
      </c>
      <c r="H1643" s="2" t="s">
        <v>22</v>
      </c>
      <c r="I1643" s="2" t="s">
        <v>4141</v>
      </c>
      <c r="J1643" s="3" t="str">
        <f>HYPERLINK("https://www.boe.es/gazeta/dias/1828/06/05/pdfs/GMD-1828-68.pdf#page=4","Abrir facsímil")</f>
        <v>Abrir facsímil</v>
      </c>
      <c r="K1643" s="3" t="s">
        <v>24</v>
      </c>
    </row>
    <row r="1644" spans="1:11" ht="42" customHeight="1">
      <c r="A1644" s="2" t="s">
        <v>4142</v>
      </c>
      <c r="B1644" s="2" t="s">
        <v>4142</v>
      </c>
      <c r="C1644" s="2" t="s">
        <v>27</v>
      </c>
      <c r="D1644" s="2" t="s">
        <v>28</v>
      </c>
      <c r="E1644" s="5" t="s">
        <v>1154</v>
      </c>
      <c r="F1644" s="3" t="s">
        <v>1155</v>
      </c>
      <c r="G1644" s="3" t="s">
        <v>21</v>
      </c>
      <c r="H1644" s="2" t="s">
        <v>49</v>
      </c>
      <c r="I1644" s="2" t="s">
        <v>4143</v>
      </c>
      <c r="J1644" s="3" t="str">
        <f>HYPERLINK("https://www.boe.es/gazeta/dias/1828/06/10/pdfs/GMD-1828-70.pdf#page=4","Abrir facsímil")</f>
        <v>Abrir facsímil</v>
      </c>
      <c r="K1644" s="3" t="s">
        <v>51</v>
      </c>
    </row>
    <row r="1645" spans="1:11" ht="42" customHeight="1">
      <c r="A1645" s="2" t="s">
        <v>4144</v>
      </c>
      <c r="B1645" s="2" t="s">
        <v>4145</v>
      </c>
      <c r="C1645" s="2" t="s">
        <v>96</v>
      </c>
      <c r="D1645" s="2" t="s">
        <v>28</v>
      </c>
      <c r="E1645" s="5" t="s">
        <v>314</v>
      </c>
      <c r="F1645" s="3" t="s">
        <v>315</v>
      </c>
      <c r="G1645" s="3" t="s">
        <v>21</v>
      </c>
      <c r="H1645" s="2" t="s">
        <v>49</v>
      </c>
      <c r="I1645" s="2" t="s">
        <v>4146</v>
      </c>
      <c r="J1645" s="3" t="str">
        <f>HYPERLINK("https://www.boe.es/gazeta/dias/1828/01/26/pdfs/GMD-1828-12.pdf#page=4","Abrir facsímil")</f>
        <v>Abrir facsímil</v>
      </c>
      <c r="K1645" s="3" t="s">
        <v>51</v>
      </c>
    </row>
    <row r="1646" spans="1:11" ht="42" customHeight="1">
      <c r="A1646" s="2" t="s">
        <v>4144</v>
      </c>
      <c r="B1646" s="2" t="s">
        <v>4145</v>
      </c>
      <c r="C1646" s="2" t="s">
        <v>150</v>
      </c>
      <c r="D1646" s="2" t="s">
        <v>151</v>
      </c>
      <c r="E1646" s="5" t="s">
        <v>339</v>
      </c>
      <c r="F1646" s="3" t="s">
        <v>340</v>
      </c>
      <c r="G1646" s="3" t="s">
        <v>67</v>
      </c>
      <c r="H1646" s="2" t="s">
        <v>49</v>
      </c>
      <c r="I1646" s="2" t="s">
        <v>4147</v>
      </c>
      <c r="J1646" s="3" t="str">
        <f>HYPERLINK("https://www.boe.es/gazeta/dias/1828/09/02/pdfs/GMD-1828-106.pdf#page=2","Abrir facsímil")</f>
        <v>Abrir facsímil</v>
      </c>
      <c r="K1646" s="3" t="s">
        <v>51</v>
      </c>
    </row>
    <row r="1647" spans="1:11" ht="42" customHeight="1">
      <c r="A1647" s="2" t="s">
        <v>4148</v>
      </c>
      <c r="B1647" s="2" t="s">
        <v>4149</v>
      </c>
      <c r="C1647" s="2" t="s">
        <v>86</v>
      </c>
      <c r="D1647" s="2" t="s">
        <v>28</v>
      </c>
      <c r="E1647" s="5" t="s">
        <v>55</v>
      </c>
      <c r="F1647" s="3" t="s">
        <v>56</v>
      </c>
      <c r="G1647" s="3" t="s">
        <v>36</v>
      </c>
      <c r="H1647" s="2" t="s">
        <v>49</v>
      </c>
      <c r="I1647" s="2" t="s">
        <v>4150</v>
      </c>
      <c r="J1647" s="3" t="str">
        <f>HYPERLINK("https://www.boe.es/gazeta/dias/1828/05/10/pdfs/GMD-1828-57.pdf#page=3","Abrir facsímil")</f>
        <v>Abrir facsímil</v>
      </c>
      <c r="K1647" s="3" t="s">
        <v>51</v>
      </c>
    </row>
    <row r="1648" spans="1:11" ht="42" customHeight="1">
      <c r="A1648" s="2" t="s">
        <v>4151</v>
      </c>
      <c r="B1648" s="2" t="s">
        <v>4152</v>
      </c>
      <c r="C1648" s="2" t="s">
        <v>17</v>
      </c>
      <c r="D1648" s="2" t="s">
        <v>18</v>
      </c>
      <c r="E1648" s="5" t="s">
        <v>29</v>
      </c>
      <c r="F1648" s="3" t="s">
        <v>30</v>
      </c>
      <c r="G1648" s="3" t="s">
        <v>67</v>
      </c>
      <c r="H1648" s="2" t="s">
        <v>49</v>
      </c>
      <c r="I1648" s="2" t="s">
        <v>4153</v>
      </c>
      <c r="J1648" s="3" t="str">
        <f>HYPERLINK("https://www.boe.es/gazeta/dias/1828/10/28/pdfs/GMD-1828-130.pdf#page=2","Abrir facsímil")</f>
        <v>Abrir facsímil</v>
      </c>
      <c r="K1648" s="3" t="s">
        <v>51</v>
      </c>
    </row>
    <row r="1649" spans="1:11" ht="42" customHeight="1">
      <c r="A1649" s="2" t="s">
        <v>4154</v>
      </c>
      <c r="B1649" s="2" t="s">
        <v>4155</v>
      </c>
      <c r="C1649" s="2" t="s">
        <v>54</v>
      </c>
      <c r="D1649" s="2" t="s">
        <v>28</v>
      </c>
      <c r="E1649" s="5" t="s">
        <v>470</v>
      </c>
      <c r="F1649" s="3" t="s">
        <v>471</v>
      </c>
      <c r="G1649" s="3" t="s">
        <v>36</v>
      </c>
      <c r="H1649" s="2" t="s">
        <v>49</v>
      </c>
      <c r="I1649" s="2" t="s">
        <v>4156</v>
      </c>
      <c r="J1649" s="3" t="str">
        <f>HYPERLINK("https://www.boe.es/gazeta/dias/1828/01/12/pdfs/GMD-1828-6.pdf#page=3","Abrir facsímil")</f>
        <v>Abrir facsímil</v>
      </c>
      <c r="K1649" s="3" t="s">
        <v>51</v>
      </c>
    </row>
    <row r="1650" spans="1:11" ht="42" customHeight="1">
      <c r="A1650" s="2" t="s">
        <v>4157</v>
      </c>
      <c r="B1650" s="2" t="s">
        <v>4158</v>
      </c>
      <c r="C1650" s="2" t="s">
        <v>27</v>
      </c>
      <c r="D1650" s="2" t="s">
        <v>28</v>
      </c>
      <c r="E1650" s="5" t="s">
        <v>504</v>
      </c>
      <c r="F1650" s="3" t="s">
        <v>505</v>
      </c>
      <c r="G1650" s="3" t="s">
        <v>506</v>
      </c>
      <c r="H1650" s="2" t="s">
        <v>49</v>
      </c>
      <c r="I1650" s="2" t="s">
        <v>4159</v>
      </c>
      <c r="J1650" s="3" t="str">
        <f>HYPERLINK("https://www.boe.es/gazeta/dias/1828/09/13/pdfs/GMD-1828-111.pdf#page=4","Abrir facsímil")</f>
        <v>Abrir facsímil</v>
      </c>
      <c r="K1650" s="3" t="s">
        <v>51</v>
      </c>
    </row>
    <row r="1651" spans="1:11" ht="42" customHeight="1">
      <c r="A1651" s="2" t="s">
        <v>4160</v>
      </c>
      <c r="B1651" s="2" t="s">
        <v>4160</v>
      </c>
      <c r="C1651" s="2" t="s">
        <v>17</v>
      </c>
      <c r="D1651" s="2" t="s">
        <v>18</v>
      </c>
      <c r="E1651" s="5" t="s">
        <v>108</v>
      </c>
      <c r="F1651" s="3" t="s">
        <v>109</v>
      </c>
      <c r="G1651" s="3" t="s">
        <v>36</v>
      </c>
      <c r="H1651" s="2" t="s">
        <v>49</v>
      </c>
      <c r="I1651" s="2" t="s">
        <v>4161</v>
      </c>
      <c r="J1651" s="3" t="str">
        <f>HYPERLINK("https://www.boe.es/gazeta/dias/1828/11/29/pdfs/GMD-1828-144.pdf#page=3","Abrir facsímil")</f>
        <v>Abrir facsímil</v>
      </c>
      <c r="K1651" s="3" t="s">
        <v>51</v>
      </c>
    </row>
    <row r="1652" spans="1:11" ht="42" customHeight="1">
      <c r="A1652" s="2" t="s">
        <v>4162</v>
      </c>
      <c r="B1652" s="2" t="s">
        <v>4163</v>
      </c>
      <c r="C1652" s="2" t="s">
        <v>46</v>
      </c>
      <c r="D1652" s="2" t="s">
        <v>28</v>
      </c>
      <c r="E1652" s="5" t="s">
        <v>649</v>
      </c>
      <c r="F1652" s="3" t="s">
        <v>650</v>
      </c>
      <c r="G1652" s="3" t="s">
        <v>651</v>
      </c>
      <c r="H1652" s="2" t="s">
        <v>49</v>
      </c>
      <c r="I1652" s="2" t="s">
        <v>4164</v>
      </c>
      <c r="J1652" s="3" t="str">
        <f>HYPERLINK("https://www.boe.es/gazeta/dias/1828/03/13/pdfs/GMD-1828-32.pdf#page=4","Abrir facsímil")</f>
        <v>Abrir facsímil</v>
      </c>
      <c r="K1652" s="3" t="s">
        <v>51</v>
      </c>
    </row>
    <row r="1653" spans="1:11" ht="42" customHeight="1">
      <c r="A1653" s="2" t="s">
        <v>4165</v>
      </c>
      <c r="B1653" s="2" t="s">
        <v>4165</v>
      </c>
      <c r="C1653" s="2" t="s">
        <v>17</v>
      </c>
      <c r="D1653" s="2" t="s">
        <v>18</v>
      </c>
      <c r="E1653" s="5" t="s">
        <v>88</v>
      </c>
      <c r="F1653" s="3" t="s">
        <v>89</v>
      </c>
      <c r="G1653" s="3" t="s">
        <v>36</v>
      </c>
      <c r="H1653" s="2" t="s">
        <v>49</v>
      </c>
      <c r="I1653" s="2" t="s">
        <v>4166</v>
      </c>
      <c r="J1653" s="3" t="str">
        <f>HYPERLINK("https://www.boe.es/gazeta/dias/1828/10/16/pdfs/GMD-1828-125.pdf#page=3","Abrir facsímil")</f>
        <v>Abrir facsímil</v>
      </c>
      <c r="K1653" s="3" t="s">
        <v>51</v>
      </c>
    </row>
    <row r="1654" spans="1:11" ht="42" customHeight="1">
      <c r="A1654" s="2" t="s">
        <v>4167</v>
      </c>
      <c r="B1654" s="2" t="s">
        <v>4167</v>
      </c>
      <c r="C1654" s="2" t="s">
        <v>17</v>
      </c>
      <c r="D1654" s="2" t="s">
        <v>18</v>
      </c>
      <c r="E1654" s="5" t="s">
        <v>1174</v>
      </c>
      <c r="F1654" s="3" t="s">
        <v>1175</v>
      </c>
      <c r="G1654" s="3" t="s">
        <v>67</v>
      </c>
      <c r="H1654" s="2" t="s">
        <v>49</v>
      </c>
      <c r="I1654" s="2" t="s">
        <v>4168</v>
      </c>
      <c r="J1654" s="3" t="str">
        <f>HYPERLINK("https://www.boe.es/gazeta/dias/1828/07/29/pdfs/GMD-1828-91.pdf#page=2","Abrir facsímil")</f>
        <v>Abrir facsímil</v>
      </c>
      <c r="K1654" s="3" t="s">
        <v>51</v>
      </c>
    </row>
    <row r="1655" spans="1:11" ht="42" customHeight="1">
      <c r="A1655" s="2" t="s">
        <v>4169</v>
      </c>
      <c r="B1655" s="2" t="s">
        <v>4170</v>
      </c>
      <c r="C1655" s="2" t="s">
        <v>54</v>
      </c>
      <c r="D1655" s="2" t="s">
        <v>28</v>
      </c>
      <c r="E1655" s="5" t="s">
        <v>164</v>
      </c>
      <c r="F1655" s="3" t="s">
        <v>165</v>
      </c>
      <c r="G1655" s="3" t="s">
        <v>36</v>
      </c>
      <c r="H1655" s="2" t="s">
        <v>49</v>
      </c>
      <c r="I1655" s="2" t="s">
        <v>4171</v>
      </c>
      <c r="J1655" s="3" t="str">
        <f>HYPERLINK("https://www.boe.es/gazeta/dias/1828/09/04/pdfs/GMD-1828-107.pdf#page=3","Abrir facsímil")</f>
        <v>Abrir facsímil</v>
      </c>
      <c r="K1655" s="3" t="s">
        <v>51</v>
      </c>
    </row>
    <row r="1656" spans="1:11" ht="42" customHeight="1">
      <c r="A1656" s="2" t="s">
        <v>4172</v>
      </c>
      <c r="B1656" s="2" t="s">
        <v>4173</v>
      </c>
      <c r="C1656" s="2" t="s">
        <v>150</v>
      </c>
      <c r="D1656" s="2" t="s">
        <v>151</v>
      </c>
      <c r="E1656" s="5" t="s">
        <v>1025</v>
      </c>
      <c r="F1656" s="3" t="s">
        <v>1026</v>
      </c>
      <c r="G1656" s="3" t="s">
        <v>36</v>
      </c>
      <c r="H1656" s="2" t="s">
        <v>49</v>
      </c>
      <c r="I1656" s="2" t="s">
        <v>4174</v>
      </c>
      <c r="J1656" s="3" t="str">
        <f>HYPERLINK("https://www.boe.es/gazeta/dias/1828/10/21/pdfs/GMD-1828-127.pdf#page=3","Abrir facsímil")</f>
        <v>Abrir facsímil</v>
      </c>
      <c r="K1656" s="3" t="s">
        <v>51</v>
      </c>
    </row>
    <row r="1657" spans="1:11" ht="42" customHeight="1">
      <c r="A1657" s="2" t="s">
        <v>4175</v>
      </c>
      <c r="B1657" s="2" t="s">
        <v>4176</v>
      </c>
      <c r="C1657" s="2" t="s">
        <v>27</v>
      </c>
      <c r="D1657" s="2" t="s">
        <v>28</v>
      </c>
      <c r="E1657" s="5" t="s">
        <v>128</v>
      </c>
      <c r="F1657" s="3" t="s">
        <v>129</v>
      </c>
      <c r="G1657" s="3" t="s">
        <v>21</v>
      </c>
      <c r="H1657" s="2" t="s">
        <v>49</v>
      </c>
      <c r="I1657" s="2" t="s">
        <v>4177</v>
      </c>
      <c r="J1657" s="3" t="str">
        <f>HYPERLINK("https://www.boe.es/gazeta/dias/1828/01/03/pdfs/GMD-1828-2.pdf#page=4","Abrir facsímil")</f>
        <v>Abrir facsímil</v>
      </c>
      <c r="K1657" s="3" t="s">
        <v>51</v>
      </c>
    </row>
    <row r="1658" spans="1:11" ht="42" customHeight="1">
      <c r="A1658" s="2" t="s">
        <v>4178</v>
      </c>
      <c r="B1658" s="2" t="s">
        <v>4179</v>
      </c>
      <c r="C1658" s="2" t="s">
        <v>17</v>
      </c>
      <c r="D1658" s="2" t="s">
        <v>18</v>
      </c>
      <c r="E1658" s="5" t="s">
        <v>55</v>
      </c>
      <c r="F1658" s="3" t="s">
        <v>56</v>
      </c>
      <c r="G1658" s="3" t="s">
        <v>36</v>
      </c>
      <c r="H1658" s="2" t="s">
        <v>49</v>
      </c>
      <c r="I1658" s="2" t="s">
        <v>4180</v>
      </c>
      <c r="J1658" s="3" t="str">
        <f>HYPERLINK("https://www.boe.es/gazeta/dias/1828/05/10/pdfs/GMD-1828-57.pdf#page=3","Abrir facsímil")</f>
        <v>Abrir facsímil</v>
      </c>
      <c r="K1658" s="3" t="s">
        <v>51</v>
      </c>
    </row>
    <row r="1659" spans="1:11" ht="42" customHeight="1">
      <c r="A1659" s="2" t="s">
        <v>4181</v>
      </c>
      <c r="B1659" s="2" t="s">
        <v>4182</v>
      </c>
      <c r="C1659" s="2" t="s">
        <v>54</v>
      </c>
      <c r="D1659" s="2" t="s">
        <v>28</v>
      </c>
      <c r="E1659" s="5" t="s">
        <v>959</v>
      </c>
      <c r="F1659" s="3" t="s">
        <v>960</v>
      </c>
      <c r="G1659" s="3" t="s">
        <v>36</v>
      </c>
      <c r="H1659" s="2" t="s">
        <v>22</v>
      </c>
      <c r="I1659" s="2" t="s">
        <v>4183</v>
      </c>
      <c r="J1659" s="3" t="str">
        <f>HYPERLINK("https://www.boe.es/gazeta/dias/1828/04/15/pdfs/GMD-1828-46.pdf#page=3","Abrir facsímil")</f>
        <v>Abrir facsímil</v>
      </c>
      <c r="K1659" s="3" t="s">
        <v>24</v>
      </c>
    </row>
    <row r="1660" spans="1:11" ht="42" customHeight="1">
      <c r="A1660" s="2" t="s">
        <v>4184</v>
      </c>
      <c r="B1660" s="2" t="s">
        <v>4184</v>
      </c>
      <c r="C1660" s="2" t="s">
        <v>17</v>
      </c>
      <c r="D1660" s="2" t="s">
        <v>18</v>
      </c>
      <c r="E1660" s="5" t="s">
        <v>1839</v>
      </c>
      <c r="F1660" s="3" t="s">
        <v>1840</v>
      </c>
      <c r="G1660" s="3" t="s">
        <v>21</v>
      </c>
      <c r="H1660" s="2" t="s">
        <v>49</v>
      </c>
      <c r="I1660" s="2" t="s">
        <v>4185</v>
      </c>
      <c r="J1660" s="3" t="str">
        <f>HYPERLINK("https://www.boe.es/gazeta/dias/1828/06/19/pdfs/GMD-1828-74.pdf#page=4","Abrir facsímil")</f>
        <v>Abrir facsímil</v>
      </c>
      <c r="K1660" s="3" t="s">
        <v>51</v>
      </c>
    </row>
    <row r="1661" spans="1:11" ht="42" customHeight="1">
      <c r="A1661" s="2" t="s">
        <v>4186</v>
      </c>
      <c r="B1661" s="2" t="s">
        <v>4186</v>
      </c>
      <c r="C1661" s="2" t="s">
        <v>17</v>
      </c>
      <c r="D1661" s="2" t="s">
        <v>18</v>
      </c>
      <c r="E1661" s="5" t="s">
        <v>1425</v>
      </c>
      <c r="F1661" s="3" t="s">
        <v>1426</v>
      </c>
      <c r="G1661" s="3" t="s">
        <v>43</v>
      </c>
      <c r="H1661" s="2" t="s">
        <v>49</v>
      </c>
      <c r="I1661" s="2" t="s">
        <v>4187</v>
      </c>
      <c r="J1661" s="3" t="str">
        <f>HYPERLINK("https://www.boe.es/gazeta/dias/1828/07/17/pdfs/GMD-1828-86.pdf#page=1","Abrir facsímil")</f>
        <v>Abrir facsímil</v>
      </c>
      <c r="K1661" s="3" t="s">
        <v>51</v>
      </c>
    </row>
    <row r="1662" spans="1:11" ht="42" customHeight="1">
      <c r="A1662" s="2" t="s">
        <v>4188</v>
      </c>
      <c r="B1662" s="2" t="s">
        <v>4188</v>
      </c>
      <c r="C1662" s="2" t="s">
        <v>17</v>
      </c>
      <c r="D1662" s="2" t="s">
        <v>18</v>
      </c>
      <c r="E1662" s="5" t="s">
        <v>82</v>
      </c>
      <c r="F1662" s="3" t="s">
        <v>83</v>
      </c>
      <c r="G1662" s="3" t="s">
        <v>67</v>
      </c>
      <c r="H1662" s="2" t="s">
        <v>49</v>
      </c>
      <c r="I1662" s="2" t="s">
        <v>4189</v>
      </c>
      <c r="J1662" s="3" t="str">
        <f>HYPERLINK("https://www.boe.es/gazeta/dias/1828/08/12/pdfs/GMD-1828-97.pdf#page=2","Abrir facsímil")</f>
        <v>Abrir facsímil</v>
      </c>
      <c r="K1662" s="3" t="s">
        <v>51</v>
      </c>
    </row>
    <row r="1663" spans="1:11" ht="42" customHeight="1">
      <c r="A1663" s="2" t="s">
        <v>4190</v>
      </c>
      <c r="B1663" s="2" t="s">
        <v>4190</v>
      </c>
      <c r="C1663" s="2" t="s">
        <v>17</v>
      </c>
      <c r="D1663" s="2" t="s">
        <v>18</v>
      </c>
      <c r="E1663" s="5" t="s">
        <v>120</v>
      </c>
      <c r="F1663" s="3" t="s">
        <v>121</v>
      </c>
      <c r="G1663" s="3" t="s">
        <v>21</v>
      </c>
      <c r="H1663" s="2" t="s">
        <v>49</v>
      </c>
      <c r="I1663" s="2" t="s">
        <v>4191</v>
      </c>
      <c r="J1663" s="3" t="str">
        <f>HYPERLINK("https://www.boe.es/gazeta/dias/1828/10/18/pdfs/GMD-1828-126.pdf#page=4","Abrir facsímil")</f>
        <v>Abrir facsímil</v>
      </c>
      <c r="K1663" s="3" t="s">
        <v>51</v>
      </c>
    </row>
    <row r="1664" spans="1:11" ht="42" customHeight="1">
      <c r="A1664" s="2" t="s">
        <v>4192</v>
      </c>
      <c r="B1664" s="2" t="s">
        <v>4193</v>
      </c>
      <c r="C1664" s="2" t="s">
        <v>54</v>
      </c>
      <c r="D1664" s="2" t="s">
        <v>28</v>
      </c>
      <c r="E1664" s="5" t="s">
        <v>275</v>
      </c>
      <c r="F1664" s="3" t="s">
        <v>276</v>
      </c>
      <c r="G1664" s="3" t="s">
        <v>36</v>
      </c>
      <c r="H1664" s="2" t="s">
        <v>49</v>
      </c>
      <c r="I1664" s="2" t="s">
        <v>4194</v>
      </c>
      <c r="J1664" s="3" t="str">
        <f>HYPERLINK("https://www.boe.es/gazeta/dias/1828/03/29/pdfs/GMD-1828-39.pdf#page=3","Abrir facsímil")</f>
        <v>Abrir facsímil</v>
      </c>
      <c r="K1664" s="3" t="s">
        <v>51</v>
      </c>
    </row>
    <row r="1665" spans="1:11" ht="42" customHeight="1">
      <c r="A1665" s="2" t="s">
        <v>4195</v>
      </c>
      <c r="B1665" s="2" t="s">
        <v>4195</v>
      </c>
      <c r="C1665" s="2" t="s">
        <v>17</v>
      </c>
      <c r="D1665" s="2" t="s">
        <v>18</v>
      </c>
      <c r="E1665" s="5" t="s">
        <v>260</v>
      </c>
      <c r="F1665" s="3" t="s">
        <v>261</v>
      </c>
      <c r="G1665" s="3" t="s">
        <v>36</v>
      </c>
      <c r="H1665" s="2" t="s">
        <v>49</v>
      </c>
      <c r="I1665" s="2" t="s">
        <v>4196</v>
      </c>
      <c r="J1665" s="3" t="str">
        <f>HYPERLINK("https://www.boe.es/gazeta/dias/1828/08/21/pdfs/GMD-1828-101.pdf#page=3","Abrir facsímil")</f>
        <v>Abrir facsímil</v>
      </c>
      <c r="K1665" s="3" t="s">
        <v>51</v>
      </c>
    </row>
    <row r="1666" spans="1:11" ht="42" customHeight="1">
      <c r="A1666" s="2" t="s">
        <v>4197</v>
      </c>
      <c r="B1666" s="2" t="s">
        <v>4197</v>
      </c>
      <c r="C1666" s="2" t="s">
        <v>17</v>
      </c>
      <c r="D1666" s="2" t="s">
        <v>18</v>
      </c>
      <c r="E1666" s="5" t="s">
        <v>1029</v>
      </c>
      <c r="F1666" s="3" t="s">
        <v>1030</v>
      </c>
      <c r="G1666" s="3" t="s">
        <v>67</v>
      </c>
      <c r="H1666" s="2" t="s">
        <v>49</v>
      </c>
      <c r="I1666" s="2" t="s">
        <v>4198</v>
      </c>
      <c r="J1666" s="3" t="str">
        <f>HYPERLINK("https://www.boe.es/gazeta/dias/1828/08/30/pdfs/GMD-1828-105.pdf#page=2","Abrir facsímil")</f>
        <v>Abrir facsímil</v>
      </c>
      <c r="K1666" s="3" t="s">
        <v>51</v>
      </c>
    </row>
    <row r="1667" spans="1:11" ht="42" customHeight="1">
      <c r="A1667" s="2" t="s">
        <v>4195</v>
      </c>
      <c r="B1667" s="2" t="s">
        <v>4195</v>
      </c>
      <c r="C1667" s="2" t="s">
        <v>17</v>
      </c>
      <c r="D1667" s="2" t="s">
        <v>18</v>
      </c>
      <c r="E1667" s="5" t="s">
        <v>164</v>
      </c>
      <c r="F1667" s="3" t="s">
        <v>165</v>
      </c>
      <c r="G1667" s="3" t="s">
        <v>36</v>
      </c>
      <c r="H1667" s="2" t="s">
        <v>49</v>
      </c>
      <c r="I1667" s="2" t="s">
        <v>4199</v>
      </c>
      <c r="J1667" s="3" t="str">
        <f>HYPERLINK("https://www.boe.es/gazeta/dias/1828/09/04/pdfs/GMD-1828-107.pdf#page=3","Abrir facsímil")</f>
        <v>Abrir facsímil</v>
      </c>
      <c r="K1667" s="3" t="s">
        <v>51</v>
      </c>
    </row>
    <row r="1668" spans="1:11" ht="42" customHeight="1">
      <c r="A1668" s="2" t="s">
        <v>4195</v>
      </c>
      <c r="B1668" s="2" t="s">
        <v>4195</v>
      </c>
      <c r="C1668" s="2" t="s">
        <v>17</v>
      </c>
      <c r="D1668" s="2" t="s">
        <v>18</v>
      </c>
      <c r="E1668" s="5" t="s">
        <v>499</v>
      </c>
      <c r="F1668" s="3" t="s">
        <v>500</v>
      </c>
      <c r="G1668" s="3" t="s">
        <v>67</v>
      </c>
      <c r="H1668" s="2" t="s">
        <v>49</v>
      </c>
      <c r="I1668" s="2" t="s">
        <v>4200</v>
      </c>
      <c r="J1668" s="3" t="str">
        <f>HYPERLINK("https://www.boe.es/gazeta/dias/1828/09/16/pdfs/GMD-1828-112.pdf#page=2","Abrir facsímil")</f>
        <v>Abrir facsímil</v>
      </c>
      <c r="K1668" s="3" t="s">
        <v>51</v>
      </c>
    </row>
    <row r="1669" spans="1:11" ht="42" customHeight="1">
      <c r="A1669" s="2" t="s">
        <v>4195</v>
      </c>
      <c r="B1669" s="2" t="s">
        <v>4195</v>
      </c>
      <c r="C1669" s="2" t="s">
        <v>86</v>
      </c>
      <c r="D1669" s="2" t="s">
        <v>28</v>
      </c>
      <c r="E1669" s="5" t="s">
        <v>120</v>
      </c>
      <c r="F1669" s="3" t="s">
        <v>121</v>
      </c>
      <c r="G1669" s="3" t="s">
        <v>36</v>
      </c>
      <c r="H1669" s="2" t="s">
        <v>49</v>
      </c>
      <c r="I1669" s="2" t="s">
        <v>4201</v>
      </c>
      <c r="J1669" s="3" t="str">
        <f>HYPERLINK("https://www.boe.es/gazeta/dias/1828/10/18/pdfs/GMD-1828-126.pdf#page=3","Abrir facsímil")</f>
        <v>Abrir facsímil</v>
      </c>
      <c r="K1669" s="3" t="s">
        <v>51</v>
      </c>
    </row>
    <row r="1670" spans="1:11" ht="42" customHeight="1">
      <c r="A1670" s="2" t="s">
        <v>4195</v>
      </c>
      <c r="B1670" s="2" t="s">
        <v>4195</v>
      </c>
      <c r="C1670" s="2" t="s">
        <v>17</v>
      </c>
      <c r="D1670" s="2" t="s">
        <v>18</v>
      </c>
      <c r="E1670" s="5" t="s">
        <v>256</v>
      </c>
      <c r="F1670" s="3" t="s">
        <v>257</v>
      </c>
      <c r="G1670" s="3" t="s">
        <v>43</v>
      </c>
      <c r="H1670" s="2" t="s">
        <v>49</v>
      </c>
      <c r="I1670" s="2" t="s">
        <v>4202</v>
      </c>
      <c r="J1670" s="3" t="str">
        <f>HYPERLINK("https://www.boe.es/gazeta/dias/1828/11/11/pdfs/GMD-1828-136.pdf#page=1","Abrir facsímil")</f>
        <v>Abrir facsímil</v>
      </c>
      <c r="K1670" s="3" t="s">
        <v>51</v>
      </c>
    </row>
    <row r="1671" spans="1:11" ht="42" customHeight="1">
      <c r="A1671" s="2" t="s">
        <v>4203</v>
      </c>
      <c r="B1671" s="2" t="s">
        <v>4203</v>
      </c>
      <c r="C1671" s="2" t="s">
        <v>17</v>
      </c>
      <c r="D1671" s="2" t="s">
        <v>18</v>
      </c>
      <c r="E1671" s="5" t="s">
        <v>19</v>
      </c>
      <c r="F1671" s="3" t="s">
        <v>20</v>
      </c>
      <c r="G1671" s="3" t="s">
        <v>67</v>
      </c>
      <c r="H1671" s="2" t="s">
        <v>49</v>
      </c>
      <c r="I1671" s="2" t="s">
        <v>4204</v>
      </c>
      <c r="J1671" s="3" t="str">
        <f>HYPERLINK("https://www.boe.es/gazeta/dias/1828/12/30/pdfs/GMD-1828-157.pdf#page=2","Abrir facsímil")</f>
        <v>Abrir facsímil</v>
      </c>
      <c r="K1671" s="3" t="s">
        <v>51</v>
      </c>
    </row>
    <row r="1672" spans="1:11" ht="42" customHeight="1">
      <c r="A1672" s="2" t="s">
        <v>4205</v>
      </c>
      <c r="B1672" s="2" t="s">
        <v>4205</v>
      </c>
      <c r="C1672" s="2" t="s">
        <v>17</v>
      </c>
      <c r="D1672" s="2" t="s">
        <v>18</v>
      </c>
      <c r="E1672" s="5" t="s">
        <v>860</v>
      </c>
      <c r="F1672" s="3" t="s">
        <v>861</v>
      </c>
      <c r="G1672" s="3" t="s">
        <v>36</v>
      </c>
      <c r="H1672" s="2" t="s">
        <v>49</v>
      </c>
      <c r="I1672" s="2" t="s">
        <v>4206</v>
      </c>
      <c r="J1672" s="3" t="str">
        <f>HYPERLINK("https://www.boe.es/gazeta/dias/1828/11/08/pdfs/GMD-1828-135.pdf#page=3","Abrir facsímil")</f>
        <v>Abrir facsímil</v>
      </c>
      <c r="K1672" s="3" t="s">
        <v>51</v>
      </c>
    </row>
    <row r="1673" spans="1:11" ht="42" customHeight="1">
      <c r="A1673" s="2" t="s">
        <v>4207</v>
      </c>
      <c r="B1673" s="2" t="s">
        <v>4207</v>
      </c>
      <c r="C1673" s="2" t="s">
        <v>17</v>
      </c>
      <c r="D1673" s="2" t="s">
        <v>18</v>
      </c>
      <c r="E1673" s="5" t="s">
        <v>137</v>
      </c>
      <c r="F1673" s="3" t="s">
        <v>138</v>
      </c>
      <c r="G1673" s="3" t="s">
        <v>36</v>
      </c>
      <c r="H1673" s="2" t="s">
        <v>49</v>
      </c>
      <c r="I1673" s="2" t="s">
        <v>4208</v>
      </c>
      <c r="J1673" s="3" t="str">
        <f>HYPERLINK("https://www.boe.es/gazeta/dias/1828/12/25/pdfs/GMD-1828-155.pdf#page=3","Abrir facsímil")</f>
        <v>Abrir facsímil</v>
      </c>
      <c r="K1673" s="3" t="s">
        <v>51</v>
      </c>
    </row>
    <row r="1674" spans="1:11" ht="42" customHeight="1">
      <c r="A1674" s="2" t="s">
        <v>4209</v>
      </c>
      <c r="B1674" s="2" t="s">
        <v>4209</v>
      </c>
      <c r="C1674" s="2" t="s">
        <v>17</v>
      </c>
      <c r="D1674" s="2" t="s">
        <v>18</v>
      </c>
      <c r="E1674" s="5" t="s">
        <v>927</v>
      </c>
      <c r="F1674" s="3" t="s">
        <v>928</v>
      </c>
      <c r="G1674" s="3" t="s">
        <v>36</v>
      </c>
      <c r="H1674" s="2" t="s">
        <v>49</v>
      </c>
      <c r="I1674" s="2" t="s">
        <v>4210</v>
      </c>
      <c r="J1674" s="3" t="str">
        <f>HYPERLINK("https://www.boe.es/gazeta/dias/1828/10/09/pdfs/GMD-1828-122.pdf#page=3","Abrir facsímil")</f>
        <v>Abrir facsímil</v>
      </c>
      <c r="K1674" s="3" t="s">
        <v>51</v>
      </c>
    </row>
    <row r="1675" spans="1:11" ht="42" customHeight="1">
      <c r="A1675" s="2" t="s">
        <v>4211</v>
      </c>
      <c r="B1675" s="2" t="s">
        <v>4211</v>
      </c>
      <c r="C1675" s="2" t="s">
        <v>17</v>
      </c>
      <c r="D1675" s="2" t="s">
        <v>18</v>
      </c>
      <c r="E1675" s="5" t="s">
        <v>1283</v>
      </c>
      <c r="F1675" s="3" t="s">
        <v>1284</v>
      </c>
      <c r="G1675" s="3" t="s">
        <v>36</v>
      </c>
      <c r="H1675" s="2" t="s">
        <v>49</v>
      </c>
      <c r="I1675" s="2" t="s">
        <v>4212</v>
      </c>
      <c r="J1675" s="3" t="str">
        <f>HYPERLINK("https://www.boe.es/gazeta/dias/1828/11/20/pdfs/GMD-1828-140.pdf#page=3","Abrir facsímil")</f>
        <v>Abrir facsímil</v>
      </c>
      <c r="K1675" s="3" t="s">
        <v>51</v>
      </c>
    </row>
    <row r="1676" spans="1:11" ht="42" customHeight="1">
      <c r="A1676" s="2" t="s">
        <v>4213</v>
      </c>
      <c r="B1676" s="2" t="s">
        <v>4214</v>
      </c>
      <c r="C1676" s="2" t="s">
        <v>150</v>
      </c>
      <c r="D1676" s="2" t="s">
        <v>151</v>
      </c>
      <c r="E1676" s="5" t="s">
        <v>212</v>
      </c>
      <c r="F1676" s="3" t="s">
        <v>213</v>
      </c>
      <c r="G1676" s="3" t="s">
        <v>36</v>
      </c>
      <c r="H1676" s="2" t="s">
        <v>49</v>
      </c>
      <c r="I1676" s="2" t="s">
        <v>4215</v>
      </c>
      <c r="J1676" s="3" t="str">
        <f>HYPERLINK("https://www.boe.es/gazeta/dias/1828/03/25/pdfs/GMD-1828-37.pdf#page=3","Abrir facsímil")</f>
        <v>Abrir facsímil</v>
      </c>
      <c r="K1676" s="3" t="s">
        <v>51</v>
      </c>
    </row>
    <row r="1677" spans="1:11" ht="42" customHeight="1">
      <c r="A1677" s="2" t="s">
        <v>4216</v>
      </c>
      <c r="B1677" s="2" t="s">
        <v>4217</v>
      </c>
      <c r="C1677" s="2" t="s">
        <v>27</v>
      </c>
      <c r="D1677" s="2" t="s">
        <v>28</v>
      </c>
      <c r="E1677" s="5" t="s">
        <v>169</v>
      </c>
      <c r="F1677" s="3" t="s">
        <v>170</v>
      </c>
      <c r="G1677" s="3" t="s">
        <v>36</v>
      </c>
      <c r="H1677" s="2" t="s">
        <v>49</v>
      </c>
      <c r="I1677" s="2" t="s">
        <v>4218</v>
      </c>
      <c r="J1677" s="3" t="str">
        <f>HYPERLINK("https://www.boe.es/gazeta/dias/1828/04/01/pdfs/GMD-1828-40.pdf#page=3","Abrir facsímil")</f>
        <v>Abrir facsímil</v>
      </c>
      <c r="K1677" s="3" t="s">
        <v>51</v>
      </c>
    </row>
    <row r="1678" spans="1:11" ht="42" customHeight="1">
      <c r="A1678" s="2" t="s">
        <v>4219</v>
      </c>
      <c r="B1678" s="2" t="s">
        <v>4220</v>
      </c>
      <c r="C1678" s="2" t="s">
        <v>27</v>
      </c>
      <c r="D1678" s="2" t="s">
        <v>28</v>
      </c>
      <c r="E1678" s="5" t="s">
        <v>128</v>
      </c>
      <c r="F1678" s="3" t="s">
        <v>129</v>
      </c>
      <c r="G1678" s="3" t="s">
        <v>21</v>
      </c>
      <c r="H1678" s="2" t="s">
        <v>49</v>
      </c>
      <c r="I1678" s="2" t="s">
        <v>4221</v>
      </c>
      <c r="J1678" s="3" t="str">
        <f>HYPERLINK("https://www.boe.es/gazeta/dias/1828/01/03/pdfs/GMD-1828-2.pdf#page=4","Abrir facsímil")</f>
        <v>Abrir facsímil</v>
      </c>
      <c r="K1678" s="3" t="s">
        <v>51</v>
      </c>
    </row>
    <row r="1679" spans="1:11" ht="42" customHeight="1">
      <c r="A1679" s="2" t="s">
        <v>4222</v>
      </c>
      <c r="B1679" s="2" t="s">
        <v>4223</v>
      </c>
      <c r="C1679" s="2" t="s">
        <v>27</v>
      </c>
      <c r="D1679" s="2" t="s">
        <v>28</v>
      </c>
      <c r="E1679" s="5" t="s">
        <v>585</v>
      </c>
      <c r="F1679" s="3" t="s">
        <v>586</v>
      </c>
      <c r="G1679" s="3" t="s">
        <v>587</v>
      </c>
      <c r="H1679" s="2" t="s">
        <v>49</v>
      </c>
      <c r="I1679" s="2" t="s">
        <v>4224</v>
      </c>
      <c r="J1679" s="3" t="str">
        <f>HYPERLINK("https://www.boe.es/gazeta/dias/1828/10/11/pdfs/GMD-1828-123.pdf#page=4","Abrir facsímil")</f>
        <v>Abrir facsímil</v>
      </c>
      <c r="K1679" s="3" t="s">
        <v>51</v>
      </c>
    </row>
    <row r="1680" spans="1:11" ht="42" customHeight="1">
      <c r="A1680" s="2" t="s">
        <v>4225</v>
      </c>
      <c r="B1680" s="2" t="s">
        <v>4225</v>
      </c>
      <c r="C1680" s="2" t="s">
        <v>27</v>
      </c>
      <c r="D1680" s="2" t="s">
        <v>28</v>
      </c>
      <c r="E1680" s="5" t="s">
        <v>128</v>
      </c>
      <c r="F1680" s="3" t="s">
        <v>129</v>
      </c>
      <c r="G1680" s="3" t="s">
        <v>21</v>
      </c>
      <c r="H1680" s="2" t="s">
        <v>49</v>
      </c>
      <c r="I1680" s="2" t="s">
        <v>4226</v>
      </c>
      <c r="J1680" s="3" t="str">
        <f>HYPERLINK("https://www.boe.es/gazeta/dias/1828/01/03/pdfs/GMD-1828-2.pdf#page=4","Abrir facsímil")</f>
        <v>Abrir facsímil</v>
      </c>
      <c r="K1680" s="3" t="s">
        <v>51</v>
      </c>
    </row>
    <row r="1681" spans="1:11" ht="42" customHeight="1">
      <c r="A1681" s="2" t="s">
        <v>4227</v>
      </c>
      <c r="B1681" s="2" t="s">
        <v>4228</v>
      </c>
      <c r="C1681" s="2" t="s">
        <v>17</v>
      </c>
      <c r="D1681" s="2" t="s">
        <v>18</v>
      </c>
      <c r="E1681" s="5" t="s">
        <v>470</v>
      </c>
      <c r="F1681" s="3" t="s">
        <v>471</v>
      </c>
      <c r="G1681" s="3" t="s">
        <v>36</v>
      </c>
      <c r="H1681" s="2" t="s">
        <v>49</v>
      </c>
      <c r="I1681" s="2" t="s">
        <v>4229</v>
      </c>
      <c r="J1681" s="3" t="str">
        <f>HYPERLINK("https://www.boe.es/gazeta/dias/1828/01/12/pdfs/GMD-1828-6.pdf#page=3","Abrir facsímil")</f>
        <v>Abrir facsímil</v>
      </c>
      <c r="K1681" s="3" t="s">
        <v>51</v>
      </c>
    </row>
    <row r="1682" spans="1:11" ht="42" customHeight="1">
      <c r="A1682" s="2" t="s">
        <v>4230</v>
      </c>
      <c r="B1682" s="2" t="s">
        <v>4231</v>
      </c>
      <c r="C1682" s="2" t="s">
        <v>27</v>
      </c>
      <c r="D1682" s="2" t="s">
        <v>28</v>
      </c>
      <c r="E1682" s="5" t="s">
        <v>55</v>
      </c>
      <c r="F1682" s="3" t="s">
        <v>56</v>
      </c>
      <c r="G1682" s="3" t="s">
        <v>57</v>
      </c>
      <c r="H1682" s="2" t="s">
        <v>49</v>
      </c>
      <c r="I1682" s="2" t="s">
        <v>4232</v>
      </c>
      <c r="J1682" s="3" t="str">
        <f>HYPERLINK("https://www.boe.es/gazeta/dias/1828/05/10/pdfs/GMD-1828-57.pdf#page=4","Abrir facsímil")</f>
        <v>Abrir facsímil</v>
      </c>
      <c r="K1682" s="3" t="s">
        <v>51</v>
      </c>
    </row>
    <row r="1683" spans="1:11" ht="42" customHeight="1">
      <c r="A1683" s="2" t="s">
        <v>4233</v>
      </c>
      <c r="B1683" s="2" t="s">
        <v>4233</v>
      </c>
      <c r="C1683" s="2" t="s">
        <v>27</v>
      </c>
      <c r="D1683" s="2" t="s">
        <v>28</v>
      </c>
      <c r="E1683" s="5" t="s">
        <v>1025</v>
      </c>
      <c r="F1683" s="3" t="s">
        <v>1026</v>
      </c>
      <c r="G1683" s="3" t="s">
        <v>21</v>
      </c>
      <c r="H1683" s="2" t="s">
        <v>49</v>
      </c>
      <c r="I1683" s="2" t="s">
        <v>4234</v>
      </c>
      <c r="J1683" s="3" t="str">
        <f>HYPERLINK("https://www.boe.es/gazeta/dias/1828/10/21/pdfs/GMD-1828-127.pdf#page=4","Abrir facsímil")</f>
        <v>Abrir facsímil</v>
      </c>
      <c r="K1683" s="3" t="s">
        <v>51</v>
      </c>
    </row>
    <row r="1684" spans="1:11" ht="42" customHeight="1">
      <c r="A1684" s="2" t="s">
        <v>4235</v>
      </c>
      <c r="B1684" s="2" t="s">
        <v>4235</v>
      </c>
      <c r="C1684" s="2" t="s">
        <v>17</v>
      </c>
      <c r="D1684" s="2" t="s">
        <v>18</v>
      </c>
      <c r="E1684" s="5" t="s">
        <v>128</v>
      </c>
      <c r="F1684" s="3" t="s">
        <v>129</v>
      </c>
      <c r="G1684" s="3" t="s">
        <v>21</v>
      </c>
      <c r="H1684" s="2" t="s">
        <v>49</v>
      </c>
      <c r="I1684" s="2" t="s">
        <v>4236</v>
      </c>
      <c r="J1684" s="3" t="str">
        <f>HYPERLINK("https://www.boe.es/gazeta/dias/1828/01/03/pdfs/GMD-1828-2.pdf#page=4","Abrir facsímil")</f>
        <v>Abrir facsímil</v>
      </c>
      <c r="K1684" s="3" t="s">
        <v>51</v>
      </c>
    </row>
    <row r="1685" spans="1:11" ht="42" customHeight="1">
      <c r="A1685" s="2" t="s">
        <v>4235</v>
      </c>
      <c r="B1685" s="2" t="s">
        <v>4235</v>
      </c>
      <c r="C1685" s="2" t="s">
        <v>17</v>
      </c>
      <c r="D1685" s="2" t="s">
        <v>18</v>
      </c>
      <c r="E1685" s="5" t="s">
        <v>41</v>
      </c>
      <c r="F1685" s="3" t="s">
        <v>42</v>
      </c>
      <c r="G1685" s="3" t="s">
        <v>21</v>
      </c>
      <c r="H1685" s="2" t="s">
        <v>49</v>
      </c>
      <c r="I1685" s="2" t="s">
        <v>4237</v>
      </c>
      <c r="J1685" s="3" t="str">
        <f>HYPERLINK("https://www.boe.es/gazeta/dias/1828/01/15/pdfs/GMD-1828-7.pdf#page=4","Abrir facsímil")</f>
        <v>Abrir facsímil</v>
      </c>
      <c r="K1685" s="3" t="s">
        <v>51</v>
      </c>
    </row>
    <row r="1686" spans="1:11" ht="42" customHeight="1">
      <c r="A1686" s="2" t="s">
        <v>4235</v>
      </c>
      <c r="B1686" s="2" t="s">
        <v>4235</v>
      </c>
      <c r="C1686" s="2" t="s">
        <v>27</v>
      </c>
      <c r="D1686" s="2" t="s">
        <v>28</v>
      </c>
      <c r="E1686" s="5" t="s">
        <v>61</v>
      </c>
      <c r="F1686" s="3" t="s">
        <v>62</v>
      </c>
      <c r="G1686" s="3" t="s">
        <v>21</v>
      </c>
      <c r="H1686" s="2" t="s">
        <v>49</v>
      </c>
      <c r="I1686" s="2" t="s">
        <v>4238</v>
      </c>
      <c r="J1686" s="3" t="str">
        <f>HYPERLINK("https://www.boe.es/gazeta/dias/1828/02/07/pdfs/GMD-1828-17.pdf#page=4","Abrir facsímil")</f>
        <v>Abrir facsímil</v>
      </c>
      <c r="K1686" s="3" t="s">
        <v>51</v>
      </c>
    </row>
    <row r="1687" spans="1:11" ht="42" customHeight="1">
      <c r="A1687" s="2" t="s">
        <v>4235</v>
      </c>
      <c r="B1687" s="2" t="s">
        <v>4235</v>
      </c>
      <c r="C1687" s="2" t="s">
        <v>27</v>
      </c>
      <c r="D1687" s="2" t="s">
        <v>28</v>
      </c>
      <c r="E1687" s="5" t="s">
        <v>324</v>
      </c>
      <c r="F1687" s="3" t="s">
        <v>325</v>
      </c>
      <c r="G1687" s="3" t="s">
        <v>21</v>
      </c>
      <c r="H1687" s="2" t="s">
        <v>49</v>
      </c>
      <c r="I1687" s="2" t="s">
        <v>4239</v>
      </c>
      <c r="J1687" s="3" t="str">
        <f>HYPERLINK("https://www.boe.es/gazeta/dias/1828/05/08/pdfs/GMD-1828-56.pdf#page=4","Abrir facsímil")</f>
        <v>Abrir facsímil</v>
      </c>
      <c r="K1687" s="3" t="s">
        <v>51</v>
      </c>
    </row>
    <row r="1688" spans="1:11" ht="42" customHeight="1">
      <c r="A1688" s="2" t="s">
        <v>4235</v>
      </c>
      <c r="B1688" s="2" t="s">
        <v>4235</v>
      </c>
      <c r="C1688" s="2" t="s">
        <v>46</v>
      </c>
      <c r="D1688" s="2" t="s">
        <v>28</v>
      </c>
      <c r="E1688" s="5" t="s">
        <v>55</v>
      </c>
      <c r="F1688" s="3" t="s">
        <v>56</v>
      </c>
      <c r="G1688" s="3" t="s">
        <v>36</v>
      </c>
      <c r="H1688" s="2" t="s">
        <v>49</v>
      </c>
      <c r="I1688" s="2" t="s">
        <v>4240</v>
      </c>
      <c r="J1688" s="3" t="str">
        <f>HYPERLINK("https://www.boe.es/gazeta/dias/1828/05/10/pdfs/GMD-1828-57.pdf#page=3","Abrir facsímil")</f>
        <v>Abrir facsímil</v>
      </c>
      <c r="K1688" s="3" t="s">
        <v>51</v>
      </c>
    </row>
    <row r="1689" spans="1:11" ht="42" customHeight="1">
      <c r="A1689" s="2" t="s">
        <v>4235</v>
      </c>
      <c r="B1689" s="2" t="s">
        <v>4235</v>
      </c>
      <c r="C1689" s="2" t="s">
        <v>27</v>
      </c>
      <c r="D1689" s="2" t="s">
        <v>28</v>
      </c>
      <c r="E1689" s="5" t="s">
        <v>221</v>
      </c>
      <c r="F1689" s="3" t="s">
        <v>222</v>
      </c>
      <c r="G1689" s="3" t="s">
        <v>36</v>
      </c>
      <c r="H1689" s="2" t="s">
        <v>49</v>
      </c>
      <c r="I1689" s="2" t="s">
        <v>4241</v>
      </c>
      <c r="J1689" s="3" t="str">
        <f>HYPERLINK("https://www.boe.es/gazeta/dias/1828/05/22/pdfs/GMD-1828-62.pdf#page=3","Abrir facsímil")</f>
        <v>Abrir facsímil</v>
      </c>
      <c r="K1689" s="3" t="s">
        <v>51</v>
      </c>
    </row>
    <row r="1690" spans="1:11" ht="42" customHeight="1">
      <c r="A1690" s="2" t="s">
        <v>4235</v>
      </c>
      <c r="B1690" s="2" t="s">
        <v>4235</v>
      </c>
      <c r="C1690" s="2" t="s">
        <v>17</v>
      </c>
      <c r="D1690" s="2" t="s">
        <v>18</v>
      </c>
      <c r="E1690" s="5" t="s">
        <v>73</v>
      </c>
      <c r="F1690" s="3" t="s">
        <v>74</v>
      </c>
      <c r="G1690" s="3" t="s">
        <v>21</v>
      </c>
      <c r="H1690" s="2" t="s">
        <v>49</v>
      </c>
      <c r="I1690" s="2" t="s">
        <v>4242</v>
      </c>
      <c r="J1690" s="3" t="str">
        <f>HYPERLINK("https://www.boe.es/gazeta/dias/1828/07/31/pdfs/GMD-1828-92.pdf#page=4","Abrir facsímil")</f>
        <v>Abrir facsímil</v>
      </c>
      <c r="K1690" s="3" t="s">
        <v>51</v>
      </c>
    </row>
    <row r="1691" spans="1:11" ht="42" customHeight="1">
      <c r="A1691" s="2" t="s">
        <v>4235</v>
      </c>
      <c r="B1691" s="2" t="s">
        <v>4235</v>
      </c>
      <c r="C1691" s="2" t="s">
        <v>46</v>
      </c>
      <c r="D1691" s="2" t="s">
        <v>28</v>
      </c>
      <c r="E1691" s="5" t="s">
        <v>607</v>
      </c>
      <c r="F1691" s="3" t="s">
        <v>608</v>
      </c>
      <c r="G1691" s="3" t="s">
        <v>609</v>
      </c>
      <c r="H1691" s="2" t="s">
        <v>49</v>
      </c>
      <c r="I1691" s="2" t="s">
        <v>4243</v>
      </c>
      <c r="J1691" s="3" t="str">
        <f>HYPERLINK("https://www.boe.es/gazeta/dias/1828/10/30/pdfs/GMD-1828-131.pdf#page=3","Abrir facsímil")</f>
        <v>Abrir facsímil</v>
      </c>
      <c r="K1691" s="3" t="s">
        <v>51</v>
      </c>
    </row>
    <row r="1692" spans="1:11" ht="42" customHeight="1">
      <c r="A1692" s="2" t="s">
        <v>4244</v>
      </c>
      <c r="B1692" s="2" t="s">
        <v>4245</v>
      </c>
      <c r="C1692" s="2" t="s">
        <v>46</v>
      </c>
      <c r="D1692" s="2" t="s">
        <v>28</v>
      </c>
      <c r="E1692" s="5" t="s">
        <v>386</v>
      </c>
      <c r="F1692" s="3" t="s">
        <v>387</v>
      </c>
      <c r="G1692" s="3" t="s">
        <v>21</v>
      </c>
      <c r="H1692" s="2" t="s">
        <v>49</v>
      </c>
      <c r="I1692" s="2" t="s">
        <v>4246</v>
      </c>
      <c r="J1692" s="3" t="str">
        <f>HYPERLINK("https://www.boe.es/gazeta/dias/1828/04/29/pdfs/GMD-1828-52.pdf#page=4","Abrir facsímil")</f>
        <v>Abrir facsímil</v>
      </c>
      <c r="K1692" s="3" t="s">
        <v>51</v>
      </c>
    </row>
    <row r="1693" spans="1:11" ht="42" customHeight="1">
      <c r="A1693" s="2" t="s">
        <v>4247</v>
      </c>
      <c r="B1693" s="2" t="s">
        <v>4247</v>
      </c>
      <c r="C1693" s="2" t="s">
        <v>27</v>
      </c>
      <c r="D1693" s="2" t="s">
        <v>28</v>
      </c>
      <c r="E1693" s="5" t="s">
        <v>208</v>
      </c>
      <c r="F1693" s="3" t="s">
        <v>209</v>
      </c>
      <c r="G1693" s="3" t="s">
        <v>21</v>
      </c>
      <c r="H1693" s="2" t="s">
        <v>49</v>
      </c>
      <c r="I1693" s="2" t="s">
        <v>4248</v>
      </c>
      <c r="J1693" s="3" t="str">
        <f>HYPERLINK("https://www.boe.es/gazeta/dias/1828/03/08/pdfs/GMD-1828-30.pdf#page=4","Abrir facsímil")</f>
        <v>Abrir facsímil</v>
      </c>
      <c r="K1693" s="3" t="s">
        <v>51</v>
      </c>
    </row>
    <row r="1694" spans="1:11" ht="42" customHeight="1">
      <c r="A1694" s="2" t="s">
        <v>4249</v>
      </c>
      <c r="B1694" s="2" t="s">
        <v>4249</v>
      </c>
      <c r="C1694" s="2" t="s">
        <v>150</v>
      </c>
      <c r="D1694" s="2" t="s">
        <v>151</v>
      </c>
      <c r="E1694" s="5" t="s">
        <v>382</v>
      </c>
      <c r="F1694" s="3" t="s">
        <v>383</v>
      </c>
      <c r="G1694" s="3" t="s">
        <v>43</v>
      </c>
      <c r="H1694" s="2" t="s">
        <v>49</v>
      </c>
      <c r="I1694" s="2" t="s">
        <v>4250</v>
      </c>
      <c r="J1694" s="3" t="str">
        <f>HYPERLINK("https://www.boe.es/gazeta/dias/1828/03/04/pdfs/GMD-1828-28.pdf#page=1","Abrir facsímil")</f>
        <v>Abrir facsímil</v>
      </c>
      <c r="K1694" s="3" t="s">
        <v>51</v>
      </c>
    </row>
    <row r="1695" spans="1:11" ht="42" customHeight="1">
      <c r="A1695" s="2" t="s">
        <v>4251</v>
      </c>
      <c r="B1695" s="2" t="s">
        <v>4252</v>
      </c>
      <c r="C1695" s="2" t="s">
        <v>150</v>
      </c>
      <c r="D1695" s="2" t="s">
        <v>151</v>
      </c>
      <c r="E1695" s="5" t="s">
        <v>439</v>
      </c>
      <c r="F1695" s="3" t="s">
        <v>440</v>
      </c>
      <c r="G1695" s="3" t="s">
        <v>21</v>
      </c>
      <c r="H1695" s="2" t="s">
        <v>49</v>
      </c>
      <c r="I1695" s="2" t="s">
        <v>4253</v>
      </c>
      <c r="J1695" s="3" t="str">
        <f>HYPERLINK("https://www.boe.es/gazeta/dias/1828/12/09/pdfs/GMD-1828-148.pdf#page=4","Abrir facsímil")</f>
        <v>Abrir facsímil</v>
      </c>
      <c r="K1695" s="3" t="s">
        <v>51</v>
      </c>
    </row>
    <row r="1696" spans="1:11" ht="42" customHeight="1">
      <c r="A1696" s="2" t="s">
        <v>4254</v>
      </c>
      <c r="B1696" s="2" t="s">
        <v>4255</v>
      </c>
      <c r="C1696" s="2" t="s">
        <v>54</v>
      </c>
      <c r="D1696" s="2" t="s">
        <v>28</v>
      </c>
      <c r="E1696" s="5" t="s">
        <v>128</v>
      </c>
      <c r="F1696" s="3" t="s">
        <v>129</v>
      </c>
      <c r="G1696" s="3" t="s">
        <v>21</v>
      </c>
      <c r="H1696" s="2" t="s">
        <v>49</v>
      </c>
      <c r="I1696" s="2" t="s">
        <v>4256</v>
      </c>
      <c r="J1696" s="3" t="str">
        <f>HYPERLINK("https://www.boe.es/gazeta/dias/1828/01/03/pdfs/GMD-1828-2.pdf#page=4","Abrir facsímil")</f>
        <v>Abrir facsímil</v>
      </c>
      <c r="K1696" s="3" t="s">
        <v>51</v>
      </c>
    </row>
    <row r="1697" spans="1:11" ht="42" customHeight="1">
      <c r="A1697" s="2" t="s">
        <v>4257</v>
      </c>
      <c r="B1697" s="2" t="s">
        <v>4257</v>
      </c>
      <c r="C1697" s="2" t="s">
        <v>27</v>
      </c>
      <c r="D1697" s="2" t="s">
        <v>28</v>
      </c>
      <c r="E1697" s="5" t="s">
        <v>221</v>
      </c>
      <c r="F1697" s="3" t="s">
        <v>222</v>
      </c>
      <c r="G1697" s="3" t="s">
        <v>36</v>
      </c>
      <c r="H1697" s="2" t="s">
        <v>49</v>
      </c>
      <c r="I1697" s="2" t="s">
        <v>4258</v>
      </c>
      <c r="J1697" s="3" t="str">
        <f>HYPERLINK("https://www.boe.es/gazeta/dias/1828/05/22/pdfs/GMD-1828-62.pdf#page=3","Abrir facsímil")</f>
        <v>Abrir facsímil</v>
      </c>
      <c r="K1697" s="3" t="s">
        <v>51</v>
      </c>
    </row>
    <row r="1698" spans="1:11" ht="42" customHeight="1">
      <c r="A1698" s="2" t="s">
        <v>4259</v>
      </c>
      <c r="B1698" s="2" t="s">
        <v>4260</v>
      </c>
      <c r="C1698" s="2" t="s">
        <v>17</v>
      </c>
      <c r="D1698" s="2" t="s">
        <v>18</v>
      </c>
      <c r="E1698" s="5" t="s">
        <v>47</v>
      </c>
      <c r="F1698" s="3" t="s">
        <v>48</v>
      </c>
      <c r="G1698" s="3" t="s">
        <v>36</v>
      </c>
      <c r="H1698" s="2" t="s">
        <v>49</v>
      </c>
      <c r="I1698" s="2" t="s">
        <v>4261</v>
      </c>
      <c r="J1698" s="3" t="str">
        <f>HYPERLINK("https://www.boe.es/gazeta/dias/1828/07/03/pdfs/GMD-1828-80.pdf#page=3","Abrir facsímil")</f>
        <v>Abrir facsímil</v>
      </c>
      <c r="K1698" s="3" t="s">
        <v>51</v>
      </c>
    </row>
    <row r="1699" spans="1:11" ht="42" customHeight="1">
      <c r="A1699" s="2" t="s">
        <v>4262</v>
      </c>
      <c r="B1699" s="2" t="s">
        <v>4263</v>
      </c>
      <c r="C1699" s="2" t="s">
        <v>27</v>
      </c>
      <c r="D1699" s="2" t="s">
        <v>28</v>
      </c>
      <c r="E1699" s="5" t="s">
        <v>780</v>
      </c>
      <c r="F1699" s="3" t="s">
        <v>781</v>
      </c>
      <c r="G1699" s="3" t="s">
        <v>21</v>
      </c>
      <c r="H1699" s="2" t="s">
        <v>49</v>
      </c>
      <c r="I1699" s="2" t="s">
        <v>4264</v>
      </c>
      <c r="J1699" s="3" t="str">
        <f>HYPERLINK("https://www.boe.es/gazeta/dias/1828/05/13/pdfs/GMD-1828-58.pdf#page=4","Abrir facsímil")</f>
        <v>Abrir facsímil</v>
      </c>
      <c r="K1699" s="3" t="s">
        <v>51</v>
      </c>
    </row>
    <row r="1700" spans="1:11" ht="42" customHeight="1">
      <c r="A1700" s="2" t="s">
        <v>4265</v>
      </c>
      <c r="B1700" s="2" t="s">
        <v>4266</v>
      </c>
      <c r="C1700" s="2" t="s">
        <v>17</v>
      </c>
      <c r="D1700" s="2" t="s">
        <v>18</v>
      </c>
      <c r="E1700" s="5" t="s">
        <v>73</v>
      </c>
      <c r="F1700" s="3" t="s">
        <v>74</v>
      </c>
      <c r="G1700" s="3" t="s">
        <v>21</v>
      </c>
      <c r="H1700" s="2" t="s">
        <v>49</v>
      </c>
      <c r="I1700" s="2" t="s">
        <v>4267</v>
      </c>
      <c r="J1700" s="3" t="str">
        <f>HYPERLINK("https://www.boe.es/gazeta/dias/1828/07/31/pdfs/GMD-1828-92.pdf#page=4","Abrir facsímil")</f>
        <v>Abrir facsímil</v>
      </c>
      <c r="K1700" s="3" t="s">
        <v>51</v>
      </c>
    </row>
    <row r="1701" spans="1:11" ht="42" customHeight="1">
      <c r="A1701" s="2" t="s">
        <v>4268</v>
      </c>
      <c r="B1701" s="2" t="s">
        <v>4269</v>
      </c>
      <c r="C1701" s="2" t="s">
        <v>54</v>
      </c>
      <c r="D1701" s="2" t="s">
        <v>28</v>
      </c>
      <c r="E1701" s="5" t="s">
        <v>78</v>
      </c>
      <c r="F1701" s="3" t="s">
        <v>79</v>
      </c>
      <c r="G1701" s="3" t="s">
        <v>36</v>
      </c>
      <c r="H1701" s="2" t="s">
        <v>49</v>
      </c>
      <c r="I1701" s="2" t="s">
        <v>4270</v>
      </c>
      <c r="J1701" s="3" t="str">
        <f>HYPERLINK("https://www.boe.es/gazeta/dias/1828/04/03/pdfs/GMD-1828-41.pdf#page=3","Abrir facsímil")</f>
        <v>Abrir facsímil</v>
      </c>
      <c r="K1701" s="3" t="s">
        <v>51</v>
      </c>
    </row>
    <row r="1702" spans="1:11" ht="42" customHeight="1">
      <c r="A1702" s="2" t="s">
        <v>4271</v>
      </c>
      <c r="B1702" s="2" t="s">
        <v>4272</v>
      </c>
      <c r="C1702" s="2" t="s">
        <v>46</v>
      </c>
      <c r="D1702" s="2" t="s">
        <v>28</v>
      </c>
      <c r="E1702" s="5" t="s">
        <v>169</v>
      </c>
      <c r="F1702" s="3" t="s">
        <v>170</v>
      </c>
      <c r="G1702" s="3" t="s">
        <v>36</v>
      </c>
      <c r="H1702" s="2" t="s">
        <v>49</v>
      </c>
      <c r="I1702" s="2" t="s">
        <v>4273</v>
      </c>
      <c r="J1702" s="3" t="str">
        <f>HYPERLINK("https://www.boe.es/gazeta/dias/1828/04/01/pdfs/GMD-1828-40.pdf#page=3","Abrir facsímil")</f>
        <v>Abrir facsímil</v>
      </c>
      <c r="K1702" s="3" t="s">
        <v>51</v>
      </c>
    </row>
    <row r="1703" spans="1:11" ht="42" customHeight="1">
      <c r="A1703" s="2" t="s">
        <v>4274</v>
      </c>
      <c r="B1703" s="2" t="s">
        <v>4275</v>
      </c>
      <c r="C1703" s="2" t="s">
        <v>27</v>
      </c>
      <c r="D1703" s="2" t="s">
        <v>28</v>
      </c>
      <c r="E1703" s="5" t="s">
        <v>34</v>
      </c>
      <c r="F1703" s="3" t="s">
        <v>35</v>
      </c>
      <c r="G1703" s="3" t="s">
        <v>364</v>
      </c>
      <c r="H1703" s="2" t="s">
        <v>49</v>
      </c>
      <c r="I1703" s="2" t="s">
        <v>4276</v>
      </c>
      <c r="J1703" s="3" t="str">
        <f>HYPERLINK("https://www.boe.es/gazeta/dias/1828/10/14/pdfs/GMD-1828-124.pdf#page=4","Abrir facsímil")</f>
        <v>Abrir facsímil</v>
      </c>
      <c r="K1703" s="3" t="s">
        <v>51</v>
      </c>
    </row>
    <row r="1704" spans="1:11" ht="42" customHeight="1">
      <c r="A1704" s="2" t="s">
        <v>4277</v>
      </c>
      <c r="B1704" s="2" t="s">
        <v>4277</v>
      </c>
      <c r="C1704" s="2" t="s">
        <v>17</v>
      </c>
      <c r="D1704" s="2" t="s">
        <v>18</v>
      </c>
      <c r="E1704" s="5" t="s">
        <v>672</v>
      </c>
      <c r="F1704" s="3" t="s">
        <v>673</v>
      </c>
      <c r="G1704" s="3" t="s">
        <v>36</v>
      </c>
      <c r="H1704" s="2" t="s">
        <v>49</v>
      </c>
      <c r="I1704" s="2" t="s">
        <v>4278</v>
      </c>
      <c r="J1704" s="3" t="str">
        <f>HYPERLINK("https://www.boe.es/gazeta/dias/1828/03/15/pdfs/GMD-1828-33.pdf#page=3","Abrir facsímil")</f>
        <v>Abrir facsímil</v>
      </c>
      <c r="K1704" s="3" t="s">
        <v>51</v>
      </c>
    </row>
    <row r="1705" spans="1:11" ht="42" customHeight="1">
      <c r="A1705" s="2" t="s">
        <v>4279</v>
      </c>
      <c r="B1705" s="2" t="s">
        <v>4280</v>
      </c>
      <c r="C1705" s="2" t="s">
        <v>17</v>
      </c>
      <c r="D1705" s="2" t="s">
        <v>18</v>
      </c>
      <c r="E1705" s="5" t="s">
        <v>465</v>
      </c>
      <c r="F1705" s="3" t="s">
        <v>466</v>
      </c>
      <c r="G1705" s="3" t="s">
        <v>21</v>
      </c>
      <c r="H1705" s="2" t="s">
        <v>49</v>
      </c>
      <c r="I1705" s="2" t="s">
        <v>4281</v>
      </c>
      <c r="J1705" s="3" t="str">
        <f>HYPERLINK("https://www.boe.es/gazeta/dias/1828/07/22/pdfs/GMD-1828-88.pdf#page=4","Abrir facsímil")</f>
        <v>Abrir facsímil</v>
      </c>
      <c r="K1705" s="3" t="s">
        <v>51</v>
      </c>
    </row>
    <row r="1706" spans="1:11" ht="42" customHeight="1">
      <c r="A1706" s="2" t="s">
        <v>4282</v>
      </c>
      <c r="B1706" s="2" t="s">
        <v>4282</v>
      </c>
      <c r="C1706" s="2" t="s">
        <v>54</v>
      </c>
      <c r="D1706" s="2" t="s">
        <v>28</v>
      </c>
      <c r="E1706" s="5" t="s">
        <v>446</v>
      </c>
      <c r="F1706" s="3" t="s">
        <v>447</v>
      </c>
      <c r="G1706" s="3" t="s">
        <v>21</v>
      </c>
      <c r="H1706" s="2" t="s">
        <v>49</v>
      </c>
      <c r="I1706" s="2" t="s">
        <v>4283</v>
      </c>
      <c r="J1706" s="3" t="str">
        <f>HYPERLINK("https://www.boe.es/gazeta/dias/1828/08/16/pdfs/GMD-1828-99.pdf#page=4","Abrir facsímil")</f>
        <v>Abrir facsímil</v>
      </c>
      <c r="K1706" s="3" t="s">
        <v>51</v>
      </c>
    </row>
    <row r="1707" spans="1:11" ht="42" customHeight="1">
      <c r="A1707" s="2" t="s">
        <v>4284</v>
      </c>
      <c r="B1707" s="2" t="s">
        <v>4285</v>
      </c>
      <c r="C1707" s="2" t="s">
        <v>54</v>
      </c>
      <c r="D1707" s="2" t="s">
        <v>28</v>
      </c>
      <c r="E1707" s="5" t="s">
        <v>324</v>
      </c>
      <c r="F1707" s="3" t="s">
        <v>325</v>
      </c>
      <c r="G1707" s="3" t="s">
        <v>21</v>
      </c>
      <c r="H1707" s="2" t="s">
        <v>49</v>
      </c>
      <c r="I1707" s="2" t="s">
        <v>4286</v>
      </c>
      <c r="J1707" s="3" t="str">
        <f>HYPERLINK("https://www.boe.es/gazeta/dias/1828/05/08/pdfs/GMD-1828-56.pdf#page=4","Abrir facsímil")</f>
        <v>Abrir facsímil</v>
      </c>
      <c r="K1707" s="3" t="s">
        <v>51</v>
      </c>
    </row>
    <row r="1708" spans="1:11" ht="42" customHeight="1">
      <c r="A1708" s="2" t="s">
        <v>4287</v>
      </c>
      <c r="B1708" s="2" t="s">
        <v>4288</v>
      </c>
      <c r="C1708" s="2" t="s">
        <v>86</v>
      </c>
      <c r="D1708" s="2" t="s">
        <v>28</v>
      </c>
      <c r="E1708" s="5" t="s">
        <v>55</v>
      </c>
      <c r="F1708" s="3" t="s">
        <v>56</v>
      </c>
      <c r="G1708" s="3" t="s">
        <v>57</v>
      </c>
      <c r="H1708" s="2" t="s">
        <v>49</v>
      </c>
      <c r="I1708" s="2" t="s">
        <v>4289</v>
      </c>
      <c r="J1708" s="3" t="str">
        <f>HYPERLINK("https://www.boe.es/gazeta/dias/1828/05/10/pdfs/GMD-1828-57.pdf#page=4","Abrir facsímil")</f>
        <v>Abrir facsímil</v>
      </c>
      <c r="K1708" s="3" t="s">
        <v>51</v>
      </c>
    </row>
    <row r="1709" spans="1:11" ht="42" customHeight="1">
      <c r="A1709" s="2" t="s">
        <v>4290</v>
      </c>
      <c r="B1709" s="2" t="s">
        <v>4290</v>
      </c>
      <c r="C1709" s="2" t="s">
        <v>17</v>
      </c>
      <c r="D1709" s="2" t="s">
        <v>18</v>
      </c>
      <c r="E1709" s="5" t="s">
        <v>394</v>
      </c>
      <c r="F1709" s="3" t="s">
        <v>395</v>
      </c>
      <c r="G1709" s="3" t="s">
        <v>396</v>
      </c>
      <c r="H1709" s="2" t="s">
        <v>49</v>
      </c>
      <c r="I1709" s="2" t="s">
        <v>4291</v>
      </c>
      <c r="J1709" s="3" t="str">
        <f>HYPERLINK("https://www.boe.es/gazeta/dias/1828/01/10/pdfs/GMD-1828-5.pdf#page=4","Abrir facsímil")</f>
        <v>Abrir facsímil</v>
      </c>
      <c r="K1709" s="3" t="s">
        <v>51</v>
      </c>
    </row>
    <row r="1710" spans="1:11" ht="42" customHeight="1">
      <c r="A1710" s="2" t="s">
        <v>4290</v>
      </c>
      <c r="B1710" s="2" t="s">
        <v>4290</v>
      </c>
      <c r="C1710" s="2" t="s">
        <v>27</v>
      </c>
      <c r="D1710" s="2" t="s">
        <v>28</v>
      </c>
      <c r="E1710" s="5" t="s">
        <v>1287</v>
      </c>
      <c r="F1710" s="3" t="s">
        <v>1288</v>
      </c>
      <c r="G1710" s="3" t="s">
        <v>43</v>
      </c>
      <c r="H1710" s="2" t="s">
        <v>49</v>
      </c>
      <c r="I1710" s="2" t="s">
        <v>4292</v>
      </c>
      <c r="J1710" s="3" t="str">
        <f>HYPERLINK("https://www.boe.es/gazeta/dias/1828/02/21/pdfs/GMD-1828-23.pdf#page=1","Abrir facsímil")</f>
        <v>Abrir facsímil</v>
      </c>
      <c r="K1710" s="3" t="s">
        <v>51</v>
      </c>
    </row>
    <row r="1711" spans="1:11" ht="42" customHeight="1">
      <c r="A1711" s="2" t="s">
        <v>4290</v>
      </c>
      <c r="B1711" s="2" t="s">
        <v>4290</v>
      </c>
      <c r="C1711" s="2" t="s">
        <v>27</v>
      </c>
      <c r="D1711" s="2" t="s">
        <v>28</v>
      </c>
      <c r="E1711" s="5" t="s">
        <v>174</v>
      </c>
      <c r="F1711" s="3" t="s">
        <v>175</v>
      </c>
      <c r="G1711" s="3" t="s">
        <v>36</v>
      </c>
      <c r="H1711" s="2" t="s">
        <v>49</v>
      </c>
      <c r="I1711" s="2" t="s">
        <v>4293</v>
      </c>
      <c r="J1711" s="3" t="str">
        <f>HYPERLINK("https://www.boe.es/gazeta/dias/1828/05/06/pdfs/GMD-1828-55.pdf#page=3","Abrir facsímil")</f>
        <v>Abrir facsímil</v>
      </c>
      <c r="K1711" s="3" t="s">
        <v>51</v>
      </c>
    </row>
    <row r="1712" spans="1:11" ht="42" customHeight="1">
      <c r="A1712" s="2" t="s">
        <v>4290</v>
      </c>
      <c r="B1712" s="2" t="s">
        <v>4290</v>
      </c>
      <c r="C1712" s="2" t="s">
        <v>27</v>
      </c>
      <c r="D1712" s="2" t="s">
        <v>28</v>
      </c>
      <c r="E1712" s="5" t="s">
        <v>339</v>
      </c>
      <c r="F1712" s="3" t="s">
        <v>340</v>
      </c>
      <c r="G1712" s="3" t="s">
        <v>21</v>
      </c>
      <c r="H1712" s="2" t="s">
        <v>49</v>
      </c>
      <c r="I1712" s="2" t="s">
        <v>4294</v>
      </c>
      <c r="J1712" s="3" t="str">
        <f>HYPERLINK("https://www.boe.es/gazeta/dias/1828/09/02/pdfs/GMD-1828-106.pdf#page=4","Abrir facsímil")</f>
        <v>Abrir facsímil</v>
      </c>
      <c r="K1712" s="3" t="s">
        <v>51</v>
      </c>
    </row>
    <row r="1713" spans="1:11" ht="42" customHeight="1">
      <c r="A1713" s="2" t="s">
        <v>4290</v>
      </c>
      <c r="B1713" s="2" t="s">
        <v>4290</v>
      </c>
      <c r="C1713" s="2" t="s">
        <v>54</v>
      </c>
      <c r="D1713" s="2" t="s">
        <v>28</v>
      </c>
      <c r="E1713" s="5" t="s">
        <v>585</v>
      </c>
      <c r="F1713" s="3" t="s">
        <v>586</v>
      </c>
      <c r="G1713" s="3" t="s">
        <v>587</v>
      </c>
      <c r="H1713" s="2" t="s">
        <v>49</v>
      </c>
      <c r="I1713" s="2" t="s">
        <v>4295</v>
      </c>
      <c r="J1713" s="3" t="str">
        <f>HYPERLINK("https://www.boe.es/gazeta/dias/1828/10/11/pdfs/GMD-1828-123.pdf#page=4","Abrir facsímil")</f>
        <v>Abrir facsímil</v>
      </c>
      <c r="K1713" s="3" t="s">
        <v>51</v>
      </c>
    </row>
    <row r="1714" spans="1:11" ht="42" customHeight="1">
      <c r="A1714" s="2" t="s">
        <v>4290</v>
      </c>
      <c r="B1714" s="2" t="s">
        <v>4290</v>
      </c>
      <c r="C1714" s="2" t="s">
        <v>17</v>
      </c>
      <c r="D1714" s="2" t="s">
        <v>18</v>
      </c>
      <c r="E1714" s="5" t="s">
        <v>585</v>
      </c>
      <c r="F1714" s="3" t="s">
        <v>586</v>
      </c>
      <c r="G1714" s="3" t="s">
        <v>36</v>
      </c>
      <c r="H1714" s="2" t="s">
        <v>49</v>
      </c>
      <c r="I1714" s="2" t="s">
        <v>4296</v>
      </c>
      <c r="J1714" s="3" t="str">
        <f>HYPERLINK("https://www.boe.es/gazeta/dias/1828/10/11/pdfs/GMD-1828-123.pdf#page=3","Abrir facsímil")</f>
        <v>Abrir facsímil</v>
      </c>
      <c r="K1714" s="3" t="s">
        <v>51</v>
      </c>
    </row>
    <row r="1715" spans="1:11" ht="42" customHeight="1">
      <c r="A1715" s="2" t="s">
        <v>4290</v>
      </c>
      <c r="B1715" s="2" t="s">
        <v>4290</v>
      </c>
      <c r="C1715" s="2" t="s">
        <v>150</v>
      </c>
      <c r="D1715" s="2" t="s">
        <v>151</v>
      </c>
      <c r="E1715" s="5" t="s">
        <v>34</v>
      </c>
      <c r="F1715" s="3" t="s">
        <v>35</v>
      </c>
      <c r="G1715" s="3" t="s">
        <v>67</v>
      </c>
      <c r="H1715" s="2" t="s">
        <v>49</v>
      </c>
      <c r="I1715" s="2" t="s">
        <v>4297</v>
      </c>
      <c r="J1715" s="3" t="str">
        <f>HYPERLINK("https://www.boe.es/gazeta/dias/1828/10/14/pdfs/GMD-1828-124.pdf#page=2","Abrir facsímil")</f>
        <v>Abrir facsímil</v>
      </c>
      <c r="K1715" s="3" t="s">
        <v>51</v>
      </c>
    </row>
    <row r="1716" spans="1:11" ht="42" customHeight="1">
      <c r="A1716" s="2" t="s">
        <v>4298</v>
      </c>
      <c r="B1716" s="2" t="s">
        <v>4299</v>
      </c>
      <c r="C1716" s="2" t="s">
        <v>27</v>
      </c>
      <c r="D1716" s="2" t="s">
        <v>28</v>
      </c>
      <c r="E1716" s="5" t="s">
        <v>879</v>
      </c>
      <c r="F1716" s="3" t="s">
        <v>880</v>
      </c>
      <c r="G1716" s="3" t="s">
        <v>21</v>
      </c>
      <c r="H1716" s="2" t="s">
        <v>49</v>
      </c>
      <c r="I1716" s="2" t="s">
        <v>4300</v>
      </c>
      <c r="J1716" s="3" t="str">
        <f>HYPERLINK("https://www.boe.es/gazeta/dias/1828/01/22/pdfs/GMD-1828-10.pdf#page=4","Abrir facsímil")</f>
        <v>Abrir facsímil</v>
      </c>
      <c r="K1716" s="3" t="s">
        <v>51</v>
      </c>
    </row>
    <row r="1717" spans="1:11" ht="42" customHeight="1">
      <c r="A1717" s="2" t="s">
        <v>4301</v>
      </c>
      <c r="B1717" s="2" t="s">
        <v>4302</v>
      </c>
      <c r="C1717" s="2" t="s">
        <v>27</v>
      </c>
      <c r="D1717" s="2" t="s">
        <v>28</v>
      </c>
      <c r="E1717" s="5" t="s">
        <v>916</v>
      </c>
      <c r="F1717" s="3" t="s">
        <v>917</v>
      </c>
      <c r="G1717" s="3" t="s">
        <v>21</v>
      </c>
      <c r="H1717" s="2" t="s">
        <v>49</v>
      </c>
      <c r="I1717" s="2" t="s">
        <v>4303</v>
      </c>
      <c r="J1717" s="3" t="str">
        <f>HYPERLINK("https://www.boe.es/gazeta/dias/1828/01/01/pdfs/GMD-1828-1.pdf#page=4","Abrir facsímil")</f>
        <v>Abrir facsímil</v>
      </c>
      <c r="K1717" s="3" t="s">
        <v>51</v>
      </c>
    </row>
    <row r="1718" spans="1:11" ht="42" customHeight="1">
      <c r="A1718" s="2" t="s">
        <v>4304</v>
      </c>
      <c r="B1718" s="2" t="s">
        <v>4305</v>
      </c>
      <c r="C1718" s="2" t="s">
        <v>17</v>
      </c>
      <c r="D1718" s="2" t="s">
        <v>18</v>
      </c>
      <c r="E1718" s="5" t="s">
        <v>212</v>
      </c>
      <c r="F1718" s="3" t="s">
        <v>213</v>
      </c>
      <c r="G1718" s="3" t="s">
        <v>36</v>
      </c>
      <c r="H1718" s="2" t="s">
        <v>49</v>
      </c>
      <c r="I1718" s="2" t="s">
        <v>4306</v>
      </c>
      <c r="J1718" s="3" t="str">
        <f>HYPERLINK("https://www.boe.es/gazeta/dias/1828/03/25/pdfs/GMD-1828-37.pdf#page=3","Abrir facsímil")</f>
        <v>Abrir facsímil</v>
      </c>
      <c r="K1718" s="3" t="s">
        <v>51</v>
      </c>
    </row>
    <row r="1719" spans="1:11" ht="42" customHeight="1">
      <c r="A1719" s="2" t="s">
        <v>4304</v>
      </c>
      <c r="B1719" s="2" t="s">
        <v>4305</v>
      </c>
      <c r="C1719" s="2" t="s">
        <v>17</v>
      </c>
      <c r="D1719" s="2" t="s">
        <v>18</v>
      </c>
      <c r="E1719" s="5" t="s">
        <v>334</v>
      </c>
      <c r="F1719" s="3" t="s">
        <v>335</v>
      </c>
      <c r="G1719" s="3" t="s">
        <v>36</v>
      </c>
      <c r="H1719" s="2" t="s">
        <v>49</v>
      </c>
      <c r="I1719" s="2" t="s">
        <v>4307</v>
      </c>
      <c r="J1719" s="3" t="str">
        <f>HYPERLINK("https://www.boe.es/gazeta/dias/1828/07/08/pdfs/GMD-1828-82.pdf#page=3","Abrir facsímil")</f>
        <v>Abrir facsímil</v>
      </c>
      <c r="K1719" s="3" t="s">
        <v>51</v>
      </c>
    </row>
    <row r="1720" spans="1:11" ht="42" customHeight="1">
      <c r="A1720" s="2" t="s">
        <v>4304</v>
      </c>
      <c r="B1720" s="2" t="s">
        <v>4305</v>
      </c>
      <c r="C1720" s="2" t="s">
        <v>17</v>
      </c>
      <c r="D1720" s="2" t="s">
        <v>18</v>
      </c>
      <c r="E1720" s="5" t="s">
        <v>434</v>
      </c>
      <c r="F1720" s="3" t="s">
        <v>435</v>
      </c>
      <c r="G1720" s="3" t="s">
        <v>67</v>
      </c>
      <c r="H1720" s="2" t="s">
        <v>49</v>
      </c>
      <c r="I1720" s="2" t="s">
        <v>4308</v>
      </c>
      <c r="J1720" s="3" t="str">
        <f>HYPERLINK("https://www.boe.es/gazeta/dias/1828/08/26/pdfs/GMD-1828-103.pdf#page=2","Abrir facsímil")</f>
        <v>Abrir facsímil</v>
      </c>
      <c r="K1720" s="3" t="s">
        <v>51</v>
      </c>
    </row>
    <row r="1721" spans="1:11" ht="42" customHeight="1">
      <c r="A1721" s="2" t="s">
        <v>4309</v>
      </c>
      <c r="B1721" s="2" t="s">
        <v>4310</v>
      </c>
      <c r="C1721" s="2" t="s">
        <v>27</v>
      </c>
      <c r="D1721" s="2" t="s">
        <v>28</v>
      </c>
      <c r="E1721" s="5" t="s">
        <v>727</v>
      </c>
      <c r="F1721" s="3" t="s">
        <v>728</v>
      </c>
      <c r="G1721" s="3" t="s">
        <v>43</v>
      </c>
      <c r="H1721" s="2" t="s">
        <v>49</v>
      </c>
      <c r="I1721" s="2" t="s">
        <v>4311</v>
      </c>
      <c r="J1721" s="3" t="str">
        <f>HYPERLINK("https://www.boe.es/gazeta/dias/1828/08/09/pdfs/GMD-1828-96.pdf#page=1","Abrir facsímil")</f>
        <v>Abrir facsímil</v>
      </c>
      <c r="K1721" s="3" t="s">
        <v>51</v>
      </c>
    </row>
    <row r="1722" spans="1:11" ht="42" customHeight="1">
      <c r="A1722" s="2" t="s">
        <v>4309</v>
      </c>
      <c r="B1722" s="2" t="s">
        <v>4310</v>
      </c>
      <c r="C1722" s="2" t="s">
        <v>86</v>
      </c>
      <c r="D1722" s="2" t="s">
        <v>28</v>
      </c>
      <c r="E1722" s="5" t="s">
        <v>100</v>
      </c>
      <c r="F1722" s="3" t="s">
        <v>101</v>
      </c>
      <c r="G1722" s="3" t="s">
        <v>67</v>
      </c>
      <c r="H1722" s="2" t="s">
        <v>49</v>
      </c>
      <c r="I1722" s="2" t="s">
        <v>4312</v>
      </c>
      <c r="J1722" s="3" t="str">
        <f>HYPERLINK("https://www.boe.es/gazeta/dias/1828/10/02/pdfs/GMD-1828-119.pdf#page=2","Abrir facsímil")</f>
        <v>Abrir facsímil</v>
      </c>
      <c r="K1722" s="3" t="s">
        <v>51</v>
      </c>
    </row>
    <row r="1723" spans="1:11" ht="42" customHeight="1">
      <c r="A1723" s="2" t="s">
        <v>4313</v>
      </c>
      <c r="B1723" s="2" t="s">
        <v>4314</v>
      </c>
      <c r="C1723" s="2" t="s">
        <v>27</v>
      </c>
      <c r="D1723" s="2" t="s">
        <v>28</v>
      </c>
      <c r="E1723" s="5" t="s">
        <v>1961</v>
      </c>
      <c r="F1723" s="3" t="s">
        <v>1962</v>
      </c>
      <c r="G1723" s="3" t="s">
        <v>36</v>
      </c>
      <c r="H1723" s="2" t="s">
        <v>49</v>
      </c>
      <c r="I1723" s="2" t="s">
        <v>4315</v>
      </c>
      <c r="J1723" s="3" t="str">
        <f>HYPERLINK("https://www.boe.es/gazeta/dias/1828/06/17/pdfs/GMD-1828-73.pdf#page=3","Abrir facsímil")</f>
        <v>Abrir facsímil</v>
      </c>
      <c r="K1723" s="3" t="s">
        <v>51</v>
      </c>
    </row>
    <row r="1724" spans="1:11" ht="42" customHeight="1">
      <c r="A1724" s="2" t="s">
        <v>4316</v>
      </c>
      <c r="B1724" s="2" t="s">
        <v>4316</v>
      </c>
      <c r="C1724" s="2" t="s">
        <v>86</v>
      </c>
      <c r="D1724" s="2" t="s">
        <v>28</v>
      </c>
      <c r="E1724" s="5" t="s">
        <v>55</v>
      </c>
      <c r="F1724" s="3" t="s">
        <v>56</v>
      </c>
      <c r="G1724" s="3" t="s">
        <v>36</v>
      </c>
      <c r="H1724" s="2" t="s">
        <v>49</v>
      </c>
      <c r="I1724" s="2" t="s">
        <v>4317</v>
      </c>
      <c r="J1724" s="3" t="str">
        <f>HYPERLINK("https://www.boe.es/gazeta/dias/1828/05/10/pdfs/GMD-1828-57.pdf#page=3","Abrir facsímil")</f>
        <v>Abrir facsímil</v>
      </c>
      <c r="K1724" s="3" t="s">
        <v>51</v>
      </c>
    </row>
    <row r="1725" spans="1:11" ht="42" customHeight="1">
      <c r="A1725" s="2" t="s">
        <v>4316</v>
      </c>
      <c r="B1725" s="2" t="s">
        <v>4316</v>
      </c>
      <c r="C1725" s="2" t="s">
        <v>150</v>
      </c>
      <c r="D1725" s="2" t="s">
        <v>151</v>
      </c>
      <c r="E1725" s="5" t="s">
        <v>137</v>
      </c>
      <c r="F1725" s="3" t="s">
        <v>138</v>
      </c>
      <c r="G1725" s="3" t="s">
        <v>21</v>
      </c>
      <c r="H1725" s="2" t="s">
        <v>49</v>
      </c>
      <c r="I1725" s="2" t="s">
        <v>4318</v>
      </c>
      <c r="J1725" s="3" t="str">
        <f>HYPERLINK("https://www.boe.es/gazeta/dias/1828/12/25/pdfs/GMD-1828-155.pdf#page=4","Abrir facsímil")</f>
        <v>Abrir facsímil</v>
      </c>
      <c r="K1725" s="3" t="s">
        <v>51</v>
      </c>
    </row>
    <row r="1726" spans="1:11" ht="42" customHeight="1">
      <c r="A1726" s="2" t="s">
        <v>4319</v>
      </c>
      <c r="B1726" s="2" t="s">
        <v>4320</v>
      </c>
      <c r="C1726" s="2" t="s">
        <v>96</v>
      </c>
      <c r="D1726" s="2" t="s">
        <v>28</v>
      </c>
      <c r="E1726" s="5" t="s">
        <v>637</v>
      </c>
      <c r="F1726" s="3" t="s">
        <v>638</v>
      </c>
      <c r="G1726" s="3" t="s">
        <v>21</v>
      </c>
      <c r="H1726" s="2" t="s">
        <v>49</v>
      </c>
      <c r="I1726" s="2" t="s">
        <v>4321</v>
      </c>
      <c r="J1726" s="3" t="str">
        <f>HYPERLINK("https://www.boe.es/gazeta/dias/1828/07/12/pdfs/GMD-1828-84.pdf#page=4","Abrir facsímil")</f>
        <v>Abrir facsímil</v>
      </c>
      <c r="K1726" s="3" t="s">
        <v>51</v>
      </c>
    </row>
    <row r="1727" spans="1:11" ht="42" customHeight="1">
      <c r="A1727" s="2" t="s">
        <v>4322</v>
      </c>
      <c r="B1727" s="2" t="s">
        <v>4323</v>
      </c>
      <c r="C1727" s="2" t="s">
        <v>27</v>
      </c>
      <c r="D1727" s="2" t="s">
        <v>28</v>
      </c>
      <c r="E1727" s="5" t="s">
        <v>133</v>
      </c>
      <c r="F1727" s="3" t="s">
        <v>134</v>
      </c>
      <c r="G1727" s="3" t="s">
        <v>36</v>
      </c>
      <c r="H1727" s="2" t="s">
        <v>49</v>
      </c>
      <c r="I1727" s="2" t="s">
        <v>4324</v>
      </c>
      <c r="J1727" s="3" t="str">
        <f>HYPERLINK("https://www.boe.es/gazeta/dias/1828/05/15/pdfs/GMD-1828-59.pdf#page=3","Abrir facsímil")</f>
        <v>Abrir facsímil</v>
      </c>
      <c r="K1727" s="3" t="s">
        <v>51</v>
      </c>
    </row>
    <row r="1728" spans="1:11" ht="42" customHeight="1">
      <c r="A1728" s="2" t="s">
        <v>4325</v>
      </c>
      <c r="B1728" s="2" t="s">
        <v>4326</v>
      </c>
      <c r="C1728" s="2" t="s">
        <v>27</v>
      </c>
      <c r="D1728" s="2" t="s">
        <v>28</v>
      </c>
      <c r="E1728" s="5" t="s">
        <v>212</v>
      </c>
      <c r="F1728" s="3" t="s">
        <v>213</v>
      </c>
      <c r="G1728" s="3" t="s">
        <v>36</v>
      </c>
      <c r="H1728" s="2" t="s">
        <v>49</v>
      </c>
      <c r="I1728" s="2" t="s">
        <v>4327</v>
      </c>
      <c r="J1728" s="3" t="str">
        <f>HYPERLINK("https://www.boe.es/gazeta/dias/1828/03/25/pdfs/GMD-1828-37.pdf#page=3","Abrir facsímil")</f>
        <v>Abrir facsímil</v>
      </c>
      <c r="K1728" s="3" t="s">
        <v>51</v>
      </c>
    </row>
    <row r="1729" spans="1:11" ht="42" customHeight="1">
      <c r="A1729" s="2" t="s">
        <v>4328</v>
      </c>
      <c r="B1729" s="2" t="s">
        <v>4329</v>
      </c>
      <c r="C1729" s="2" t="s">
        <v>27</v>
      </c>
      <c r="D1729" s="2" t="s">
        <v>28</v>
      </c>
      <c r="E1729" s="5" t="s">
        <v>169</v>
      </c>
      <c r="F1729" s="3" t="s">
        <v>170</v>
      </c>
      <c r="G1729" s="3" t="s">
        <v>36</v>
      </c>
      <c r="H1729" s="2" t="s">
        <v>49</v>
      </c>
      <c r="I1729" s="2" t="s">
        <v>4330</v>
      </c>
      <c r="J1729" s="3" t="str">
        <f>HYPERLINK("https://www.boe.es/gazeta/dias/1828/04/01/pdfs/GMD-1828-40.pdf#page=3","Abrir facsímil")</f>
        <v>Abrir facsímil</v>
      </c>
      <c r="K1729" s="3" t="s">
        <v>51</v>
      </c>
    </row>
    <row r="1730" spans="1:11" ht="42" customHeight="1">
      <c r="A1730" s="2" t="s">
        <v>4331</v>
      </c>
      <c r="B1730" s="2" t="s">
        <v>4332</v>
      </c>
      <c r="C1730" s="2" t="s">
        <v>27</v>
      </c>
      <c r="D1730" s="2" t="s">
        <v>28</v>
      </c>
      <c r="E1730" s="5" t="s">
        <v>133</v>
      </c>
      <c r="F1730" s="3" t="s">
        <v>134</v>
      </c>
      <c r="G1730" s="3" t="s">
        <v>36</v>
      </c>
      <c r="H1730" s="2" t="s">
        <v>49</v>
      </c>
      <c r="I1730" s="2" t="s">
        <v>4333</v>
      </c>
      <c r="J1730" s="3" t="str">
        <f>HYPERLINK("https://www.boe.es/gazeta/dias/1828/05/15/pdfs/GMD-1828-59.pdf#page=3","Abrir facsímil")</f>
        <v>Abrir facsímil</v>
      </c>
      <c r="K1730" s="3" t="s">
        <v>51</v>
      </c>
    </row>
    <row r="1731" spans="1:11" ht="42" customHeight="1">
      <c r="A1731" s="2" t="s">
        <v>4334</v>
      </c>
      <c r="B1731" s="2" t="s">
        <v>4335</v>
      </c>
      <c r="C1731" s="2" t="s">
        <v>150</v>
      </c>
      <c r="D1731" s="2" t="s">
        <v>151</v>
      </c>
      <c r="E1731" s="5" t="s">
        <v>191</v>
      </c>
      <c r="F1731" s="3" t="s">
        <v>192</v>
      </c>
      <c r="G1731" s="3" t="s">
        <v>193</v>
      </c>
      <c r="H1731" s="2" t="s">
        <v>49</v>
      </c>
      <c r="I1731" s="2" t="s">
        <v>4336</v>
      </c>
      <c r="J1731" s="3" t="str">
        <f>HYPERLINK("https://www.boe.es/gazeta/dias/1828/03/20/pdfs/GMD-1828-35.pdf#page=4","Abrir facsímil")</f>
        <v>Abrir facsímil</v>
      </c>
      <c r="K1731" s="3" t="s">
        <v>51</v>
      </c>
    </row>
    <row r="1732" spans="1:11" ht="42" customHeight="1">
      <c r="A1732" s="2" t="s">
        <v>4337</v>
      </c>
      <c r="B1732" s="2" t="s">
        <v>4338</v>
      </c>
      <c r="C1732" s="2" t="s">
        <v>27</v>
      </c>
      <c r="D1732" s="2" t="s">
        <v>28</v>
      </c>
      <c r="E1732" s="5" t="s">
        <v>475</v>
      </c>
      <c r="F1732" s="3" t="s">
        <v>476</v>
      </c>
      <c r="G1732" s="3" t="s">
        <v>21</v>
      </c>
      <c r="H1732" s="2" t="s">
        <v>49</v>
      </c>
      <c r="I1732" s="2" t="s">
        <v>4339</v>
      </c>
      <c r="J1732" s="3" t="str">
        <f>HYPERLINK("https://www.boe.es/gazeta/dias/1828/11/25/pdfs/GMD-1828-142.pdf#page=4","Abrir facsímil")</f>
        <v>Abrir facsímil</v>
      </c>
      <c r="K1732" s="3" t="s">
        <v>51</v>
      </c>
    </row>
    <row r="1733" spans="1:11" ht="42" customHeight="1">
      <c r="A1733" s="2" t="s">
        <v>4340</v>
      </c>
      <c r="B1733" s="2" t="s">
        <v>4341</v>
      </c>
      <c r="C1733" s="2" t="s">
        <v>150</v>
      </c>
      <c r="D1733" s="2" t="s">
        <v>151</v>
      </c>
      <c r="E1733" s="5" t="s">
        <v>1077</v>
      </c>
      <c r="F1733" s="3" t="s">
        <v>1078</v>
      </c>
      <c r="G1733" s="3" t="s">
        <v>21</v>
      </c>
      <c r="H1733" s="2" t="s">
        <v>22</v>
      </c>
      <c r="I1733" s="2" t="s">
        <v>4342</v>
      </c>
      <c r="J1733" s="3" t="str">
        <f>HYPERLINK("https://www.boe.es/gazeta/dias/1828/07/19/pdfs/GMD-1828-87.pdf#page=4","Abrir facsímil")</f>
        <v>Abrir facsímil</v>
      </c>
      <c r="K1733" s="3" t="s">
        <v>24</v>
      </c>
    </row>
    <row r="1734" spans="1:11" ht="42" customHeight="1">
      <c r="A1734" s="2" t="s">
        <v>4343</v>
      </c>
      <c r="B1734" s="2" t="s">
        <v>4344</v>
      </c>
      <c r="C1734" s="2" t="s">
        <v>27</v>
      </c>
      <c r="D1734" s="2" t="s">
        <v>28</v>
      </c>
      <c r="E1734" s="5" t="s">
        <v>128</v>
      </c>
      <c r="F1734" s="3" t="s">
        <v>129</v>
      </c>
      <c r="G1734" s="3" t="s">
        <v>36</v>
      </c>
      <c r="H1734" s="2" t="s">
        <v>49</v>
      </c>
      <c r="I1734" s="2" t="s">
        <v>4345</v>
      </c>
      <c r="J1734" s="3" t="str">
        <f>HYPERLINK("https://www.boe.es/gazeta/dias/1828/01/03/pdfs/GMD-1828-2.pdf#page=3","Abrir facsímil")</f>
        <v>Abrir facsímil</v>
      </c>
      <c r="K1734" s="3" t="s">
        <v>51</v>
      </c>
    </row>
    <row r="1735" spans="1:11" ht="42" customHeight="1">
      <c r="A1735" s="2" t="s">
        <v>4346</v>
      </c>
      <c r="B1735" s="2" t="s">
        <v>4346</v>
      </c>
      <c r="C1735" s="2" t="s">
        <v>27</v>
      </c>
      <c r="D1735" s="2" t="s">
        <v>28</v>
      </c>
      <c r="E1735" s="5" t="s">
        <v>128</v>
      </c>
      <c r="F1735" s="3" t="s">
        <v>129</v>
      </c>
      <c r="G1735" s="3" t="s">
        <v>36</v>
      </c>
      <c r="H1735" s="2" t="s">
        <v>49</v>
      </c>
      <c r="I1735" s="2" t="s">
        <v>4347</v>
      </c>
      <c r="J1735" s="3" t="str">
        <f>HYPERLINK("https://www.boe.es/gazeta/dias/1828/01/03/pdfs/GMD-1828-2.pdf#page=3","Abrir facsímil")</f>
        <v>Abrir facsímil</v>
      </c>
      <c r="K1735" s="3" t="s">
        <v>51</v>
      </c>
    </row>
    <row r="1736" spans="1:11" ht="42" customHeight="1">
      <c r="A1736" s="2" t="s">
        <v>4346</v>
      </c>
      <c r="B1736" s="2" t="s">
        <v>4346</v>
      </c>
      <c r="C1736" s="2" t="s">
        <v>27</v>
      </c>
      <c r="D1736" s="2" t="s">
        <v>28</v>
      </c>
      <c r="E1736" s="5" t="s">
        <v>128</v>
      </c>
      <c r="F1736" s="3" t="s">
        <v>129</v>
      </c>
      <c r="G1736" s="3" t="s">
        <v>21</v>
      </c>
      <c r="H1736" s="2" t="s">
        <v>49</v>
      </c>
      <c r="I1736" s="2" t="s">
        <v>4348</v>
      </c>
      <c r="J1736" s="3" t="str">
        <f>HYPERLINK("https://www.boe.es/gazeta/dias/1828/01/03/pdfs/GMD-1828-2.pdf#page=4","Abrir facsímil")</f>
        <v>Abrir facsímil</v>
      </c>
      <c r="K1736" s="3" t="s">
        <v>51</v>
      </c>
    </row>
    <row r="1737" spans="1:11" ht="42" customHeight="1">
      <c r="A1737" s="2" t="s">
        <v>4349</v>
      </c>
      <c r="B1737" s="2" t="s">
        <v>4350</v>
      </c>
      <c r="C1737" s="2" t="s">
        <v>150</v>
      </c>
      <c r="D1737" s="2" t="s">
        <v>151</v>
      </c>
      <c r="E1737" s="5" t="s">
        <v>746</v>
      </c>
      <c r="F1737" s="3" t="s">
        <v>747</v>
      </c>
      <c r="G1737" s="3" t="s">
        <v>43</v>
      </c>
      <c r="H1737" s="2" t="s">
        <v>49</v>
      </c>
      <c r="I1737" s="2" t="s">
        <v>4351</v>
      </c>
      <c r="J1737" s="3" t="str">
        <f>HYPERLINK("https://www.boe.es/gazeta/dias/1828/01/08/pdfs/GMD-1828-4.pdf#page=1","Abrir facsímil")</f>
        <v>Abrir facsímil</v>
      </c>
      <c r="K1737" s="3" t="s">
        <v>51</v>
      </c>
    </row>
    <row r="1738" spans="1:11" ht="42" customHeight="1">
      <c r="A1738" s="2" t="s">
        <v>4352</v>
      </c>
      <c r="B1738" s="2" t="s">
        <v>4353</v>
      </c>
      <c r="C1738" s="2" t="s">
        <v>150</v>
      </c>
      <c r="D1738" s="2" t="s">
        <v>151</v>
      </c>
      <c r="E1738" s="5" t="s">
        <v>73</v>
      </c>
      <c r="F1738" s="3" t="s">
        <v>74</v>
      </c>
      <c r="G1738" s="3" t="s">
        <v>21</v>
      </c>
      <c r="H1738" s="2" t="s">
        <v>49</v>
      </c>
      <c r="I1738" s="2" t="s">
        <v>4354</v>
      </c>
      <c r="J1738" s="3" t="str">
        <f>HYPERLINK("https://www.boe.es/gazeta/dias/1828/07/31/pdfs/GMD-1828-92.pdf#page=4","Abrir facsímil")</f>
        <v>Abrir facsímil</v>
      </c>
      <c r="K1738" s="3" t="s">
        <v>51</v>
      </c>
    </row>
    <row r="1739" spans="1:11" ht="42" customHeight="1">
      <c r="A1739" s="2" t="s">
        <v>4355</v>
      </c>
      <c r="B1739" s="2" t="s">
        <v>4356</v>
      </c>
      <c r="C1739" s="2" t="s">
        <v>27</v>
      </c>
      <c r="D1739" s="2" t="s">
        <v>28</v>
      </c>
      <c r="E1739" s="5" t="s">
        <v>61</v>
      </c>
      <c r="F1739" s="3" t="s">
        <v>62</v>
      </c>
      <c r="G1739" s="3" t="s">
        <v>21</v>
      </c>
      <c r="H1739" s="2" t="s">
        <v>49</v>
      </c>
      <c r="I1739" s="2" t="s">
        <v>4357</v>
      </c>
      <c r="J1739" s="3" t="str">
        <f>HYPERLINK("https://www.boe.es/gazeta/dias/1828/02/07/pdfs/GMD-1828-17.pdf#page=4","Abrir facsímil")</f>
        <v>Abrir facsímil</v>
      </c>
      <c r="K1739" s="3" t="s">
        <v>51</v>
      </c>
    </row>
    <row r="1740" spans="1:11" ht="42" customHeight="1">
      <c r="A1740" s="2" t="s">
        <v>4358</v>
      </c>
      <c r="B1740" s="2" t="s">
        <v>4359</v>
      </c>
      <c r="C1740" s="2" t="s">
        <v>27</v>
      </c>
      <c r="D1740" s="2" t="s">
        <v>28</v>
      </c>
      <c r="E1740" s="5" t="s">
        <v>275</v>
      </c>
      <c r="F1740" s="3" t="s">
        <v>276</v>
      </c>
      <c r="G1740" s="3" t="s">
        <v>36</v>
      </c>
      <c r="H1740" s="2" t="s">
        <v>49</v>
      </c>
      <c r="I1740" s="2" t="s">
        <v>4360</v>
      </c>
      <c r="J1740" s="3" t="str">
        <f>HYPERLINK("https://www.boe.es/gazeta/dias/1828/03/29/pdfs/GMD-1828-39.pdf#page=3","Abrir facsímil")</f>
        <v>Abrir facsímil</v>
      </c>
      <c r="K1740" s="3" t="s">
        <v>51</v>
      </c>
    </row>
    <row r="1741" spans="1:11" ht="42" customHeight="1">
      <c r="A1741" s="2" t="s">
        <v>4361</v>
      </c>
      <c r="B1741" s="2" t="s">
        <v>4361</v>
      </c>
      <c r="C1741" s="2" t="s">
        <v>17</v>
      </c>
      <c r="D1741" s="2" t="s">
        <v>18</v>
      </c>
      <c r="E1741" s="5" t="s">
        <v>607</v>
      </c>
      <c r="F1741" s="3" t="s">
        <v>608</v>
      </c>
      <c r="G1741" s="3" t="s">
        <v>2843</v>
      </c>
      <c r="H1741" s="2" t="s">
        <v>49</v>
      </c>
      <c r="I1741" s="2" t="s">
        <v>4362</v>
      </c>
      <c r="J1741" s="3" t="str">
        <f>HYPERLINK("https://www.boe.es/gazeta/dias/1828/10/30/pdfs/GMD-1828-131.pdf#page=2","Abrir facsímil")</f>
        <v>Abrir facsímil</v>
      </c>
      <c r="K1741" s="3" t="s">
        <v>51</v>
      </c>
    </row>
    <row r="1742" spans="1:11" ht="42" customHeight="1">
      <c r="A1742" s="2" t="s">
        <v>4363</v>
      </c>
      <c r="B1742" s="2" t="s">
        <v>4364</v>
      </c>
      <c r="C1742" s="2" t="s">
        <v>86</v>
      </c>
      <c r="D1742" s="2" t="s">
        <v>28</v>
      </c>
      <c r="E1742" s="5" t="s">
        <v>55</v>
      </c>
      <c r="F1742" s="3" t="s">
        <v>56</v>
      </c>
      <c r="G1742" s="3" t="s">
        <v>57</v>
      </c>
      <c r="H1742" s="2" t="s">
        <v>49</v>
      </c>
      <c r="I1742" s="2" t="s">
        <v>4365</v>
      </c>
      <c r="J1742" s="3" t="str">
        <f>HYPERLINK("https://www.boe.es/gazeta/dias/1828/05/10/pdfs/GMD-1828-57.pdf#page=4","Abrir facsímil")</f>
        <v>Abrir facsímil</v>
      </c>
      <c r="K1742" s="3" t="s">
        <v>51</v>
      </c>
    </row>
    <row r="1743" spans="1:11" ht="42" customHeight="1">
      <c r="A1743" s="2" t="s">
        <v>4366</v>
      </c>
      <c r="B1743" s="2" t="s">
        <v>4367</v>
      </c>
      <c r="C1743" s="2" t="s">
        <v>96</v>
      </c>
      <c r="D1743" s="2" t="s">
        <v>28</v>
      </c>
      <c r="E1743" s="5" t="s">
        <v>1077</v>
      </c>
      <c r="F1743" s="3" t="s">
        <v>1078</v>
      </c>
      <c r="G1743" s="3" t="s">
        <v>21</v>
      </c>
      <c r="H1743" s="2" t="s">
        <v>49</v>
      </c>
      <c r="I1743" s="2" t="s">
        <v>4368</v>
      </c>
      <c r="J1743" s="3" t="str">
        <f>HYPERLINK("https://www.boe.es/gazeta/dias/1828/07/19/pdfs/GMD-1828-87.pdf#page=4","Abrir facsímil")</f>
        <v>Abrir facsímil</v>
      </c>
      <c r="K1743" s="3" t="s">
        <v>51</v>
      </c>
    </row>
    <row r="1744" spans="1:11" ht="42" customHeight="1">
      <c r="A1744" s="2" t="s">
        <v>4369</v>
      </c>
      <c r="B1744" s="2" t="s">
        <v>4370</v>
      </c>
      <c r="C1744" s="2" t="s">
        <v>27</v>
      </c>
      <c r="D1744" s="2" t="s">
        <v>28</v>
      </c>
      <c r="E1744" s="5" t="s">
        <v>221</v>
      </c>
      <c r="F1744" s="3" t="s">
        <v>222</v>
      </c>
      <c r="G1744" s="3" t="s">
        <v>36</v>
      </c>
      <c r="H1744" s="2" t="s">
        <v>49</v>
      </c>
      <c r="I1744" s="2" t="s">
        <v>4371</v>
      </c>
      <c r="J1744" s="3" t="str">
        <f>HYPERLINK("https://www.boe.es/gazeta/dias/1828/05/22/pdfs/GMD-1828-62.pdf#page=3","Abrir facsímil")</f>
        <v>Abrir facsímil</v>
      </c>
      <c r="K1744" s="3" t="s">
        <v>51</v>
      </c>
    </row>
    <row r="1745" spans="1:11" ht="42" customHeight="1">
      <c r="A1745" s="2" t="s">
        <v>4372</v>
      </c>
      <c r="B1745" s="2" t="s">
        <v>4373</v>
      </c>
      <c r="C1745" s="2" t="s">
        <v>17</v>
      </c>
      <c r="D1745" s="2" t="s">
        <v>18</v>
      </c>
      <c r="E1745" s="5" t="s">
        <v>100</v>
      </c>
      <c r="F1745" s="3" t="s">
        <v>101</v>
      </c>
      <c r="G1745" s="3" t="s">
        <v>36</v>
      </c>
      <c r="H1745" s="2" t="s">
        <v>49</v>
      </c>
      <c r="I1745" s="2" t="s">
        <v>4374</v>
      </c>
      <c r="J1745" s="3" t="str">
        <f>HYPERLINK("https://www.boe.es/gazeta/dias/1828/10/02/pdfs/GMD-1828-119.pdf#page=3","Abrir facsímil")</f>
        <v>Abrir facsímil</v>
      </c>
      <c r="K1745" s="3" t="s">
        <v>51</v>
      </c>
    </row>
    <row r="1746" spans="1:11" ht="42" customHeight="1">
      <c r="A1746" s="2" t="s">
        <v>4375</v>
      </c>
      <c r="B1746" s="2" t="s">
        <v>4376</v>
      </c>
      <c r="C1746" s="2" t="s">
        <v>86</v>
      </c>
      <c r="D1746" s="2" t="s">
        <v>28</v>
      </c>
      <c r="E1746" s="5" t="s">
        <v>241</v>
      </c>
      <c r="F1746" s="3" t="s">
        <v>242</v>
      </c>
      <c r="G1746" s="3" t="s">
        <v>243</v>
      </c>
      <c r="H1746" s="2" t="s">
        <v>49</v>
      </c>
      <c r="I1746" s="2" t="s">
        <v>4377</v>
      </c>
      <c r="J1746" s="3" t="str">
        <f>HYPERLINK("https://www.boe.es/gazeta/dias/1828/02/12/pdfs/GMD-1828-19.pdf#page=4","Abrir facsímil")</f>
        <v>Abrir facsímil</v>
      </c>
      <c r="K1746" s="3" t="s">
        <v>51</v>
      </c>
    </row>
    <row r="1747" spans="1:11" ht="42" customHeight="1">
      <c r="A1747" s="2" t="s">
        <v>4375</v>
      </c>
      <c r="B1747" s="2" t="s">
        <v>4376</v>
      </c>
      <c r="C1747" s="2" t="s">
        <v>150</v>
      </c>
      <c r="D1747" s="2" t="s">
        <v>151</v>
      </c>
      <c r="E1747" s="5" t="s">
        <v>343</v>
      </c>
      <c r="F1747" s="3" t="s">
        <v>344</v>
      </c>
      <c r="G1747" s="3" t="s">
        <v>21</v>
      </c>
      <c r="H1747" s="2" t="s">
        <v>49</v>
      </c>
      <c r="I1747" s="2" t="s">
        <v>4378</v>
      </c>
      <c r="J1747" s="3" t="str">
        <f>HYPERLINK("https://www.boe.es/gazeta/dias/1828/09/25/pdfs/GMD-1828-116.pdf#page=4","Abrir facsímil")</f>
        <v>Abrir facsímil</v>
      </c>
      <c r="K1747" s="3" t="s">
        <v>51</v>
      </c>
    </row>
    <row r="1748" spans="1:11" ht="42" customHeight="1">
      <c r="A1748" s="2" t="s">
        <v>4379</v>
      </c>
      <c r="B1748" s="2" t="s">
        <v>4380</v>
      </c>
      <c r="C1748" s="2" t="s">
        <v>54</v>
      </c>
      <c r="D1748" s="2" t="s">
        <v>28</v>
      </c>
      <c r="E1748" s="5" t="s">
        <v>78</v>
      </c>
      <c r="F1748" s="3" t="s">
        <v>79</v>
      </c>
      <c r="G1748" s="3" t="s">
        <v>36</v>
      </c>
      <c r="H1748" s="2" t="s">
        <v>49</v>
      </c>
      <c r="I1748" s="2" t="s">
        <v>4381</v>
      </c>
      <c r="J1748" s="3" t="str">
        <f>HYPERLINK("https://www.boe.es/gazeta/dias/1828/04/03/pdfs/GMD-1828-41.pdf#page=3","Abrir facsímil")</f>
        <v>Abrir facsímil</v>
      </c>
      <c r="K1748" s="3" t="s">
        <v>51</v>
      </c>
    </row>
    <row r="1749" spans="1:11" ht="42" customHeight="1">
      <c r="A1749" s="2" t="s">
        <v>4382</v>
      </c>
      <c r="B1749" s="2" t="s">
        <v>4383</v>
      </c>
      <c r="C1749" s="2" t="s">
        <v>17</v>
      </c>
      <c r="D1749" s="2" t="s">
        <v>18</v>
      </c>
      <c r="E1749" s="5" t="s">
        <v>65</v>
      </c>
      <c r="F1749" s="3" t="s">
        <v>66</v>
      </c>
      <c r="G1749" s="3" t="s">
        <v>43</v>
      </c>
      <c r="H1749" s="2" t="s">
        <v>49</v>
      </c>
      <c r="I1749" s="2" t="s">
        <v>4384</v>
      </c>
      <c r="J1749" s="3" t="str">
        <f>HYPERLINK("https://www.boe.es/gazeta/dias/1828/01/31/pdfs/GMD-1828-14.pdf#page=1","Abrir facsímil")</f>
        <v>Abrir facsímil</v>
      </c>
      <c r="K1749" s="3" t="s">
        <v>51</v>
      </c>
    </row>
    <row r="1750" spans="1:11" ht="42" customHeight="1">
      <c r="A1750" s="2" t="s">
        <v>4382</v>
      </c>
      <c r="B1750" s="2" t="s">
        <v>4383</v>
      </c>
      <c r="C1750" s="2" t="s">
        <v>54</v>
      </c>
      <c r="D1750" s="2" t="s">
        <v>28</v>
      </c>
      <c r="E1750" s="5" t="s">
        <v>572</v>
      </c>
      <c r="F1750" s="3" t="s">
        <v>573</v>
      </c>
      <c r="G1750" s="3" t="s">
        <v>21</v>
      </c>
      <c r="H1750" s="2" t="s">
        <v>49</v>
      </c>
      <c r="I1750" s="2" t="s">
        <v>4385</v>
      </c>
      <c r="J1750" s="3" t="str">
        <f>HYPERLINK("https://www.boe.es/gazeta/dias/1828/09/23/pdfs/GMD-1828-115.pdf#page=4","Abrir facsímil")</f>
        <v>Abrir facsímil</v>
      </c>
      <c r="K1750" s="3" t="s">
        <v>51</v>
      </c>
    </row>
    <row r="1751" spans="1:11" ht="42" customHeight="1">
      <c r="A1751" s="2" t="s">
        <v>4386</v>
      </c>
      <c r="B1751" s="2" t="s">
        <v>4387</v>
      </c>
      <c r="C1751" s="2" t="s">
        <v>27</v>
      </c>
      <c r="D1751" s="2" t="s">
        <v>28</v>
      </c>
      <c r="E1751" s="5" t="s">
        <v>1330</v>
      </c>
      <c r="F1751" s="3" t="s">
        <v>1331</v>
      </c>
      <c r="G1751" s="3" t="s">
        <v>21</v>
      </c>
      <c r="H1751" s="2" t="s">
        <v>49</v>
      </c>
      <c r="I1751" s="2" t="s">
        <v>4388</v>
      </c>
      <c r="J1751" s="3" t="str">
        <f>HYPERLINK("https://www.boe.es/gazeta/dias/1828/05/01/pdfs/GMD-1828-53.pdf#page=4","Abrir facsímil")</f>
        <v>Abrir facsímil</v>
      </c>
      <c r="K1751" s="3" t="s">
        <v>51</v>
      </c>
    </row>
    <row r="1752" spans="1:11" ht="42" customHeight="1">
      <c r="A1752" s="2" t="s">
        <v>4386</v>
      </c>
      <c r="B1752" s="2" t="s">
        <v>4387</v>
      </c>
      <c r="C1752" s="2" t="s">
        <v>17</v>
      </c>
      <c r="D1752" s="2" t="s">
        <v>18</v>
      </c>
      <c r="E1752" s="5" t="s">
        <v>756</v>
      </c>
      <c r="F1752" s="3" t="s">
        <v>757</v>
      </c>
      <c r="G1752" s="3" t="s">
        <v>21</v>
      </c>
      <c r="H1752" s="2" t="s">
        <v>49</v>
      </c>
      <c r="I1752" s="2" t="s">
        <v>4389</v>
      </c>
      <c r="J1752" s="3" t="str">
        <f>HYPERLINK("https://www.boe.es/gazeta/dias/1828/11/15/pdfs/GMD-1828-138.pdf#page=4","Abrir facsímil")</f>
        <v>Abrir facsímil</v>
      </c>
      <c r="K1752" s="3" t="s">
        <v>51</v>
      </c>
    </row>
    <row r="1753" spans="1:11" ht="42" customHeight="1">
      <c r="A1753" s="2" t="s">
        <v>4390</v>
      </c>
      <c r="B1753" s="2" t="s">
        <v>4391</v>
      </c>
      <c r="C1753" s="2" t="s">
        <v>54</v>
      </c>
      <c r="D1753" s="2" t="s">
        <v>28</v>
      </c>
      <c r="E1753" s="5" t="s">
        <v>585</v>
      </c>
      <c r="F1753" s="3" t="s">
        <v>586</v>
      </c>
      <c r="G1753" s="3" t="s">
        <v>587</v>
      </c>
      <c r="H1753" s="2" t="s">
        <v>49</v>
      </c>
      <c r="I1753" s="2" t="s">
        <v>4392</v>
      </c>
      <c r="J1753" s="3" t="str">
        <f>HYPERLINK("https://www.boe.es/gazeta/dias/1828/10/11/pdfs/GMD-1828-123.pdf#page=4","Abrir facsímil")</f>
        <v>Abrir facsímil</v>
      </c>
      <c r="K1753" s="3" t="s">
        <v>51</v>
      </c>
    </row>
    <row r="1754" spans="1:11" ht="42" customHeight="1">
      <c r="A1754" s="2" t="s">
        <v>4393</v>
      </c>
      <c r="B1754" s="2" t="s">
        <v>4394</v>
      </c>
      <c r="C1754" s="2" t="s">
        <v>27</v>
      </c>
      <c r="D1754" s="2" t="s">
        <v>28</v>
      </c>
      <c r="E1754" s="5" t="s">
        <v>324</v>
      </c>
      <c r="F1754" s="3" t="s">
        <v>325</v>
      </c>
      <c r="G1754" s="3" t="s">
        <v>21</v>
      </c>
      <c r="H1754" s="2" t="s">
        <v>49</v>
      </c>
      <c r="I1754" s="2" t="s">
        <v>4395</v>
      </c>
      <c r="J1754" s="3" t="str">
        <f>HYPERLINK("https://www.boe.es/gazeta/dias/1828/05/08/pdfs/GMD-1828-56.pdf#page=4","Abrir facsímil")</f>
        <v>Abrir facsímil</v>
      </c>
      <c r="K1754" s="3" t="s">
        <v>51</v>
      </c>
    </row>
    <row r="1755" spans="1:11" ht="42" customHeight="1">
      <c r="A1755" s="2" t="s">
        <v>4396</v>
      </c>
      <c r="B1755" s="2" t="s">
        <v>4397</v>
      </c>
      <c r="C1755" s="2" t="s">
        <v>27</v>
      </c>
      <c r="D1755" s="2" t="s">
        <v>28</v>
      </c>
      <c r="E1755" s="5" t="s">
        <v>128</v>
      </c>
      <c r="F1755" s="3" t="s">
        <v>129</v>
      </c>
      <c r="G1755" s="3" t="s">
        <v>21</v>
      </c>
      <c r="H1755" s="2" t="s">
        <v>49</v>
      </c>
      <c r="I1755" s="2" t="s">
        <v>4398</v>
      </c>
      <c r="J1755" s="3" t="str">
        <f>HYPERLINK("https://www.boe.es/gazeta/dias/1828/01/03/pdfs/GMD-1828-2.pdf#page=4","Abrir facsímil")</f>
        <v>Abrir facsímil</v>
      </c>
      <c r="K1755" s="3" t="s">
        <v>51</v>
      </c>
    </row>
    <row r="1756" spans="1:11" ht="42" customHeight="1">
      <c r="A1756" s="2" t="s">
        <v>4399</v>
      </c>
      <c r="B1756" s="2" t="s">
        <v>4400</v>
      </c>
      <c r="C1756" s="2" t="s">
        <v>150</v>
      </c>
      <c r="D1756" s="2" t="s">
        <v>151</v>
      </c>
      <c r="E1756" s="5" t="s">
        <v>1025</v>
      </c>
      <c r="F1756" s="3" t="s">
        <v>1026</v>
      </c>
      <c r="G1756" s="3" t="s">
        <v>36</v>
      </c>
      <c r="H1756" s="2" t="s">
        <v>49</v>
      </c>
      <c r="I1756" s="2" t="s">
        <v>4401</v>
      </c>
      <c r="J1756" s="3" t="str">
        <f>HYPERLINK("https://www.boe.es/gazeta/dias/1828/10/21/pdfs/GMD-1828-127.pdf#page=3","Abrir facsímil")</f>
        <v>Abrir facsímil</v>
      </c>
      <c r="K1756" s="3" t="s">
        <v>51</v>
      </c>
    </row>
    <row r="1757" spans="1:11" ht="42" customHeight="1">
      <c r="A1757" s="2" t="s">
        <v>4402</v>
      </c>
      <c r="B1757" s="2" t="s">
        <v>4403</v>
      </c>
      <c r="C1757" s="2" t="s">
        <v>27</v>
      </c>
      <c r="D1757" s="2" t="s">
        <v>28</v>
      </c>
      <c r="E1757" s="5" t="s">
        <v>256</v>
      </c>
      <c r="F1757" s="3" t="s">
        <v>257</v>
      </c>
      <c r="G1757" s="3" t="s">
        <v>36</v>
      </c>
      <c r="H1757" s="2" t="s">
        <v>49</v>
      </c>
      <c r="I1757" s="2" t="s">
        <v>4404</v>
      </c>
      <c r="J1757" s="3" t="str">
        <f>HYPERLINK("https://www.boe.es/gazeta/dias/1828/11/11/pdfs/GMD-1828-136.pdf#page=3","Abrir facsímil")</f>
        <v>Abrir facsímil</v>
      </c>
      <c r="K1757" s="3" t="s">
        <v>51</v>
      </c>
    </row>
    <row r="1758" spans="1:11" ht="42" customHeight="1">
      <c r="A1758" s="2" t="s">
        <v>4405</v>
      </c>
      <c r="B1758" s="2" t="s">
        <v>4406</v>
      </c>
      <c r="C1758" s="2" t="s">
        <v>17</v>
      </c>
      <c r="D1758" s="2" t="s">
        <v>18</v>
      </c>
      <c r="E1758" s="5" t="s">
        <v>434</v>
      </c>
      <c r="F1758" s="3" t="s">
        <v>435</v>
      </c>
      <c r="G1758" s="3" t="s">
        <v>67</v>
      </c>
      <c r="H1758" s="2" t="s">
        <v>49</v>
      </c>
      <c r="I1758" s="2" t="s">
        <v>4407</v>
      </c>
      <c r="J1758" s="3" t="str">
        <f>HYPERLINK("https://www.boe.es/gazeta/dias/1828/08/26/pdfs/GMD-1828-103.pdf#page=2","Abrir facsímil")</f>
        <v>Abrir facsímil</v>
      </c>
      <c r="K1758" s="3" t="s">
        <v>51</v>
      </c>
    </row>
    <row r="1759" spans="1:11" ht="42" customHeight="1">
      <c r="A1759" s="2" t="s">
        <v>4408</v>
      </c>
      <c r="B1759" s="2" t="s">
        <v>4409</v>
      </c>
      <c r="C1759" s="2" t="s">
        <v>150</v>
      </c>
      <c r="D1759" s="2" t="s">
        <v>151</v>
      </c>
      <c r="E1759" s="5" t="s">
        <v>1961</v>
      </c>
      <c r="F1759" s="3" t="s">
        <v>1962</v>
      </c>
      <c r="G1759" s="3" t="s">
        <v>36</v>
      </c>
      <c r="H1759" s="2" t="s">
        <v>49</v>
      </c>
      <c r="I1759" s="2" t="s">
        <v>4410</v>
      </c>
      <c r="J1759" s="3" t="str">
        <f>HYPERLINK("https://www.boe.es/gazeta/dias/1828/06/17/pdfs/GMD-1828-73.pdf#page=3","Abrir facsímil")</f>
        <v>Abrir facsímil</v>
      </c>
      <c r="K1759" s="3" t="s">
        <v>51</v>
      </c>
    </row>
    <row r="1760" spans="1:11" ht="42" customHeight="1">
      <c r="A1760" s="2" t="s">
        <v>4411</v>
      </c>
      <c r="B1760" s="2" t="s">
        <v>4412</v>
      </c>
      <c r="C1760" s="2" t="s">
        <v>46</v>
      </c>
      <c r="D1760" s="2" t="s">
        <v>28</v>
      </c>
      <c r="E1760" s="5" t="s">
        <v>955</v>
      </c>
      <c r="F1760" s="3" t="s">
        <v>956</v>
      </c>
      <c r="G1760" s="3" t="s">
        <v>21</v>
      </c>
      <c r="H1760" s="2" t="s">
        <v>49</v>
      </c>
      <c r="I1760" s="2" t="s">
        <v>4413</v>
      </c>
      <c r="J1760" s="3" t="str">
        <f>HYPERLINK("https://www.boe.es/gazeta/dias/1828/07/24/pdfs/GMD-1828-89.pdf#page=4","Abrir facsímil")</f>
        <v>Abrir facsímil</v>
      </c>
      <c r="K1760" s="3" t="s">
        <v>51</v>
      </c>
    </row>
    <row r="1761" spans="1:11" ht="42" customHeight="1">
      <c r="A1761" s="2" t="s">
        <v>4414</v>
      </c>
      <c r="B1761" s="2" t="s">
        <v>4414</v>
      </c>
      <c r="C1761" s="2" t="s">
        <v>27</v>
      </c>
      <c r="D1761" s="2" t="s">
        <v>28</v>
      </c>
      <c r="E1761" s="5" t="s">
        <v>256</v>
      </c>
      <c r="F1761" s="3" t="s">
        <v>257</v>
      </c>
      <c r="G1761" s="3" t="s">
        <v>36</v>
      </c>
      <c r="H1761" s="2" t="s">
        <v>49</v>
      </c>
      <c r="I1761" s="2" t="s">
        <v>4415</v>
      </c>
      <c r="J1761" s="3" t="str">
        <f>HYPERLINK("https://www.boe.es/gazeta/dias/1828/11/11/pdfs/GMD-1828-136.pdf#page=3","Abrir facsímil")</f>
        <v>Abrir facsímil</v>
      </c>
      <c r="K1761" s="3" t="s">
        <v>51</v>
      </c>
    </row>
    <row r="1762" spans="1:11" ht="42" customHeight="1">
      <c r="A1762" s="2" t="s">
        <v>4416</v>
      </c>
      <c r="B1762" s="2" t="s">
        <v>4417</v>
      </c>
      <c r="C1762" s="2" t="s">
        <v>27</v>
      </c>
      <c r="D1762" s="2" t="s">
        <v>28</v>
      </c>
      <c r="E1762" s="5" t="s">
        <v>169</v>
      </c>
      <c r="F1762" s="3" t="s">
        <v>170</v>
      </c>
      <c r="G1762" s="3" t="s">
        <v>36</v>
      </c>
      <c r="H1762" s="2" t="s">
        <v>49</v>
      </c>
      <c r="I1762" s="2" t="s">
        <v>4418</v>
      </c>
      <c r="J1762" s="3" t="str">
        <f>HYPERLINK("https://www.boe.es/gazeta/dias/1828/04/01/pdfs/GMD-1828-40.pdf#page=3","Abrir facsímil")</f>
        <v>Abrir facsímil</v>
      </c>
      <c r="K1762" s="3" t="s">
        <v>51</v>
      </c>
    </row>
    <row r="1763" spans="1:11" ht="42" customHeight="1">
      <c r="A1763" s="2" t="s">
        <v>4419</v>
      </c>
      <c r="B1763" s="2" t="s">
        <v>4420</v>
      </c>
      <c r="C1763" s="2" t="s">
        <v>27</v>
      </c>
      <c r="D1763" s="2" t="s">
        <v>28</v>
      </c>
      <c r="E1763" s="5" t="s">
        <v>169</v>
      </c>
      <c r="F1763" s="3" t="s">
        <v>170</v>
      </c>
      <c r="G1763" s="3" t="s">
        <v>36</v>
      </c>
      <c r="H1763" s="2" t="s">
        <v>22</v>
      </c>
      <c r="I1763" s="2" t="s">
        <v>4421</v>
      </c>
      <c r="J1763" s="3" t="str">
        <f>HYPERLINK("https://www.boe.es/gazeta/dias/1828/04/01/pdfs/GMD-1828-40.pdf#page=3","Abrir facsímil")</f>
        <v>Abrir facsímil</v>
      </c>
      <c r="K1763" s="3" t="s">
        <v>24</v>
      </c>
    </row>
    <row r="1764" spans="1:11" ht="42" customHeight="1">
      <c r="A1764" s="2" t="s">
        <v>4422</v>
      </c>
      <c r="B1764" s="2" t="s">
        <v>4423</v>
      </c>
      <c r="C1764" s="2" t="s">
        <v>17</v>
      </c>
      <c r="D1764" s="2" t="s">
        <v>18</v>
      </c>
      <c r="E1764" s="5" t="s">
        <v>236</v>
      </c>
      <c r="F1764" s="3" t="s">
        <v>237</v>
      </c>
      <c r="G1764" s="3" t="s">
        <v>21</v>
      </c>
      <c r="H1764" s="2" t="s">
        <v>49</v>
      </c>
      <c r="I1764" s="2" t="s">
        <v>4424</v>
      </c>
      <c r="J1764" s="3" t="str">
        <f>HYPERLINK("https://www.boe.es/gazeta/dias/1828/03/18/pdfs/GMD-1828-34.pdf#page=4","Abrir facsímil")</f>
        <v>Abrir facsímil</v>
      </c>
      <c r="K1764" s="3" t="s">
        <v>51</v>
      </c>
    </row>
    <row r="1765" spans="1:11" ht="42" customHeight="1">
      <c r="A1765" s="2" t="s">
        <v>4422</v>
      </c>
      <c r="B1765" s="2" t="s">
        <v>4423</v>
      </c>
      <c r="C1765" s="2" t="s">
        <v>17</v>
      </c>
      <c r="D1765" s="2" t="s">
        <v>18</v>
      </c>
      <c r="E1765" s="5" t="s">
        <v>212</v>
      </c>
      <c r="F1765" s="3" t="s">
        <v>213</v>
      </c>
      <c r="G1765" s="3" t="s">
        <v>36</v>
      </c>
      <c r="H1765" s="2" t="s">
        <v>49</v>
      </c>
      <c r="I1765" s="2" t="s">
        <v>4425</v>
      </c>
      <c r="J1765" s="3" t="str">
        <f>HYPERLINK("https://www.boe.es/gazeta/dias/1828/03/25/pdfs/GMD-1828-37.pdf#page=3","Abrir facsímil")</f>
        <v>Abrir facsímil</v>
      </c>
      <c r="K1765" s="3" t="s">
        <v>51</v>
      </c>
    </row>
    <row r="1766" spans="1:11" ht="42" customHeight="1">
      <c r="A1766" s="2" t="s">
        <v>4426</v>
      </c>
      <c r="B1766" s="2" t="s">
        <v>4426</v>
      </c>
      <c r="C1766" s="2" t="s">
        <v>27</v>
      </c>
      <c r="D1766" s="2" t="s">
        <v>28</v>
      </c>
      <c r="E1766" s="5" t="s">
        <v>145</v>
      </c>
      <c r="F1766" s="3" t="s">
        <v>146</v>
      </c>
      <c r="G1766" s="3" t="s">
        <v>67</v>
      </c>
      <c r="H1766" s="2" t="s">
        <v>49</v>
      </c>
      <c r="I1766" s="2" t="s">
        <v>4427</v>
      </c>
      <c r="J1766" s="3" t="str">
        <f>HYPERLINK("https://www.boe.es/gazeta/dias/1828/10/07/pdfs/GMD-1828-121.pdf#page=2","Abrir facsímil")</f>
        <v>Abrir facsímil</v>
      </c>
      <c r="K1766" s="3" t="s">
        <v>51</v>
      </c>
    </row>
    <row r="1767" spans="1:11" ht="42" customHeight="1">
      <c r="A1767" s="2" t="s">
        <v>4428</v>
      </c>
      <c r="B1767" s="2" t="s">
        <v>4428</v>
      </c>
      <c r="C1767" s="2" t="s">
        <v>17</v>
      </c>
      <c r="D1767" s="2" t="s">
        <v>18</v>
      </c>
      <c r="E1767" s="5" t="s">
        <v>1892</v>
      </c>
      <c r="F1767" s="3" t="s">
        <v>1893</v>
      </c>
      <c r="G1767" s="3" t="s">
        <v>21</v>
      </c>
      <c r="H1767" s="2" t="s">
        <v>49</v>
      </c>
      <c r="I1767" s="2" t="s">
        <v>4429</v>
      </c>
      <c r="J1767" s="3" t="str">
        <f>HYPERLINK("https://www.boe.es/gazeta/dias/1828/11/27/pdfs/GMD-1828-143.pdf#page=4","Abrir facsímil")</f>
        <v>Abrir facsímil</v>
      </c>
      <c r="K1767" s="3" t="s">
        <v>51</v>
      </c>
    </row>
    <row r="1768" spans="1:11" ht="42" customHeight="1">
      <c r="A1768" s="2" t="s">
        <v>4430</v>
      </c>
      <c r="B1768" s="2" t="s">
        <v>4431</v>
      </c>
      <c r="C1768" s="2" t="s">
        <v>54</v>
      </c>
      <c r="D1768" s="2" t="s">
        <v>28</v>
      </c>
      <c r="E1768" s="5" t="s">
        <v>407</v>
      </c>
      <c r="F1768" s="3" t="s">
        <v>408</v>
      </c>
      <c r="G1768" s="3" t="s">
        <v>36</v>
      </c>
      <c r="H1768" s="2" t="s">
        <v>49</v>
      </c>
      <c r="I1768" s="2" t="s">
        <v>4432</v>
      </c>
      <c r="J1768" s="3" t="str">
        <f>HYPERLINK("https://www.boe.es/gazeta/dias/1828/06/12/pdfs/GMD-1828-71.pdf#page=3","Abrir facsímil")</f>
        <v>Abrir facsímil</v>
      </c>
      <c r="K1768" s="3" t="s">
        <v>51</v>
      </c>
    </row>
    <row r="1769" spans="1:11" ht="42" customHeight="1">
      <c r="A1769" s="2" t="s">
        <v>4433</v>
      </c>
      <c r="B1769" s="2" t="s">
        <v>4433</v>
      </c>
      <c r="C1769" s="2" t="s">
        <v>27</v>
      </c>
      <c r="D1769" s="2" t="s">
        <v>28</v>
      </c>
      <c r="E1769" s="5" t="s">
        <v>324</v>
      </c>
      <c r="F1769" s="3" t="s">
        <v>325</v>
      </c>
      <c r="G1769" s="3" t="s">
        <v>21</v>
      </c>
      <c r="H1769" s="2" t="s">
        <v>49</v>
      </c>
      <c r="I1769" s="2" t="s">
        <v>4434</v>
      </c>
      <c r="J1769" s="3" t="str">
        <f>HYPERLINK("https://www.boe.es/gazeta/dias/1828/05/08/pdfs/GMD-1828-56.pdf#page=4","Abrir facsímil")</f>
        <v>Abrir facsímil</v>
      </c>
      <c r="K1769" s="3" t="s">
        <v>51</v>
      </c>
    </row>
    <row r="1770" spans="1:11" ht="42" customHeight="1">
      <c r="A1770" s="2" t="s">
        <v>4435</v>
      </c>
      <c r="B1770" s="2" t="s">
        <v>4436</v>
      </c>
      <c r="C1770" s="2" t="s">
        <v>86</v>
      </c>
      <c r="D1770" s="2" t="s">
        <v>28</v>
      </c>
      <c r="E1770" s="5" t="s">
        <v>434</v>
      </c>
      <c r="F1770" s="3" t="s">
        <v>435</v>
      </c>
      <c r="G1770" s="3" t="s">
        <v>67</v>
      </c>
      <c r="H1770" s="2" t="s">
        <v>49</v>
      </c>
      <c r="I1770" s="2" t="s">
        <v>4437</v>
      </c>
      <c r="J1770" s="3" t="str">
        <f>HYPERLINK("https://www.boe.es/gazeta/dias/1828/08/26/pdfs/GMD-1828-103.pdf#page=2","Abrir facsímil")</f>
        <v>Abrir facsímil</v>
      </c>
      <c r="K1770" s="3" t="s">
        <v>51</v>
      </c>
    </row>
    <row r="1771" spans="1:11" ht="42" customHeight="1">
      <c r="A1771" s="2" t="s">
        <v>4438</v>
      </c>
      <c r="B1771" s="2" t="s">
        <v>4439</v>
      </c>
      <c r="C1771" s="2" t="s">
        <v>27</v>
      </c>
      <c r="D1771" s="2" t="s">
        <v>28</v>
      </c>
      <c r="E1771" s="5" t="s">
        <v>1330</v>
      </c>
      <c r="F1771" s="3" t="s">
        <v>1331</v>
      </c>
      <c r="G1771" s="3" t="s">
        <v>21</v>
      </c>
      <c r="H1771" s="2" t="s">
        <v>49</v>
      </c>
      <c r="I1771" s="2" t="s">
        <v>4440</v>
      </c>
      <c r="J1771" s="3" t="str">
        <f>HYPERLINK("https://www.boe.es/gazeta/dias/1828/05/01/pdfs/GMD-1828-53.pdf#page=4","Abrir facsímil")</f>
        <v>Abrir facsímil</v>
      </c>
      <c r="K1771" s="3" t="s">
        <v>51</v>
      </c>
    </row>
    <row r="1772" spans="1:11" ht="42" customHeight="1">
      <c r="A1772" s="2" t="s">
        <v>4441</v>
      </c>
      <c r="B1772" s="2" t="s">
        <v>4441</v>
      </c>
      <c r="C1772" s="2" t="s">
        <v>27</v>
      </c>
      <c r="D1772" s="2" t="s">
        <v>28</v>
      </c>
      <c r="E1772" s="5" t="s">
        <v>133</v>
      </c>
      <c r="F1772" s="3" t="s">
        <v>134</v>
      </c>
      <c r="G1772" s="3" t="s">
        <v>36</v>
      </c>
      <c r="H1772" s="2" t="s">
        <v>49</v>
      </c>
      <c r="I1772" s="2" t="s">
        <v>4442</v>
      </c>
      <c r="J1772" s="3" t="str">
        <f>HYPERLINK("https://www.boe.es/gazeta/dias/1828/05/15/pdfs/GMD-1828-59.pdf#page=3","Abrir facsímil")</f>
        <v>Abrir facsímil</v>
      </c>
      <c r="K1772" s="3" t="s">
        <v>51</v>
      </c>
    </row>
    <row r="1773" spans="1:11" ht="42" customHeight="1">
      <c r="A1773" s="2" t="s">
        <v>4441</v>
      </c>
      <c r="B1773" s="2" t="s">
        <v>4441</v>
      </c>
      <c r="C1773" s="2" t="s">
        <v>150</v>
      </c>
      <c r="D1773" s="2" t="s">
        <v>151</v>
      </c>
      <c r="E1773" s="5" t="s">
        <v>73</v>
      </c>
      <c r="F1773" s="3" t="s">
        <v>74</v>
      </c>
      <c r="G1773" s="3" t="s">
        <v>21</v>
      </c>
      <c r="H1773" s="2" t="s">
        <v>49</v>
      </c>
      <c r="I1773" s="2" t="s">
        <v>4443</v>
      </c>
      <c r="J1773" s="3" t="str">
        <f>HYPERLINK("https://www.boe.es/gazeta/dias/1828/07/31/pdfs/GMD-1828-92.pdf#page=4","Abrir facsímil")</f>
        <v>Abrir facsímil</v>
      </c>
      <c r="K1773" s="3" t="s">
        <v>51</v>
      </c>
    </row>
    <row r="1774" spans="1:11" ht="42" customHeight="1">
      <c r="A1774" s="2" t="s">
        <v>4444</v>
      </c>
      <c r="B1774" s="2" t="s">
        <v>4444</v>
      </c>
      <c r="C1774" s="2" t="s">
        <v>17</v>
      </c>
      <c r="D1774" s="2" t="s">
        <v>18</v>
      </c>
      <c r="E1774" s="5" t="s">
        <v>29</v>
      </c>
      <c r="F1774" s="3" t="s">
        <v>30</v>
      </c>
      <c r="G1774" s="3" t="s">
        <v>36</v>
      </c>
      <c r="H1774" s="2" t="s">
        <v>49</v>
      </c>
      <c r="I1774" s="2" t="s">
        <v>4445</v>
      </c>
      <c r="J1774" s="3" t="str">
        <f>HYPERLINK("https://www.boe.es/gazeta/dias/1828/10/28/pdfs/GMD-1828-130.pdf#page=3","Abrir facsímil")</f>
        <v>Abrir facsímil</v>
      </c>
      <c r="K1774" s="3" t="s">
        <v>51</v>
      </c>
    </row>
    <row r="1775" spans="1:11" ht="42" customHeight="1">
      <c r="A1775" s="2" t="s">
        <v>4446</v>
      </c>
      <c r="B1775" s="2" t="s">
        <v>4446</v>
      </c>
      <c r="C1775" s="2" t="s">
        <v>27</v>
      </c>
      <c r="D1775" s="2" t="s">
        <v>28</v>
      </c>
      <c r="E1775" s="5" t="s">
        <v>525</v>
      </c>
      <c r="F1775" s="3" t="s">
        <v>526</v>
      </c>
      <c r="G1775" s="3" t="s">
        <v>4447</v>
      </c>
      <c r="H1775" s="2" t="s">
        <v>49</v>
      </c>
      <c r="I1775" s="2" t="s">
        <v>4448</v>
      </c>
      <c r="J1775" s="3" t="str">
        <f>HYPERLINK("https://www.boe.es/gazeta/dias/1828/01/05/pdfs/GMD-1828-3.pdf#page=4","Abrir facsímil")</f>
        <v>Abrir facsímil</v>
      </c>
      <c r="K1775" s="3" t="s">
        <v>51</v>
      </c>
    </row>
    <row r="1776" spans="1:11" ht="42" customHeight="1">
      <c r="A1776" s="2" t="s">
        <v>4446</v>
      </c>
      <c r="B1776" s="2" t="s">
        <v>4446</v>
      </c>
      <c r="C1776" s="2" t="s">
        <v>27</v>
      </c>
      <c r="D1776" s="2" t="s">
        <v>28</v>
      </c>
      <c r="E1776" s="5" t="s">
        <v>746</v>
      </c>
      <c r="F1776" s="3" t="s">
        <v>747</v>
      </c>
      <c r="G1776" s="3" t="s">
        <v>36</v>
      </c>
      <c r="H1776" s="2" t="s">
        <v>49</v>
      </c>
      <c r="I1776" s="2" t="s">
        <v>4449</v>
      </c>
      <c r="J1776" s="3" t="str">
        <f>HYPERLINK("https://www.boe.es/gazeta/dias/1828/01/08/pdfs/GMD-1828-4.pdf#page=3","Abrir facsímil")</f>
        <v>Abrir facsímil</v>
      </c>
      <c r="K1776" s="3" t="s">
        <v>51</v>
      </c>
    </row>
    <row r="1777" spans="1:11" ht="42" customHeight="1">
      <c r="A1777" s="2" t="s">
        <v>4446</v>
      </c>
      <c r="B1777" s="2" t="s">
        <v>4446</v>
      </c>
      <c r="C1777" s="2" t="s">
        <v>27</v>
      </c>
      <c r="D1777" s="2" t="s">
        <v>28</v>
      </c>
      <c r="E1777" s="5" t="s">
        <v>746</v>
      </c>
      <c r="F1777" s="3" t="s">
        <v>747</v>
      </c>
      <c r="G1777" s="3" t="s">
        <v>21</v>
      </c>
      <c r="H1777" s="2" t="s">
        <v>49</v>
      </c>
      <c r="I1777" s="2" t="s">
        <v>4450</v>
      </c>
      <c r="J1777" s="3" t="str">
        <f>HYPERLINK("https://www.boe.es/gazeta/dias/1828/01/08/pdfs/GMD-1828-4.pdf#page=4","Abrir facsímil")</f>
        <v>Abrir facsímil</v>
      </c>
      <c r="K1777" s="3" t="s">
        <v>51</v>
      </c>
    </row>
    <row r="1778" spans="1:11" ht="42" customHeight="1">
      <c r="A1778" s="2" t="s">
        <v>4446</v>
      </c>
      <c r="B1778" s="2" t="s">
        <v>4446</v>
      </c>
      <c r="C1778" s="2" t="s">
        <v>96</v>
      </c>
      <c r="D1778" s="2" t="s">
        <v>28</v>
      </c>
      <c r="E1778" s="5" t="s">
        <v>394</v>
      </c>
      <c r="F1778" s="3" t="s">
        <v>395</v>
      </c>
      <c r="G1778" s="3" t="s">
        <v>396</v>
      </c>
      <c r="H1778" s="2" t="s">
        <v>49</v>
      </c>
      <c r="I1778" s="2" t="s">
        <v>4451</v>
      </c>
      <c r="J1778" s="3" t="str">
        <f>HYPERLINK("https://www.boe.es/gazeta/dias/1828/01/10/pdfs/GMD-1828-5.pdf#page=4","Abrir facsímil")</f>
        <v>Abrir facsímil</v>
      </c>
      <c r="K1778" s="3" t="s">
        <v>51</v>
      </c>
    </row>
    <row r="1779" spans="1:11" ht="42" customHeight="1">
      <c r="A1779" s="2" t="s">
        <v>4446</v>
      </c>
      <c r="B1779" s="2" t="s">
        <v>4446</v>
      </c>
      <c r="C1779" s="2" t="s">
        <v>17</v>
      </c>
      <c r="D1779" s="2" t="s">
        <v>18</v>
      </c>
      <c r="E1779" s="5" t="s">
        <v>394</v>
      </c>
      <c r="F1779" s="3" t="s">
        <v>395</v>
      </c>
      <c r="G1779" s="3" t="s">
        <v>36</v>
      </c>
      <c r="H1779" s="2" t="s">
        <v>49</v>
      </c>
      <c r="I1779" s="2" t="s">
        <v>4452</v>
      </c>
      <c r="J1779" s="3" t="str">
        <f>HYPERLINK("https://www.boe.es/gazeta/dias/1828/01/10/pdfs/GMD-1828-5.pdf#page=3","Abrir facsímil")</f>
        <v>Abrir facsímil</v>
      </c>
      <c r="K1779" s="3" t="s">
        <v>51</v>
      </c>
    </row>
    <row r="1780" spans="1:11" ht="42" customHeight="1">
      <c r="A1780" s="2" t="s">
        <v>4446</v>
      </c>
      <c r="B1780" s="2" t="s">
        <v>4446</v>
      </c>
      <c r="C1780" s="2" t="s">
        <v>54</v>
      </c>
      <c r="D1780" s="2" t="s">
        <v>28</v>
      </c>
      <c r="E1780" s="5" t="s">
        <v>470</v>
      </c>
      <c r="F1780" s="3" t="s">
        <v>471</v>
      </c>
      <c r="G1780" s="3" t="s">
        <v>36</v>
      </c>
      <c r="H1780" s="2" t="s">
        <v>49</v>
      </c>
      <c r="I1780" s="2" t="s">
        <v>4453</v>
      </c>
      <c r="J1780" s="3" t="str">
        <f>HYPERLINK("https://www.boe.es/gazeta/dias/1828/01/12/pdfs/GMD-1828-6.pdf#page=3","Abrir facsímil")</f>
        <v>Abrir facsímil</v>
      </c>
      <c r="K1780" s="3" t="s">
        <v>51</v>
      </c>
    </row>
    <row r="1781" spans="1:11" ht="42" customHeight="1">
      <c r="A1781" s="2" t="s">
        <v>4446</v>
      </c>
      <c r="B1781" s="2" t="s">
        <v>4446</v>
      </c>
      <c r="C1781" s="2" t="s">
        <v>27</v>
      </c>
      <c r="D1781" s="2" t="s">
        <v>28</v>
      </c>
      <c r="E1781" s="5" t="s">
        <v>41</v>
      </c>
      <c r="F1781" s="3" t="s">
        <v>42</v>
      </c>
      <c r="G1781" s="3" t="s">
        <v>36</v>
      </c>
      <c r="H1781" s="2" t="s">
        <v>49</v>
      </c>
      <c r="I1781" s="2" t="s">
        <v>4454</v>
      </c>
      <c r="J1781" s="3" t="str">
        <f>HYPERLINK("https://www.boe.es/gazeta/dias/1828/01/15/pdfs/GMD-1828-7.pdf#page=3","Abrir facsímil")</f>
        <v>Abrir facsímil</v>
      </c>
      <c r="K1781" s="3" t="s">
        <v>51</v>
      </c>
    </row>
    <row r="1782" spans="1:11" ht="42" customHeight="1">
      <c r="A1782" s="2" t="s">
        <v>4446</v>
      </c>
      <c r="B1782" s="2" t="s">
        <v>4446</v>
      </c>
      <c r="C1782" s="2" t="s">
        <v>54</v>
      </c>
      <c r="D1782" s="2" t="s">
        <v>28</v>
      </c>
      <c r="E1782" s="5" t="s">
        <v>41</v>
      </c>
      <c r="F1782" s="3" t="s">
        <v>42</v>
      </c>
      <c r="G1782" s="3" t="s">
        <v>21</v>
      </c>
      <c r="H1782" s="2" t="s">
        <v>49</v>
      </c>
      <c r="I1782" s="2" t="s">
        <v>4455</v>
      </c>
      <c r="J1782" s="3" t="str">
        <f>HYPERLINK("https://www.boe.es/gazeta/dias/1828/01/15/pdfs/GMD-1828-7.pdf#page=4","Abrir facsímil")</f>
        <v>Abrir facsímil</v>
      </c>
      <c r="K1782" s="3" t="s">
        <v>51</v>
      </c>
    </row>
    <row r="1783" spans="1:11" ht="42" customHeight="1">
      <c r="A1783" s="2" t="s">
        <v>4456</v>
      </c>
      <c r="B1783" s="2" t="s">
        <v>4457</v>
      </c>
      <c r="C1783" s="2" t="s">
        <v>54</v>
      </c>
      <c r="D1783" s="2" t="s">
        <v>28</v>
      </c>
      <c r="E1783" s="5" t="s">
        <v>525</v>
      </c>
      <c r="F1783" s="3" t="s">
        <v>526</v>
      </c>
      <c r="G1783" s="3" t="s">
        <v>36</v>
      </c>
      <c r="H1783" s="2" t="s">
        <v>22</v>
      </c>
      <c r="I1783" s="2" t="s">
        <v>4458</v>
      </c>
      <c r="J1783" s="3" t="str">
        <f>HYPERLINK("https://www.boe.es/gazeta/dias/1828/01/05/pdfs/GMD-1828-3.pdf#page=3","Abrir facsímil")</f>
        <v>Abrir facsímil</v>
      </c>
      <c r="K1783" s="3" t="s">
        <v>24</v>
      </c>
    </row>
    <row r="1784" spans="1:11" ht="42" customHeight="1">
      <c r="A1784" s="2" t="s">
        <v>4459</v>
      </c>
      <c r="B1784" s="2" t="s">
        <v>4460</v>
      </c>
      <c r="C1784" s="2" t="s">
        <v>54</v>
      </c>
      <c r="D1784" s="2" t="s">
        <v>28</v>
      </c>
      <c r="E1784" s="5" t="s">
        <v>525</v>
      </c>
      <c r="F1784" s="3" t="s">
        <v>526</v>
      </c>
      <c r="G1784" s="3" t="s">
        <v>4447</v>
      </c>
      <c r="H1784" s="2" t="s">
        <v>49</v>
      </c>
      <c r="I1784" s="2" t="s">
        <v>4461</v>
      </c>
      <c r="J1784" s="3" t="str">
        <f>HYPERLINK("https://www.boe.es/gazeta/dias/1828/01/05/pdfs/GMD-1828-3.pdf#page=4","Abrir facsímil")</f>
        <v>Abrir facsímil</v>
      </c>
      <c r="K1784" s="3" t="s">
        <v>51</v>
      </c>
    </row>
    <row r="1785" spans="1:11" ht="42" customHeight="1">
      <c r="A1785" s="2" t="s">
        <v>4462</v>
      </c>
      <c r="B1785" s="2" t="s">
        <v>4462</v>
      </c>
      <c r="C1785" s="2" t="s">
        <v>17</v>
      </c>
      <c r="D1785" s="2" t="s">
        <v>18</v>
      </c>
      <c r="E1785" s="5" t="s">
        <v>547</v>
      </c>
      <c r="F1785" s="3" t="s">
        <v>548</v>
      </c>
      <c r="G1785" s="3" t="s">
        <v>67</v>
      </c>
      <c r="H1785" s="2" t="s">
        <v>49</v>
      </c>
      <c r="I1785" s="2" t="s">
        <v>4463</v>
      </c>
      <c r="J1785" s="3" t="str">
        <f>HYPERLINK("https://www.boe.es/gazeta/dias/1828/06/14/pdfs/GMD-1828-72.pdf#page=2","Abrir facsímil")</f>
        <v>Abrir facsímil</v>
      </c>
      <c r="K1785" s="3" t="s">
        <v>51</v>
      </c>
    </row>
    <row r="1786" spans="1:11" ht="42" customHeight="1">
      <c r="A1786" s="2" t="s">
        <v>4464</v>
      </c>
      <c r="B1786" s="2" t="s">
        <v>4464</v>
      </c>
      <c r="C1786" s="2" t="s">
        <v>150</v>
      </c>
      <c r="D1786" s="2" t="s">
        <v>151</v>
      </c>
      <c r="E1786" s="5" t="s">
        <v>1794</v>
      </c>
      <c r="F1786" s="3" t="s">
        <v>1795</v>
      </c>
      <c r="G1786" s="3" t="s">
        <v>67</v>
      </c>
      <c r="H1786" s="2" t="s">
        <v>49</v>
      </c>
      <c r="I1786" s="2" t="s">
        <v>4465</v>
      </c>
      <c r="J1786" s="3" t="str">
        <f>HYPERLINK("https://www.boe.es/gazeta/dias/1828/09/30/pdfs/GMD-1828-118.pdf#page=2","Abrir facsímil")</f>
        <v>Abrir facsímil</v>
      </c>
      <c r="K1786" s="3" t="s">
        <v>51</v>
      </c>
    </row>
    <row r="1787" spans="1:11" ht="42" customHeight="1">
      <c r="A1787" s="2" t="s">
        <v>4466</v>
      </c>
      <c r="B1787" s="2" t="s">
        <v>4467</v>
      </c>
      <c r="C1787" s="2" t="s">
        <v>27</v>
      </c>
      <c r="D1787" s="2" t="s">
        <v>28</v>
      </c>
      <c r="E1787" s="5" t="s">
        <v>128</v>
      </c>
      <c r="F1787" s="3" t="s">
        <v>129</v>
      </c>
      <c r="G1787" s="3" t="s">
        <v>21</v>
      </c>
      <c r="H1787" s="2" t="s">
        <v>49</v>
      </c>
      <c r="I1787" s="2" t="s">
        <v>4468</v>
      </c>
      <c r="J1787" s="3" t="str">
        <f>HYPERLINK("https://www.boe.es/gazeta/dias/1828/01/03/pdfs/GMD-1828-2.pdf#page=4","Abrir facsímil")</f>
        <v>Abrir facsímil</v>
      </c>
      <c r="K1787" s="3" t="s">
        <v>51</v>
      </c>
    </row>
    <row r="1788" spans="1:11" ht="42" customHeight="1">
      <c r="A1788" s="2" t="s">
        <v>4469</v>
      </c>
      <c r="B1788" s="2" t="s">
        <v>4469</v>
      </c>
      <c r="C1788" s="2" t="s">
        <v>17</v>
      </c>
      <c r="D1788" s="2" t="s">
        <v>18</v>
      </c>
      <c r="E1788" s="5" t="s">
        <v>1576</v>
      </c>
      <c r="F1788" s="3" t="s">
        <v>1577</v>
      </c>
      <c r="G1788" s="3" t="s">
        <v>43</v>
      </c>
      <c r="H1788" s="2" t="s">
        <v>49</v>
      </c>
      <c r="I1788" s="2" t="s">
        <v>4470</v>
      </c>
      <c r="J1788" s="3" t="str">
        <f>HYPERLINK("https://www.boe.es/gazeta/dias/1828/10/04/pdfs/GMD-1828-120.pdf#page=1","Abrir facsímil")</f>
        <v>Abrir facsímil</v>
      </c>
      <c r="K1788" s="3" t="s">
        <v>51</v>
      </c>
    </row>
    <row r="1789" spans="1:11" ht="42" customHeight="1">
      <c r="A1789" s="2" t="s">
        <v>4471</v>
      </c>
      <c r="B1789" s="2" t="s">
        <v>4472</v>
      </c>
      <c r="C1789" s="2" t="s">
        <v>54</v>
      </c>
      <c r="D1789" s="2" t="s">
        <v>28</v>
      </c>
      <c r="E1789" s="5" t="s">
        <v>55</v>
      </c>
      <c r="F1789" s="3" t="s">
        <v>56</v>
      </c>
      <c r="G1789" s="3" t="s">
        <v>57</v>
      </c>
      <c r="H1789" s="2" t="s">
        <v>49</v>
      </c>
      <c r="I1789" s="2" t="s">
        <v>4473</v>
      </c>
      <c r="J1789" s="3" t="str">
        <f>HYPERLINK("https://www.boe.es/gazeta/dias/1828/05/10/pdfs/GMD-1828-57.pdf#page=4","Abrir facsímil")</f>
        <v>Abrir facsímil</v>
      </c>
      <c r="K1789" s="3" t="s">
        <v>51</v>
      </c>
    </row>
    <row r="1790" spans="1:11" ht="42" customHeight="1">
      <c r="A1790" s="2" t="s">
        <v>4474</v>
      </c>
      <c r="B1790" s="2" t="s">
        <v>4474</v>
      </c>
      <c r="C1790" s="2" t="s">
        <v>150</v>
      </c>
      <c r="D1790" s="2" t="s">
        <v>151</v>
      </c>
      <c r="E1790" s="5" t="s">
        <v>215</v>
      </c>
      <c r="F1790" s="3" t="s">
        <v>216</v>
      </c>
      <c r="G1790" s="3" t="s">
        <v>67</v>
      </c>
      <c r="H1790" s="2" t="s">
        <v>49</v>
      </c>
      <c r="I1790" s="2" t="s">
        <v>4475</v>
      </c>
      <c r="J1790" s="3" t="str">
        <f>HYPERLINK("https://www.boe.es/gazeta/dias/1828/06/21/pdfs/GMD-1828-75.pdf#page=2","Abrir facsímil")</f>
        <v>Abrir facsímil</v>
      </c>
      <c r="K1790" s="3" t="s">
        <v>51</v>
      </c>
    </row>
    <row r="1791" spans="1:11" ht="42" customHeight="1">
      <c r="A1791" s="2" t="s">
        <v>4476</v>
      </c>
      <c r="B1791" s="2" t="s">
        <v>4477</v>
      </c>
      <c r="C1791" s="2" t="s">
        <v>54</v>
      </c>
      <c r="D1791" s="2" t="s">
        <v>28</v>
      </c>
      <c r="E1791" s="5" t="s">
        <v>756</v>
      </c>
      <c r="F1791" s="3" t="s">
        <v>757</v>
      </c>
      <c r="G1791" s="3" t="s">
        <v>21</v>
      </c>
      <c r="H1791" s="2" t="s">
        <v>49</v>
      </c>
      <c r="I1791" s="2" t="s">
        <v>4478</v>
      </c>
      <c r="J1791" s="3" t="str">
        <f>HYPERLINK("https://www.boe.es/gazeta/dias/1828/11/15/pdfs/GMD-1828-138.pdf#page=4","Abrir facsímil")</f>
        <v>Abrir facsímil</v>
      </c>
      <c r="K1791" s="3" t="s">
        <v>51</v>
      </c>
    </row>
    <row r="1792" spans="1:11" ht="42" customHeight="1">
      <c r="A1792" s="2" t="s">
        <v>4479</v>
      </c>
      <c r="B1792" s="2" t="s">
        <v>4479</v>
      </c>
      <c r="C1792" s="2" t="s">
        <v>150</v>
      </c>
      <c r="D1792" s="2" t="s">
        <v>151</v>
      </c>
      <c r="E1792" s="5" t="s">
        <v>100</v>
      </c>
      <c r="F1792" s="3" t="s">
        <v>101</v>
      </c>
      <c r="G1792" s="3" t="s">
        <v>67</v>
      </c>
      <c r="H1792" s="2" t="s">
        <v>49</v>
      </c>
      <c r="I1792" s="2" t="s">
        <v>4480</v>
      </c>
      <c r="J1792" s="3" t="str">
        <f>HYPERLINK("https://www.boe.es/gazeta/dias/1828/10/02/pdfs/GMD-1828-119.pdf#page=2","Abrir facsímil")</f>
        <v>Abrir facsímil</v>
      </c>
      <c r="K1792" s="3" t="s">
        <v>51</v>
      </c>
    </row>
    <row r="1793" spans="1:11" ht="42" customHeight="1">
      <c r="A1793" s="2" t="s">
        <v>4481</v>
      </c>
      <c r="B1793" s="2" t="s">
        <v>4481</v>
      </c>
      <c r="C1793" s="2" t="s">
        <v>17</v>
      </c>
      <c r="D1793" s="2" t="s">
        <v>18</v>
      </c>
      <c r="E1793" s="5" t="s">
        <v>1694</v>
      </c>
      <c r="F1793" s="3" t="s">
        <v>1695</v>
      </c>
      <c r="G1793" s="3" t="s">
        <v>43</v>
      </c>
      <c r="H1793" s="2" t="s">
        <v>49</v>
      </c>
      <c r="I1793" s="2" t="s">
        <v>4482</v>
      </c>
      <c r="J1793" s="3" t="str">
        <f>HYPERLINK("https://www.boe.es/gazeta/dias/1828/06/05/pdfs/GMD-1828-68.pdf#page=1","Abrir facsímil")</f>
        <v>Abrir facsímil</v>
      </c>
      <c r="K1793" s="3" t="s">
        <v>51</v>
      </c>
    </row>
    <row r="1794" spans="1:11" ht="42" customHeight="1">
      <c r="A1794" s="2" t="s">
        <v>4483</v>
      </c>
      <c r="B1794" s="2" t="s">
        <v>4484</v>
      </c>
      <c r="C1794" s="2" t="s">
        <v>27</v>
      </c>
      <c r="D1794" s="2" t="s">
        <v>28</v>
      </c>
      <c r="E1794" s="5" t="s">
        <v>65</v>
      </c>
      <c r="F1794" s="3" t="s">
        <v>66</v>
      </c>
      <c r="G1794" s="3" t="s">
        <v>21</v>
      </c>
      <c r="H1794" s="2" t="s">
        <v>49</v>
      </c>
      <c r="I1794" s="2" t="s">
        <v>4485</v>
      </c>
      <c r="J1794" s="3" t="str">
        <f>HYPERLINK("https://www.boe.es/gazeta/dias/1828/01/31/pdfs/GMD-1828-14.pdf#page=4","Abrir facsímil")</f>
        <v>Abrir facsímil</v>
      </c>
      <c r="K1794" s="3" t="s">
        <v>51</v>
      </c>
    </row>
    <row r="1795" spans="1:11" ht="42" customHeight="1">
      <c r="A1795" s="2" t="s">
        <v>4486</v>
      </c>
      <c r="B1795" s="2" t="s">
        <v>4486</v>
      </c>
      <c r="C1795" s="2" t="s">
        <v>46</v>
      </c>
      <c r="D1795" s="2" t="s">
        <v>28</v>
      </c>
      <c r="E1795" s="5" t="s">
        <v>70</v>
      </c>
      <c r="F1795" s="3" t="s">
        <v>71</v>
      </c>
      <c r="G1795" s="3" t="s">
        <v>67</v>
      </c>
      <c r="H1795" s="2" t="s">
        <v>49</v>
      </c>
      <c r="I1795" s="2" t="s">
        <v>4487</v>
      </c>
      <c r="J1795" s="3" t="str">
        <f>HYPERLINK("https://www.boe.es/gazeta/dias/1828/02/05/pdfs/GMD-1828-16.pdf#page=2","Abrir facsímil")</f>
        <v>Abrir facsímil</v>
      </c>
      <c r="K1795" s="3" t="s">
        <v>51</v>
      </c>
    </row>
    <row r="1796" spans="1:11" ht="42" customHeight="1">
      <c r="A1796" s="2" t="s">
        <v>4488</v>
      </c>
      <c r="B1796" s="2" t="s">
        <v>4489</v>
      </c>
      <c r="C1796" s="2" t="s">
        <v>17</v>
      </c>
      <c r="D1796" s="2" t="s">
        <v>18</v>
      </c>
      <c r="E1796" s="5" t="s">
        <v>534</v>
      </c>
      <c r="F1796" s="3" t="s">
        <v>535</v>
      </c>
      <c r="G1796" s="3" t="s">
        <v>21</v>
      </c>
      <c r="H1796" s="2" t="s">
        <v>49</v>
      </c>
      <c r="I1796" s="2" t="s">
        <v>4490</v>
      </c>
      <c r="J1796" s="3" t="str">
        <f>HYPERLINK("https://www.boe.es/gazeta/dias/1828/07/15/pdfs/GMD-1828-85.pdf#page=4","Abrir facsímil")</f>
        <v>Abrir facsímil</v>
      </c>
      <c r="K1796" s="3" t="s">
        <v>51</v>
      </c>
    </row>
    <row r="1797" spans="1:11" ht="42" customHeight="1">
      <c r="A1797" s="2" t="s">
        <v>4491</v>
      </c>
      <c r="B1797" s="2" t="s">
        <v>4491</v>
      </c>
      <c r="C1797" s="2" t="s">
        <v>17</v>
      </c>
      <c r="D1797" s="2" t="s">
        <v>18</v>
      </c>
      <c r="E1797" s="5" t="s">
        <v>359</v>
      </c>
      <c r="F1797" s="3" t="s">
        <v>360</v>
      </c>
      <c r="G1797" s="3" t="s">
        <v>67</v>
      </c>
      <c r="H1797" s="2" t="s">
        <v>49</v>
      </c>
      <c r="I1797" s="2" t="s">
        <v>4492</v>
      </c>
      <c r="J1797" s="3" t="str">
        <f>HYPERLINK("https://www.boe.es/gazeta/dias/1828/09/20/pdfs/GMD-1828-114.pdf#page=2","Abrir facsímil")</f>
        <v>Abrir facsímil</v>
      </c>
      <c r="K1797" s="3" t="s">
        <v>51</v>
      </c>
    </row>
    <row r="1798" spans="1:11" ht="42" customHeight="1">
      <c r="A1798" s="2" t="s">
        <v>4493</v>
      </c>
      <c r="B1798" s="2" t="s">
        <v>4493</v>
      </c>
      <c r="C1798" s="2" t="s">
        <v>17</v>
      </c>
      <c r="D1798" s="2" t="s">
        <v>18</v>
      </c>
      <c r="E1798" s="5" t="s">
        <v>927</v>
      </c>
      <c r="F1798" s="3" t="s">
        <v>928</v>
      </c>
      <c r="G1798" s="3" t="s">
        <v>67</v>
      </c>
      <c r="H1798" s="2" t="s">
        <v>49</v>
      </c>
      <c r="I1798" s="2" t="s">
        <v>4494</v>
      </c>
      <c r="J1798" s="3" t="str">
        <f>HYPERLINK("https://www.boe.es/gazeta/dias/1828/10/09/pdfs/GMD-1828-122.pdf#page=2","Abrir facsímil")</f>
        <v>Abrir facsímil</v>
      </c>
      <c r="K1798" s="3" t="s">
        <v>51</v>
      </c>
    </row>
    <row r="1799" spans="1:11" ht="42" customHeight="1">
      <c r="A1799" s="2" t="s">
        <v>4495</v>
      </c>
      <c r="B1799" s="2" t="s">
        <v>4496</v>
      </c>
      <c r="C1799" s="2" t="s">
        <v>54</v>
      </c>
      <c r="D1799" s="2" t="s">
        <v>28</v>
      </c>
      <c r="E1799" s="5" t="s">
        <v>236</v>
      </c>
      <c r="F1799" s="3" t="s">
        <v>237</v>
      </c>
      <c r="G1799" s="3" t="s">
        <v>21</v>
      </c>
      <c r="H1799" s="2" t="s">
        <v>49</v>
      </c>
      <c r="I1799" s="2" t="s">
        <v>4497</v>
      </c>
      <c r="J1799" s="3" t="str">
        <f>HYPERLINK("https://www.boe.es/gazeta/dias/1828/03/18/pdfs/GMD-1828-34.pdf#page=4","Abrir facsímil")</f>
        <v>Abrir facsímil</v>
      </c>
      <c r="K1799" s="3" t="s">
        <v>51</v>
      </c>
    </row>
    <row r="1800" spans="1:11" ht="42" customHeight="1">
      <c r="A1800" s="2" t="s">
        <v>4498</v>
      </c>
      <c r="B1800" s="2" t="s">
        <v>4499</v>
      </c>
      <c r="C1800" s="2" t="s">
        <v>86</v>
      </c>
      <c r="D1800" s="2" t="s">
        <v>28</v>
      </c>
      <c r="E1800" s="5" t="s">
        <v>795</v>
      </c>
      <c r="F1800" s="3" t="s">
        <v>796</v>
      </c>
      <c r="G1800" s="3" t="s">
        <v>21</v>
      </c>
      <c r="H1800" s="2" t="s">
        <v>49</v>
      </c>
      <c r="I1800" s="2" t="s">
        <v>4500</v>
      </c>
      <c r="J1800" s="3" t="str">
        <f>HYPERLINK("https://www.boe.es/gazeta/dias/1828/04/26/pdfs/GMD-1828-51.pdf#page=4","Abrir facsímil")</f>
        <v>Abrir facsímil</v>
      </c>
      <c r="K1800" s="3" t="s">
        <v>51</v>
      </c>
    </row>
    <row r="1801" spans="1:11" ht="42" customHeight="1">
      <c r="A1801" s="2" t="s">
        <v>4501</v>
      </c>
      <c r="B1801" s="2" t="s">
        <v>4502</v>
      </c>
      <c r="C1801" s="2" t="s">
        <v>27</v>
      </c>
      <c r="D1801" s="2" t="s">
        <v>28</v>
      </c>
      <c r="E1801" s="5" t="s">
        <v>879</v>
      </c>
      <c r="F1801" s="3" t="s">
        <v>880</v>
      </c>
      <c r="G1801" s="3" t="s">
        <v>21</v>
      </c>
      <c r="H1801" s="2" t="s">
        <v>22</v>
      </c>
      <c r="I1801" s="2" t="s">
        <v>4503</v>
      </c>
      <c r="J1801" s="3" t="str">
        <f>HYPERLINK("https://www.boe.es/gazeta/dias/1828/01/22/pdfs/GMD-1828-10.pdf#page=4","Abrir facsímil")</f>
        <v>Abrir facsímil</v>
      </c>
      <c r="K1801" s="3" t="s">
        <v>24</v>
      </c>
    </row>
    <row r="1802" spans="1:11" ht="42" customHeight="1">
      <c r="A1802" s="2" t="s">
        <v>4504</v>
      </c>
      <c r="B1802" s="2" t="s">
        <v>4505</v>
      </c>
      <c r="C1802" s="2" t="s">
        <v>96</v>
      </c>
      <c r="D1802" s="2" t="s">
        <v>28</v>
      </c>
      <c r="E1802" s="5" t="s">
        <v>314</v>
      </c>
      <c r="F1802" s="3" t="s">
        <v>315</v>
      </c>
      <c r="G1802" s="3" t="s">
        <v>21</v>
      </c>
      <c r="H1802" s="2" t="s">
        <v>49</v>
      </c>
      <c r="I1802" s="2" t="s">
        <v>4506</v>
      </c>
      <c r="J1802" s="3" t="str">
        <f>HYPERLINK("https://www.boe.es/gazeta/dias/1828/01/26/pdfs/GMD-1828-12.pdf#page=4","Abrir facsímil")</f>
        <v>Abrir facsímil</v>
      </c>
      <c r="K1802" s="3" t="s">
        <v>51</v>
      </c>
    </row>
    <row r="1803" spans="1:11" ht="42" customHeight="1">
      <c r="A1803" s="2" t="s">
        <v>4507</v>
      </c>
      <c r="B1803" s="2" t="s">
        <v>4508</v>
      </c>
      <c r="C1803" s="2" t="s">
        <v>27</v>
      </c>
      <c r="D1803" s="2" t="s">
        <v>28</v>
      </c>
      <c r="E1803" s="5" t="s">
        <v>499</v>
      </c>
      <c r="F1803" s="3" t="s">
        <v>500</v>
      </c>
      <c r="G1803" s="3" t="s">
        <v>21</v>
      </c>
      <c r="H1803" s="2" t="s">
        <v>49</v>
      </c>
      <c r="I1803" s="2" t="s">
        <v>4509</v>
      </c>
      <c r="J1803" s="3" t="str">
        <f>HYPERLINK("https://www.boe.es/gazeta/dias/1828/09/16/pdfs/GMD-1828-112.pdf#page=4","Abrir facsímil")</f>
        <v>Abrir facsímil</v>
      </c>
      <c r="K1803" s="3" t="s">
        <v>51</v>
      </c>
    </row>
    <row r="1804" spans="1:11" ht="42" customHeight="1">
      <c r="A1804" s="2" t="s">
        <v>4510</v>
      </c>
      <c r="B1804" s="2" t="s">
        <v>4511</v>
      </c>
      <c r="C1804" s="2" t="s">
        <v>40</v>
      </c>
      <c r="D1804" s="2" t="s">
        <v>28</v>
      </c>
      <c r="E1804" s="5" t="s">
        <v>504</v>
      </c>
      <c r="F1804" s="3" t="s">
        <v>505</v>
      </c>
      <c r="G1804" s="3" t="s">
        <v>506</v>
      </c>
      <c r="H1804" s="2" t="s">
        <v>22</v>
      </c>
      <c r="I1804" s="2" t="s">
        <v>4512</v>
      </c>
      <c r="J1804" s="3" t="str">
        <f>HYPERLINK("https://www.boe.es/gazeta/dias/1828/09/13/pdfs/GMD-1828-111.pdf#page=4","Abrir facsímil")</f>
        <v>Abrir facsímil</v>
      </c>
      <c r="K1804" s="3" t="s">
        <v>24</v>
      </c>
    </row>
    <row r="1805" spans="1:11" ht="42" customHeight="1">
      <c r="A1805" s="2" t="s">
        <v>4513</v>
      </c>
      <c r="B1805" s="2" t="s">
        <v>4514</v>
      </c>
      <c r="C1805" s="2" t="s">
        <v>27</v>
      </c>
      <c r="D1805" s="2" t="s">
        <v>28</v>
      </c>
      <c r="E1805" s="5" t="s">
        <v>504</v>
      </c>
      <c r="F1805" s="3" t="s">
        <v>505</v>
      </c>
      <c r="G1805" s="3" t="s">
        <v>506</v>
      </c>
      <c r="H1805" s="2" t="s">
        <v>49</v>
      </c>
      <c r="I1805" s="2" t="s">
        <v>4515</v>
      </c>
      <c r="J1805" s="3" t="str">
        <f>HYPERLINK("https://www.boe.es/gazeta/dias/1828/09/13/pdfs/GMD-1828-111.pdf#page=4","Abrir facsímil")</f>
        <v>Abrir facsímil</v>
      </c>
      <c r="K1805" s="3" t="s">
        <v>51</v>
      </c>
    </row>
    <row r="1806" spans="1:11" ht="42" customHeight="1">
      <c r="A1806" s="2" t="s">
        <v>4516</v>
      </c>
      <c r="B1806" s="2" t="s">
        <v>4517</v>
      </c>
      <c r="C1806" s="2" t="s">
        <v>86</v>
      </c>
      <c r="D1806" s="2" t="s">
        <v>28</v>
      </c>
      <c r="E1806" s="5" t="s">
        <v>927</v>
      </c>
      <c r="F1806" s="3" t="s">
        <v>928</v>
      </c>
      <c r="G1806" s="3" t="s">
        <v>21</v>
      </c>
      <c r="H1806" s="2" t="s">
        <v>49</v>
      </c>
      <c r="I1806" s="2" t="s">
        <v>4518</v>
      </c>
      <c r="J1806" s="3" t="str">
        <f>HYPERLINK("https://www.boe.es/gazeta/dias/1828/10/09/pdfs/GMD-1828-122.pdf#page=4","Abrir facsímil")</f>
        <v>Abrir facsímil</v>
      </c>
      <c r="K1806" s="3" t="s">
        <v>51</v>
      </c>
    </row>
    <row r="1807" spans="1:11" ht="42" customHeight="1">
      <c r="A1807" s="2" t="s">
        <v>4519</v>
      </c>
      <c r="B1807" s="2" t="s">
        <v>4519</v>
      </c>
      <c r="C1807" s="2" t="s">
        <v>17</v>
      </c>
      <c r="D1807" s="2" t="s">
        <v>18</v>
      </c>
      <c r="E1807" s="5" t="s">
        <v>534</v>
      </c>
      <c r="F1807" s="3" t="s">
        <v>535</v>
      </c>
      <c r="G1807" s="3" t="s">
        <v>67</v>
      </c>
      <c r="H1807" s="2" t="s">
        <v>49</v>
      </c>
      <c r="I1807" s="2" t="s">
        <v>4520</v>
      </c>
      <c r="J1807" s="3" t="str">
        <f>HYPERLINK("https://www.boe.es/gazeta/dias/1828/07/15/pdfs/GMD-1828-85.pdf#page=2","Abrir facsímil")</f>
        <v>Abrir facsímil</v>
      </c>
      <c r="K1807" s="3" t="s">
        <v>51</v>
      </c>
    </row>
    <row r="1808" spans="1:11" ht="42" customHeight="1">
      <c r="A1808" s="2" t="s">
        <v>4521</v>
      </c>
      <c r="B1808" s="2" t="s">
        <v>4521</v>
      </c>
      <c r="C1808" s="2" t="s">
        <v>17</v>
      </c>
      <c r="D1808" s="2" t="s">
        <v>18</v>
      </c>
      <c r="E1808" s="5" t="s">
        <v>572</v>
      </c>
      <c r="F1808" s="3" t="s">
        <v>573</v>
      </c>
      <c r="G1808" s="3" t="s">
        <v>43</v>
      </c>
      <c r="H1808" s="2" t="s">
        <v>49</v>
      </c>
      <c r="I1808" s="2" t="s">
        <v>4522</v>
      </c>
      <c r="J1808" s="3" t="str">
        <f>HYPERLINK("https://www.boe.es/gazeta/dias/1828/09/23/pdfs/GMD-1828-115.pdf#page=1","Abrir facsímil")</f>
        <v>Abrir facsímil</v>
      </c>
      <c r="K1808" s="3" t="s">
        <v>51</v>
      </c>
    </row>
    <row r="1809" spans="1:11" ht="42" customHeight="1">
      <c r="A1809" s="2" t="s">
        <v>4521</v>
      </c>
      <c r="B1809" s="2" t="s">
        <v>4521</v>
      </c>
      <c r="C1809" s="2" t="s">
        <v>17</v>
      </c>
      <c r="D1809" s="2" t="s">
        <v>18</v>
      </c>
      <c r="E1809" s="5" t="s">
        <v>572</v>
      </c>
      <c r="F1809" s="3" t="s">
        <v>573</v>
      </c>
      <c r="G1809" s="3" t="s">
        <v>67</v>
      </c>
      <c r="H1809" s="2" t="s">
        <v>49</v>
      </c>
      <c r="I1809" s="2" t="s">
        <v>4523</v>
      </c>
      <c r="J1809" s="3" t="str">
        <f>HYPERLINK("https://www.boe.es/gazeta/dias/1828/09/23/pdfs/GMD-1828-115.pdf#page=2","Abrir facsímil")</f>
        <v>Abrir facsímil</v>
      </c>
      <c r="K1809" s="3" t="s">
        <v>51</v>
      </c>
    </row>
    <row r="1810" spans="1:11" ht="42" customHeight="1">
      <c r="A1810" s="2" t="s">
        <v>4524</v>
      </c>
      <c r="B1810" s="2" t="s">
        <v>4524</v>
      </c>
      <c r="C1810" s="2" t="s">
        <v>17</v>
      </c>
      <c r="D1810" s="2" t="s">
        <v>18</v>
      </c>
      <c r="E1810" s="5" t="s">
        <v>120</v>
      </c>
      <c r="F1810" s="3" t="s">
        <v>121</v>
      </c>
      <c r="G1810" s="3" t="s">
        <v>67</v>
      </c>
      <c r="H1810" s="2" t="s">
        <v>49</v>
      </c>
      <c r="I1810" s="2" t="s">
        <v>4525</v>
      </c>
      <c r="J1810" s="3" t="str">
        <f>HYPERLINK("https://www.boe.es/gazeta/dias/1828/10/18/pdfs/GMD-1828-126.pdf#page=2","Abrir facsímil")</f>
        <v>Abrir facsímil</v>
      </c>
      <c r="K1810" s="3" t="s">
        <v>51</v>
      </c>
    </row>
    <row r="1811" spans="1:11" ht="42" customHeight="1">
      <c r="A1811" s="2" t="s">
        <v>4526</v>
      </c>
      <c r="B1811" s="2" t="s">
        <v>4527</v>
      </c>
      <c r="C1811" s="2" t="s">
        <v>27</v>
      </c>
      <c r="D1811" s="2" t="s">
        <v>28</v>
      </c>
      <c r="E1811" s="5" t="s">
        <v>128</v>
      </c>
      <c r="F1811" s="3" t="s">
        <v>129</v>
      </c>
      <c r="G1811" s="3" t="s">
        <v>21</v>
      </c>
      <c r="H1811" s="2" t="s">
        <v>49</v>
      </c>
      <c r="I1811" s="2" t="s">
        <v>4528</v>
      </c>
      <c r="J1811" s="3" t="str">
        <f>HYPERLINK("https://www.boe.es/gazeta/dias/1828/01/03/pdfs/GMD-1828-2.pdf#page=4","Abrir facsímil")</f>
        <v>Abrir facsímil</v>
      </c>
      <c r="K1811" s="3" t="s">
        <v>51</v>
      </c>
    </row>
    <row r="1812" spans="1:11" ht="42" customHeight="1">
      <c r="A1812" s="2" t="s">
        <v>4529</v>
      </c>
      <c r="B1812" s="2" t="s">
        <v>4530</v>
      </c>
      <c r="C1812" s="2" t="s">
        <v>54</v>
      </c>
      <c r="D1812" s="2" t="s">
        <v>28</v>
      </c>
      <c r="E1812" s="5" t="s">
        <v>128</v>
      </c>
      <c r="F1812" s="3" t="s">
        <v>129</v>
      </c>
      <c r="G1812" s="3" t="s">
        <v>21</v>
      </c>
      <c r="H1812" s="2" t="s">
        <v>49</v>
      </c>
      <c r="I1812" s="2" t="s">
        <v>4531</v>
      </c>
      <c r="J1812" s="3" t="str">
        <f>HYPERLINK("https://www.boe.es/gazeta/dias/1828/01/03/pdfs/GMD-1828-2.pdf#page=4","Abrir facsímil")</f>
        <v>Abrir facsímil</v>
      </c>
      <c r="K1812" s="3" t="s">
        <v>51</v>
      </c>
    </row>
    <row r="1813" spans="1:11" ht="42" customHeight="1">
      <c r="A1813" s="2" t="s">
        <v>4532</v>
      </c>
      <c r="B1813" s="2" t="s">
        <v>4533</v>
      </c>
      <c r="C1813" s="2" t="s">
        <v>40</v>
      </c>
      <c r="D1813" s="2" t="s">
        <v>28</v>
      </c>
      <c r="E1813" s="5" t="s">
        <v>2467</v>
      </c>
      <c r="F1813" s="3" t="s">
        <v>2468</v>
      </c>
      <c r="G1813" s="3" t="s">
        <v>21</v>
      </c>
      <c r="H1813" s="2" t="s">
        <v>49</v>
      </c>
      <c r="I1813" s="2" t="s">
        <v>4534</v>
      </c>
      <c r="J1813" s="3" t="str">
        <f>HYPERLINK("https://www.boe.es/gazeta/dias/1828/06/03/pdfs/GMD-1828-67.pdf#page=4","Abrir facsímil")</f>
        <v>Abrir facsímil</v>
      </c>
      <c r="K1813" s="3" t="s">
        <v>51</v>
      </c>
    </row>
    <row r="1814" spans="1:11" ht="42" customHeight="1">
      <c r="A1814" s="2" t="s">
        <v>4535</v>
      </c>
      <c r="B1814" s="2" t="s">
        <v>4536</v>
      </c>
      <c r="C1814" s="2" t="s">
        <v>46</v>
      </c>
      <c r="D1814" s="2" t="s">
        <v>28</v>
      </c>
      <c r="E1814" s="5" t="s">
        <v>78</v>
      </c>
      <c r="F1814" s="3" t="s">
        <v>79</v>
      </c>
      <c r="G1814" s="3" t="s">
        <v>36</v>
      </c>
      <c r="H1814" s="2" t="s">
        <v>49</v>
      </c>
      <c r="I1814" s="2" t="s">
        <v>4537</v>
      </c>
      <c r="J1814" s="3" t="str">
        <f>HYPERLINK("https://www.boe.es/gazeta/dias/1828/04/03/pdfs/GMD-1828-41.pdf#page=3","Abrir facsímil")</f>
        <v>Abrir facsímil</v>
      </c>
      <c r="K1814" s="3" t="s">
        <v>51</v>
      </c>
    </row>
    <row r="1815" spans="1:11" ht="42" customHeight="1">
      <c r="A1815" s="2" t="s">
        <v>4538</v>
      </c>
      <c r="B1815" s="2" t="s">
        <v>4538</v>
      </c>
      <c r="C1815" s="2" t="s">
        <v>27</v>
      </c>
      <c r="D1815" s="2" t="s">
        <v>28</v>
      </c>
      <c r="E1815" s="5" t="s">
        <v>78</v>
      </c>
      <c r="F1815" s="3" t="s">
        <v>79</v>
      </c>
      <c r="G1815" s="3" t="s">
        <v>36</v>
      </c>
      <c r="H1815" s="2" t="s">
        <v>49</v>
      </c>
      <c r="I1815" s="2" t="s">
        <v>4539</v>
      </c>
      <c r="J1815" s="3" t="str">
        <f>HYPERLINK("https://www.boe.es/gazeta/dias/1828/04/03/pdfs/GMD-1828-41.pdf#page=3","Abrir facsímil")</f>
        <v>Abrir facsímil</v>
      </c>
      <c r="K1815" s="3" t="s">
        <v>51</v>
      </c>
    </row>
    <row r="1816" spans="1:11" ht="42" customHeight="1">
      <c r="A1816" s="2" t="s">
        <v>4540</v>
      </c>
      <c r="B1816" s="2" t="s">
        <v>4541</v>
      </c>
      <c r="C1816" s="2" t="s">
        <v>46</v>
      </c>
      <c r="D1816" s="2" t="s">
        <v>28</v>
      </c>
      <c r="E1816" s="5" t="s">
        <v>29</v>
      </c>
      <c r="F1816" s="3" t="s">
        <v>30</v>
      </c>
      <c r="G1816" s="3" t="s">
        <v>21</v>
      </c>
      <c r="H1816" s="2" t="s">
        <v>22</v>
      </c>
      <c r="I1816" s="2" t="s">
        <v>4542</v>
      </c>
      <c r="J1816" s="3" t="str">
        <f>HYPERLINK("https://www.boe.es/gazeta/dias/1828/10/28/pdfs/GMD-1828-130.pdf#page=4","Abrir facsímil")</f>
        <v>Abrir facsímil</v>
      </c>
      <c r="K1816" s="3" t="s">
        <v>24</v>
      </c>
    </row>
    <row r="1817" spans="1:11" ht="42" customHeight="1">
      <c r="A1817" s="2" t="s">
        <v>4543</v>
      </c>
      <c r="B1817" s="2" t="s">
        <v>4544</v>
      </c>
      <c r="C1817" s="2" t="s">
        <v>54</v>
      </c>
      <c r="D1817" s="2" t="s">
        <v>28</v>
      </c>
      <c r="E1817" s="5" t="s">
        <v>780</v>
      </c>
      <c r="F1817" s="3" t="s">
        <v>781</v>
      </c>
      <c r="G1817" s="3" t="s">
        <v>21</v>
      </c>
      <c r="H1817" s="2" t="s">
        <v>49</v>
      </c>
      <c r="I1817" s="2" t="s">
        <v>4545</v>
      </c>
      <c r="J1817" s="3" t="str">
        <f>HYPERLINK("https://www.boe.es/gazeta/dias/1828/05/13/pdfs/GMD-1828-58.pdf#page=4","Abrir facsímil")</f>
        <v>Abrir facsímil</v>
      </c>
      <c r="K1817" s="3" t="s">
        <v>51</v>
      </c>
    </row>
    <row r="1818" spans="1:11" ht="42" customHeight="1">
      <c r="A1818" s="2" t="s">
        <v>4546</v>
      </c>
      <c r="B1818" s="2" t="s">
        <v>4546</v>
      </c>
      <c r="C1818" s="2" t="s">
        <v>17</v>
      </c>
      <c r="D1818" s="2" t="s">
        <v>18</v>
      </c>
      <c r="E1818" s="5" t="s">
        <v>1794</v>
      </c>
      <c r="F1818" s="3" t="s">
        <v>1795</v>
      </c>
      <c r="G1818" s="3" t="s">
        <v>67</v>
      </c>
      <c r="H1818" s="2" t="s">
        <v>49</v>
      </c>
      <c r="I1818" s="2" t="s">
        <v>4547</v>
      </c>
      <c r="J1818" s="3" t="str">
        <f>HYPERLINK("https://www.boe.es/gazeta/dias/1828/09/30/pdfs/GMD-1828-118.pdf#page=2","Abrir facsímil")</f>
        <v>Abrir facsímil</v>
      </c>
      <c r="K1818" s="3" t="s">
        <v>51</v>
      </c>
    </row>
    <row r="1819" spans="1:11" ht="42" customHeight="1">
      <c r="A1819" s="2" t="s">
        <v>4548</v>
      </c>
      <c r="B1819" s="2" t="s">
        <v>4549</v>
      </c>
      <c r="C1819" s="2" t="s">
        <v>27</v>
      </c>
      <c r="D1819" s="2" t="s">
        <v>28</v>
      </c>
      <c r="E1819" s="5" t="s">
        <v>504</v>
      </c>
      <c r="F1819" s="3" t="s">
        <v>505</v>
      </c>
      <c r="G1819" s="3" t="s">
        <v>506</v>
      </c>
      <c r="H1819" s="2" t="s">
        <v>49</v>
      </c>
      <c r="I1819" s="2" t="s">
        <v>4550</v>
      </c>
      <c r="J1819" s="3" t="str">
        <f>HYPERLINK("https://www.boe.es/gazeta/dias/1828/09/13/pdfs/GMD-1828-111.pdf#page=4","Abrir facsímil")</f>
        <v>Abrir facsímil</v>
      </c>
      <c r="K1819" s="3" t="s">
        <v>51</v>
      </c>
    </row>
    <row r="1820" spans="1:11" ht="42" customHeight="1">
      <c r="A1820" s="2" t="s">
        <v>4551</v>
      </c>
      <c r="B1820" s="2" t="s">
        <v>4552</v>
      </c>
      <c r="C1820" s="2" t="s">
        <v>27</v>
      </c>
      <c r="D1820" s="2" t="s">
        <v>28</v>
      </c>
      <c r="E1820" s="5" t="s">
        <v>215</v>
      </c>
      <c r="F1820" s="3" t="s">
        <v>216</v>
      </c>
      <c r="G1820" s="3" t="s">
        <v>67</v>
      </c>
      <c r="H1820" s="2" t="s">
        <v>49</v>
      </c>
      <c r="I1820" s="2" t="s">
        <v>4553</v>
      </c>
      <c r="J1820" s="3" t="str">
        <f>HYPERLINK("https://www.boe.es/gazeta/dias/1828/06/21/pdfs/GMD-1828-75.pdf#page=2","Abrir facsímil")</f>
        <v>Abrir facsímil</v>
      </c>
      <c r="K1820" s="3" t="s">
        <v>51</v>
      </c>
    </row>
    <row r="1821" spans="1:11" ht="42" customHeight="1">
      <c r="A1821" s="2" t="s">
        <v>4554</v>
      </c>
      <c r="B1821" s="2" t="s">
        <v>4555</v>
      </c>
      <c r="C1821" s="2" t="s">
        <v>17</v>
      </c>
      <c r="D1821" s="2" t="s">
        <v>18</v>
      </c>
      <c r="E1821" s="5" t="s">
        <v>1330</v>
      </c>
      <c r="F1821" s="3" t="s">
        <v>1331</v>
      </c>
      <c r="G1821" s="3" t="s">
        <v>43</v>
      </c>
      <c r="H1821" s="2" t="s">
        <v>22</v>
      </c>
      <c r="I1821" s="2" t="s">
        <v>4556</v>
      </c>
      <c r="J1821" s="3" t="str">
        <f>HYPERLINK("https://www.boe.es/gazeta/dias/1828/05/01/pdfs/GMD-1828-53.pdf#page=1","Abrir facsímil")</f>
        <v>Abrir facsímil</v>
      </c>
      <c r="K1821" s="3" t="s">
        <v>24</v>
      </c>
    </row>
    <row r="1822" spans="1:11" ht="42" customHeight="1">
      <c r="A1822" s="2" t="s">
        <v>4557</v>
      </c>
      <c r="B1822" s="2" t="s">
        <v>4558</v>
      </c>
      <c r="C1822" s="2" t="s">
        <v>96</v>
      </c>
      <c r="D1822" s="2" t="s">
        <v>28</v>
      </c>
      <c r="E1822" s="5" t="s">
        <v>212</v>
      </c>
      <c r="F1822" s="3" t="s">
        <v>213</v>
      </c>
      <c r="G1822" s="3" t="s">
        <v>21</v>
      </c>
      <c r="H1822" s="2" t="s">
        <v>49</v>
      </c>
      <c r="I1822" s="2" t="s">
        <v>4559</v>
      </c>
      <c r="J1822" s="3" t="str">
        <f>HYPERLINK("https://www.boe.es/gazeta/dias/1828/03/25/pdfs/GMD-1828-37.pdf#page=4","Abrir facsímil")</f>
        <v>Abrir facsímil</v>
      </c>
      <c r="K1822" s="3" t="s">
        <v>51</v>
      </c>
    </row>
    <row r="1823" spans="1:11" ht="42" customHeight="1">
      <c r="A1823" s="2" t="s">
        <v>4560</v>
      </c>
      <c r="B1823" s="2" t="s">
        <v>4560</v>
      </c>
      <c r="C1823" s="2" t="s">
        <v>17</v>
      </c>
      <c r="D1823" s="2" t="s">
        <v>18</v>
      </c>
      <c r="E1823" s="5" t="s">
        <v>860</v>
      </c>
      <c r="F1823" s="3" t="s">
        <v>861</v>
      </c>
      <c r="G1823" s="3" t="s">
        <v>21</v>
      </c>
      <c r="H1823" s="2" t="s">
        <v>49</v>
      </c>
      <c r="I1823" s="2" t="s">
        <v>4561</v>
      </c>
      <c r="J1823" s="3" t="str">
        <f>HYPERLINK("https://www.boe.es/gazeta/dias/1828/11/08/pdfs/GMD-1828-135.pdf#page=4","Abrir facsímil")</f>
        <v>Abrir facsímil</v>
      </c>
      <c r="K1823" s="3" t="s">
        <v>51</v>
      </c>
    </row>
    <row r="1824" spans="1:11" ht="42" customHeight="1">
      <c r="A1824" s="2" t="s">
        <v>4562</v>
      </c>
      <c r="B1824" s="2" t="s">
        <v>4562</v>
      </c>
      <c r="C1824" s="2" t="s">
        <v>27</v>
      </c>
      <c r="D1824" s="2" t="s">
        <v>28</v>
      </c>
      <c r="E1824" s="5" t="s">
        <v>137</v>
      </c>
      <c r="F1824" s="3" t="s">
        <v>138</v>
      </c>
      <c r="G1824" s="3" t="s">
        <v>21</v>
      </c>
      <c r="H1824" s="2" t="s">
        <v>49</v>
      </c>
      <c r="I1824" s="2" t="s">
        <v>4563</v>
      </c>
      <c r="J1824" s="3" t="str">
        <f>HYPERLINK("https://www.boe.es/gazeta/dias/1828/12/25/pdfs/GMD-1828-155.pdf#page=4","Abrir facsímil")</f>
        <v>Abrir facsímil</v>
      </c>
      <c r="K1824" s="3" t="s">
        <v>51</v>
      </c>
    </row>
    <row r="1825" spans="1:11" ht="42" customHeight="1">
      <c r="A1825" s="2" t="s">
        <v>4564</v>
      </c>
      <c r="B1825" s="2" t="s">
        <v>4564</v>
      </c>
      <c r="C1825" s="2" t="s">
        <v>86</v>
      </c>
      <c r="D1825" s="2" t="s">
        <v>28</v>
      </c>
      <c r="E1825" s="5" t="s">
        <v>525</v>
      </c>
      <c r="F1825" s="3" t="s">
        <v>526</v>
      </c>
      <c r="G1825" s="3" t="s">
        <v>67</v>
      </c>
      <c r="H1825" s="2" t="s">
        <v>49</v>
      </c>
      <c r="I1825" s="2" t="s">
        <v>4565</v>
      </c>
      <c r="J1825" s="3" t="str">
        <f>HYPERLINK("https://www.boe.es/gazeta/dias/1828/01/05/pdfs/GMD-1828-3.pdf#page=2","Abrir facsímil")</f>
        <v>Abrir facsímil</v>
      </c>
      <c r="K1825" s="3" t="s">
        <v>51</v>
      </c>
    </row>
    <row r="1826" spans="1:11" ht="42" customHeight="1">
      <c r="A1826" s="2" t="s">
        <v>4564</v>
      </c>
      <c r="B1826" s="2" t="s">
        <v>4564</v>
      </c>
      <c r="C1826" s="2" t="s">
        <v>46</v>
      </c>
      <c r="D1826" s="2" t="s">
        <v>28</v>
      </c>
      <c r="E1826" s="5" t="s">
        <v>394</v>
      </c>
      <c r="F1826" s="3" t="s">
        <v>395</v>
      </c>
      <c r="G1826" s="3" t="s">
        <v>67</v>
      </c>
      <c r="H1826" s="2" t="s">
        <v>49</v>
      </c>
      <c r="I1826" s="2" t="s">
        <v>4566</v>
      </c>
      <c r="J1826" s="3" t="str">
        <f>HYPERLINK("https://www.boe.es/gazeta/dias/1828/01/10/pdfs/GMD-1828-5.pdf#page=2","Abrir facsímil")</f>
        <v>Abrir facsímil</v>
      </c>
      <c r="K1826" s="3" t="s">
        <v>51</v>
      </c>
    </row>
    <row r="1827" spans="1:11" ht="42" customHeight="1">
      <c r="A1827" s="2" t="s">
        <v>4564</v>
      </c>
      <c r="B1827" s="2" t="s">
        <v>4564</v>
      </c>
      <c r="C1827" s="2" t="s">
        <v>27</v>
      </c>
      <c r="D1827" s="2" t="s">
        <v>28</v>
      </c>
      <c r="E1827" s="5" t="s">
        <v>41</v>
      </c>
      <c r="F1827" s="3" t="s">
        <v>42</v>
      </c>
      <c r="G1827" s="3" t="s">
        <v>67</v>
      </c>
      <c r="H1827" s="2" t="s">
        <v>49</v>
      </c>
      <c r="I1827" s="2" t="s">
        <v>4567</v>
      </c>
      <c r="J1827" s="3" t="str">
        <f>HYPERLINK("https://www.boe.es/gazeta/dias/1828/01/15/pdfs/GMD-1828-7.pdf#page=2","Abrir facsímil")</f>
        <v>Abrir facsímil</v>
      </c>
      <c r="K1827" s="3" t="s">
        <v>51</v>
      </c>
    </row>
    <row r="1828" spans="1:11" ht="42" customHeight="1">
      <c r="A1828" s="2" t="s">
        <v>4564</v>
      </c>
      <c r="B1828" s="2" t="s">
        <v>4564</v>
      </c>
      <c r="C1828" s="2" t="s">
        <v>17</v>
      </c>
      <c r="D1828" s="2" t="s">
        <v>18</v>
      </c>
      <c r="E1828" s="5" t="s">
        <v>879</v>
      </c>
      <c r="F1828" s="3" t="s">
        <v>880</v>
      </c>
      <c r="G1828" s="3" t="s">
        <v>67</v>
      </c>
      <c r="H1828" s="2" t="s">
        <v>49</v>
      </c>
      <c r="I1828" s="2" t="s">
        <v>4568</v>
      </c>
      <c r="J1828" s="3" t="str">
        <f>HYPERLINK("https://www.boe.es/gazeta/dias/1828/01/22/pdfs/GMD-1828-10.pdf#page=2","Abrir facsímil")</f>
        <v>Abrir facsímil</v>
      </c>
      <c r="K1828" s="3" t="s">
        <v>51</v>
      </c>
    </row>
    <row r="1829" spans="1:11" ht="42" customHeight="1">
      <c r="A1829" s="2" t="s">
        <v>4564</v>
      </c>
      <c r="B1829" s="2" t="s">
        <v>4564</v>
      </c>
      <c r="C1829" s="2" t="s">
        <v>86</v>
      </c>
      <c r="D1829" s="2" t="s">
        <v>28</v>
      </c>
      <c r="E1829" s="5" t="s">
        <v>920</v>
      </c>
      <c r="F1829" s="3" t="s">
        <v>921</v>
      </c>
      <c r="G1829" s="3" t="s">
        <v>67</v>
      </c>
      <c r="H1829" s="2" t="s">
        <v>49</v>
      </c>
      <c r="I1829" s="2" t="s">
        <v>4569</v>
      </c>
      <c r="J1829" s="3" t="str">
        <f>HYPERLINK("https://www.boe.es/gazeta/dias/1828/01/29/pdfs/GMD-1828-13.pdf#page=2","Abrir facsímil")</f>
        <v>Abrir facsímil</v>
      </c>
      <c r="K1829" s="3" t="s">
        <v>51</v>
      </c>
    </row>
    <row r="1830" spans="1:11" ht="42" customHeight="1">
      <c r="A1830" s="2" t="s">
        <v>4564</v>
      </c>
      <c r="B1830" s="2" t="s">
        <v>4564</v>
      </c>
      <c r="C1830" s="2" t="s">
        <v>17</v>
      </c>
      <c r="D1830" s="2" t="s">
        <v>18</v>
      </c>
      <c r="E1830" s="5" t="s">
        <v>65</v>
      </c>
      <c r="F1830" s="3" t="s">
        <v>66</v>
      </c>
      <c r="G1830" s="3" t="s">
        <v>67</v>
      </c>
      <c r="H1830" s="2" t="s">
        <v>49</v>
      </c>
      <c r="I1830" s="2" t="s">
        <v>4570</v>
      </c>
      <c r="J1830" s="3" t="str">
        <f>HYPERLINK("https://www.boe.es/gazeta/dias/1828/01/31/pdfs/GMD-1828-14.pdf#page=2","Abrir facsímil")</f>
        <v>Abrir facsímil</v>
      </c>
      <c r="K1830" s="3" t="s">
        <v>51</v>
      </c>
    </row>
    <row r="1831" spans="1:11" ht="42" customHeight="1">
      <c r="A1831" s="2" t="s">
        <v>4564</v>
      </c>
      <c r="B1831" s="2" t="s">
        <v>4564</v>
      </c>
      <c r="C1831" s="2" t="s">
        <v>17</v>
      </c>
      <c r="D1831" s="2" t="s">
        <v>18</v>
      </c>
      <c r="E1831" s="5" t="s">
        <v>70</v>
      </c>
      <c r="F1831" s="3" t="s">
        <v>71</v>
      </c>
      <c r="G1831" s="3" t="s">
        <v>67</v>
      </c>
      <c r="H1831" s="2" t="s">
        <v>49</v>
      </c>
      <c r="I1831" s="2" t="s">
        <v>4571</v>
      </c>
      <c r="J1831" s="3" t="str">
        <f>HYPERLINK("https://www.boe.es/gazeta/dias/1828/02/05/pdfs/GMD-1828-16.pdf#page=2","Abrir facsímil")</f>
        <v>Abrir facsímil</v>
      </c>
      <c r="K1831" s="3" t="s">
        <v>51</v>
      </c>
    </row>
    <row r="1832" spans="1:11" ht="42" customHeight="1">
      <c r="A1832" s="2" t="s">
        <v>4564</v>
      </c>
      <c r="B1832" s="2" t="s">
        <v>4564</v>
      </c>
      <c r="C1832" s="2" t="s">
        <v>17</v>
      </c>
      <c r="D1832" s="2" t="s">
        <v>18</v>
      </c>
      <c r="E1832" s="5" t="s">
        <v>973</v>
      </c>
      <c r="F1832" s="3" t="s">
        <v>974</v>
      </c>
      <c r="G1832" s="3" t="s">
        <v>43</v>
      </c>
      <c r="H1832" s="2" t="s">
        <v>49</v>
      </c>
      <c r="I1832" s="2" t="s">
        <v>4572</v>
      </c>
      <c r="J1832" s="3" t="str">
        <f>HYPERLINK("https://www.boe.es/gazeta/dias/1828/02/09/pdfs/GMD-1828-18.pdf#page=1","Abrir facsímil")</f>
        <v>Abrir facsímil</v>
      </c>
      <c r="K1832" s="3" t="s">
        <v>51</v>
      </c>
    </row>
    <row r="1833" spans="1:11" ht="42" customHeight="1">
      <c r="A1833" s="2" t="s">
        <v>4564</v>
      </c>
      <c r="B1833" s="2" t="s">
        <v>4564</v>
      </c>
      <c r="C1833" s="2" t="s">
        <v>40</v>
      </c>
      <c r="D1833" s="2" t="s">
        <v>28</v>
      </c>
      <c r="E1833" s="5" t="s">
        <v>241</v>
      </c>
      <c r="F1833" s="3" t="s">
        <v>242</v>
      </c>
      <c r="G1833" s="3" t="s">
        <v>43</v>
      </c>
      <c r="H1833" s="2" t="s">
        <v>49</v>
      </c>
      <c r="I1833" s="2" t="s">
        <v>4573</v>
      </c>
      <c r="J1833" s="3" t="str">
        <f>HYPERLINK("https://www.boe.es/gazeta/dias/1828/02/12/pdfs/GMD-1828-19.pdf#page=1","Abrir facsímil")</f>
        <v>Abrir facsímil</v>
      </c>
      <c r="K1833" s="3" t="s">
        <v>51</v>
      </c>
    </row>
    <row r="1834" spans="1:11" ht="42" customHeight="1">
      <c r="A1834" s="2" t="s">
        <v>4564</v>
      </c>
      <c r="B1834" s="2" t="s">
        <v>4564</v>
      </c>
      <c r="C1834" s="2" t="s">
        <v>54</v>
      </c>
      <c r="D1834" s="2" t="s">
        <v>28</v>
      </c>
      <c r="E1834" s="5" t="s">
        <v>212</v>
      </c>
      <c r="F1834" s="3" t="s">
        <v>213</v>
      </c>
      <c r="G1834" s="3" t="s">
        <v>36</v>
      </c>
      <c r="H1834" s="2" t="s">
        <v>49</v>
      </c>
      <c r="I1834" s="2" t="s">
        <v>4574</v>
      </c>
      <c r="J1834" s="3" t="str">
        <f>HYPERLINK("https://www.boe.es/gazeta/dias/1828/03/25/pdfs/GMD-1828-37.pdf#page=3","Abrir facsímil")</f>
        <v>Abrir facsímil</v>
      </c>
      <c r="K1834" s="3" t="s">
        <v>51</v>
      </c>
    </row>
    <row r="1835" spans="1:11" ht="42" customHeight="1">
      <c r="A1835" s="2" t="s">
        <v>4564</v>
      </c>
      <c r="B1835" s="2" t="s">
        <v>4564</v>
      </c>
      <c r="C1835" s="2" t="s">
        <v>27</v>
      </c>
      <c r="D1835" s="2" t="s">
        <v>28</v>
      </c>
      <c r="E1835" s="5" t="s">
        <v>169</v>
      </c>
      <c r="F1835" s="3" t="s">
        <v>170</v>
      </c>
      <c r="G1835" s="3" t="s">
        <v>43</v>
      </c>
      <c r="H1835" s="2" t="s">
        <v>49</v>
      </c>
      <c r="I1835" s="2" t="s">
        <v>4575</v>
      </c>
      <c r="J1835" s="3" t="str">
        <f>HYPERLINK("https://www.boe.es/gazeta/dias/1828/04/01/pdfs/GMD-1828-40.pdf#page=1","Abrir facsímil")</f>
        <v>Abrir facsímil</v>
      </c>
      <c r="K1835" s="3" t="s">
        <v>51</v>
      </c>
    </row>
    <row r="1836" spans="1:11" ht="42" customHeight="1">
      <c r="A1836" s="2" t="s">
        <v>4564</v>
      </c>
      <c r="B1836" s="2" t="s">
        <v>4564</v>
      </c>
      <c r="C1836" s="2" t="s">
        <v>17</v>
      </c>
      <c r="D1836" s="2" t="s">
        <v>18</v>
      </c>
      <c r="E1836" s="5" t="s">
        <v>215</v>
      </c>
      <c r="F1836" s="3" t="s">
        <v>216</v>
      </c>
      <c r="G1836" s="3" t="s">
        <v>43</v>
      </c>
      <c r="H1836" s="2" t="s">
        <v>49</v>
      </c>
      <c r="I1836" s="2" t="s">
        <v>4576</v>
      </c>
      <c r="J1836" s="3" t="str">
        <f>HYPERLINK("https://www.boe.es/gazeta/dias/1828/06/21/pdfs/GMD-1828-75.pdf#page=1","Abrir facsímil")</f>
        <v>Abrir facsímil</v>
      </c>
      <c r="K1836" s="3" t="s">
        <v>51</v>
      </c>
    </row>
    <row r="1837" spans="1:11" ht="42" customHeight="1">
      <c r="A1837" s="2" t="s">
        <v>4564</v>
      </c>
      <c r="B1837" s="2" t="s">
        <v>4564</v>
      </c>
      <c r="C1837" s="2" t="s">
        <v>27</v>
      </c>
      <c r="D1837" s="2" t="s">
        <v>28</v>
      </c>
      <c r="E1837" s="5" t="s">
        <v>531</v>
      </c>
      <c r="F1837" s="3" t="s">
        <v>532</v>
      </c>
      <c r="G1837" s="3" t="s">
        <v>36</v>
      </c>
      <c r="H1837" s="2" t="s">
        <v>49</v>
      </c>
      <c r="I1837" s="2" t="s">
        <v>4577</v>
      </c>
      <c r="J1837" s="3" t="str">
        <f>HYPERLINK("https://www.boe.es/gazeta/dias/1828/06/24/pdfs/GMD-1828-76.pdf#page=3","Abrir facsímil")</f>
        <v>Abrir facsímil</v>
      </c>
      <c r="K1837" s="3" t="s">
        <v>51</v>
      </c>
    </row>
    <row r="1838" spans="1:11" ht="42" customHeight="1">
      <c r="A1838" s="2" t="s">
        <v>4564</v>
      </c>
      <c r="B1838" s="2" t="s">
        <v>4564</v>
      </c>
      <c r="C1838" s="2" t="s">
        <v>17</v>
      </c>
      <c r="D1838" s="2" t="s">
        <v>18</v>
      </c>
      <c r="E1838" s="5" t="s">
        <v>1788</v>
      </c>
      <c r="F1838" s="3" t="s">
        <v>1789</v>
      </c>
      <c r="G1838" s="3" t="s">
        <v>43</v>
      </c>
      <c r="H1838" s="2" t="s">
        <v>49</v>
      </c>
      <c r="I1838" s="2" t="s">
        <v>4578</v>
      </c>
      <c r="J1838" s="3" t="str">
        <f>HYPERLINK("https://www.boe.es/gazeta/dias/1828/06/28/pdfs/GMD-1828-78.pdf#page=1","Abrir facsímil")</f>
        <v>Abrir facsímil</v>
      </c>
      <c r="K1838" s="3" t="s">
        <v>51</v>
      </c>
    </row>
    <row r="1839" spans="1:11" ht="42" customHeight="1">
      <c r="A1839" s="2" t="s">
        <v>4564</v>
      </c>
      <c r="B1839" s="2" t="s">
        <v>4564</v>
      </c>
      <c r="C1839" s="2" t="s">
        <v>17</v>
      </c>
      <c r="D1839" s="2" t="s">
        <v>18</v>
      </c>
      <c r="E1839" s="5" t="s">
        <v>334</v>
      </c>
      <c r="F1839" s="3" t="s">
        <v>335</v>
      </c>
      <c r="G1839" s="3" t="s">
        <v>67</v>
      </c>
      <c r="H1839" s="2" t="s">
        <v>49</v>
      </c>
      <c r="I1839" s="2" t="s">
        <v>4579</v>
      </c>
      <c r="J1839" s="3" t="str">
        <f>HYPERLINK("https://www.boe.es/gazeta/dias/1828/07/08/pdfs/GMD-1828-82.pdf#page=2","Abrir facsímil")</f>
        <v>Abrir facsímil</v>
      </c>
      <c r="K1839" s="3" t="s">
        <v>51</v>
      </c>
    </row>
    <row r="1840" spans="1:11" ht="42" customHeight="1">
      <c r="A1840" s="2" t="s">
        <v>4564</v>
      </c>
      <c r="B1840" s="2" t="s">
        <v>4564</v>
      </c>
      <c r="C1840" s="2" t="s">
        <v>27</v>
      </c>
      <c r="D1840" s="2" t="s">
        <v>28</v>
      </c>
      <c r="E1840" s="5" t="s">
        <v>1077</v>
      </c>
      <c r="F1840" s="3" t="s">
        <v>1078</v>
      </c>
      <c r="G1840" s="3" t="s">
        <v>43</v>
      </c>
      <c r="H1840" s="2" t="s">
        <v>49</v>
      </c>
      <c r="I1840" s="2" t="s">
        <v>4580</v>
      </c>
      <c r="J1840" s="3" t="str">
        <f>HYPERLINK("https://www.boe.es/gazeta/dias/1828/07/19/pdfs/GMD-1828-87.pdf#page=1","Abrir facsímil")</f>
        <v>Abrir facsímil</v>
      </c>
      <c r="K1840" s="3" t="s">
        <v>51</v>
      </c>
    </row>
    <row r="1841" spans="1:11" ht="42" customHeight="1">
      <c r="A1841" s="2" t="s">
        <v>4564</v>
      </c>
      <c r="B1841" s="2" t="s">
        <v>4564</v>
      </c>
      <c r="C1841" s="2" t="s">
        <v>150</v>
      </c>
      <c r="D1841" s="2" t="s">
        <v>151</v>
      </c>
      <c r="E1841" s="5" t="s">
        <v>100</v>
      </c>
      <c r="F1841" s="3" t="s">
        <v>101</v>
      </c>
      <c r="G1841" s="3" t="s">
        <v>36</v>
      </c>
      <c r="H1841" s="2" t="s">
        <v>49</v>
      </c>
      <c r="I1841" s="2" t="s">
        <v>4581</v>
      </c>
      <c r="J1841" s="3" t="str">
        <f>HYPERLINK("https://www.boe.es/gazeta/dias/1828/10/02/pdfs/GMD-1828-119.pdf#page=3","Abrir facsímil")</f>
        <v>Abrir facsímil</v>
      </c>
      <c r="K1841" s="3" t="s">
        <v>51</v>
      </c>
    </row>
    <row r="1842" spans="1:11" ht="42" customHeight="1">
      <c r="A1842" s="2" t="s">
        <v>4564</v>
      </c>
      <c r="B1842" s="2" t="s">
        <v>4564</v>
      </c>
      <c r="C1842" s="2" t="s">
        <v>86</v>
      </c>
      <c r="D1842" s="2" t="s">
        <v>28</v>
      </c>
      <c r="E1842" s="5" t="s">
        <v>1861</v>
      </c>
      <c r="F1842" s="3" t="s">
        <v>1862</v>
      </c>
      <c r="G1842" s="3" t="s">
        <v>67</v>
      </c>
      <c r="H1842" s="2" t="s">
        <v>49</v>
      </c>
      <c r="I1842" s="2" t="s">
        <v>4582</v>
      </c>
      <c r="J1842" s="3" t="str">
        <f>HYPERLINK("https://www.boe.es/gazeta/dias/1828/10/23/pdfs/GMD-1828-128.pdf#page=2","Abrir facsímil")</f>
        <v>Abrir facsímil</v>
      </c>
      <c r="K1842" s="3" t="s">
        <v>51</v>
      </c>
    </row>
    <row r="1843" spans="1:11" ht="42" customHeight="1">
      <c r="A1843" s="2" t="s">
        <v>4564</v>
      </c>
      <c r="B1843" s="2" t="s">
        <v>4564</v>
      </c>
      <c r="C1843" s="2" t="s">
        <v>96</v>
      </c>
      <c r="D1843" s="2" t="s">
        <v>28</v>
      </c>
      <c r="E1843" s="5" t="s">
        <v>137</v>
      </c>
      <c r="F1843" s="3" t="s">
        <v>138</v>
      </c>
      <c r="G1843" s="3" t="s">
        <v>21</v>
      </c>
      <c r="H1843" s="2" t="s">
        <v>49</v>
      </c>
      <c r="I1843" s="2" t="s">
        <v>4583</v>
      </c>
      <c r="J1843" s="3" t="str">
        <f>HYPERLINK("https://www.boe.es/gazeta/dias/1828/12/25/pdfs/GMD-1828-155.pdf#page=4","Abrir facsímil")</f>
        <v>Abrir facsímil</v>
      </c>
      <c r="K1843" s="3" t="s">
        <v>51</v>
      </c>
    </row>
    <row r="1844" spans="1:11" ht="42" customHeight="1">
      <c r="A1844" s="2" t="s">
        <v>4584</v>
      </c>
      <c r="B1844" s="2" t="s">
        <v>4585</v>
      </c>
      <c r="C1844" s="2" t="s">
        <v>150</v>
      </c>
      <c r="D1844" s="2" t="s">
        <v>151</v>
      </c>
      <c r="E1844" s="5" t="s">
        <v>47</v>
      </c>
      <c r="F1844" s="3" t="s">
        <v>48</v>
      </c>
      <c r="G1844" s="3" t="s">
        <v>36</v>
      </c>
      <c r="H1844" s="2" t="s">
        <v>49</v>
      </c>
      <c r="I1844" s="2" t="s">
        <v>4586</v>
      </c>
      <c r="J1844" s="3" t="str">
        <f>HYPERLINK("https://www.boe.es/gazeta/dias/1828/07/03/pdfs/GMD-1828-80.pdf#page=3","Abrir facsímil")</f>
        <v>Abrir facsímil</v>
      </c>
      <c r="K1844" s="3" t="s">
        <v>51</v>
      </c>
    </row>
    <row r="1845" spans="1:11" ht="42" customHeight="1">
      <c r="A1845" s="2" t="s">
        <v>4587</v>
      </c>
      <c r="B1845" s="2" t="s">
        <v>4588</v>
      </c>
      <c r="C1845" s="2" t="s">
        <v>150</v>
      </c>
      <c r="D1845" s="2" t="s">
        <v>151</v>
      </c>
      <c r="E1845" s="5" t="s">
        <v>197</v>
      </c>
      <c r="F1845" s="3" t="s">
        <v>198</v>
      </c>
      <c r="G1845" s="3" t="s">
        <v>21</v>
      </c>
      <c r="H1845" s="2" t="s">
        <v>49</v>
      </c>
      <c r="I1845" s="2" t="s">
        <v>4589</v>
      </c>
      <c r="J1845" s="3" t="str">
        <f>HYPERLINK("https://www.boe.es/gazeta/dias/1828/09/27/pdfs/GMD-1828-117.pdf#page=4","Abrir facsímil")</f>
        <v>Abrir facsímil</v>
      </c>
      <c r="K1845" s="3" t="s">
        <v>51</v>
      </c>
    </row>
    <row r="1846" spans="1:11" ht="42" customHeight="1">
      <c r="A1846" s="2" t="s">
        <v>4590</v>
      </c>
      <c r="B1846" s="2" t="s">
        <v>4591</v>
      </c>
      <c r="C1846" s="2" t="s">
        <v>17</v>
      </c>
      <c r="D1846" s="2" t="s">
        <v>18</v>
      </c>
      <c r="E1846" s="5" t="s">
        <v>339</v>
      </c>
      <c r="F1846" s="3" t="s">
        <v>340</v>
      </c>
      <c r="G1846" s="3" t="s">
        <v>21</v>
      </c>
      <c r="H1846" s="2" t="s">
        <v>49</v>
      </c>
      <c r="I1846" s="2" t="s">
        <v>4592</v>
      </c>
      <c r="J1846" s="3" t="str">
        <f>HYPERLINK("https://www.boe.es/gazeta/dias/1828/09/02/pdfs/GMD-1828-106.pdf#page=4","Abrir facsímil")</f>
        <v>Abrir facsímil</v>
      </c>
      <c r="K1846" s="3" t="s">
        <v>51</v>
      </c>
    </row>
    <row r="1847" spans="1:11" ht="42" customHeight="1">
      <c r="A1847" s="2" t="s">
        <v>4593</v>
      </c>
      <c r="B1847" s="2" t="s">
        <v>4594</v>
      </c>
      <c r="C1847" s="2" t="s">
        <v>27</v>
      </c>
      <c r="D1847" s="2" t="s">
        <v>28</v>
      </c>
      <c r="E1847" s="5" t="s">
        <v>137</v>
      </c>
      <c r="F1847" s="3" t="s">
        <v>138</v>
      </c>
      <c r="G1847" s="3" t="s">
        <v>21</v>
      </c>
      <c r="H1847" s="2" t="s">
        <v>49</v>
      </c>
      <c r="I1847" s="2" t="s">
        <v>4595</v>
      </c>
      <c r="J1847" s="3" t="str">
        <f>HYPERLINK("https://www.boe.es/gazeta/dias/1828/12/25/pdfs/GMD-1828-155.pdf#page=4","Abrir facsímil")</f>
        <v>Abrir facsímil</v>
      </c>
      <c r="K1847" s="3" t="s">
        <v>51</v>
      </c>
    </row>
    <row r="1848" spans="1:11" ht="42" customHeight="1">
      <c r="A1848" s="2" t="s">
        <v>4596</v>
      </c>
      <c r="B1848" s="2" t="s">
        <v>4596</v>
      </c>
      <c r="C1848" s="2" t="s">
        <v>17</v>
      </c>
      <c r="D1848" s="2" t="s">
        <v>18</v>
      </c>
      <c r="E1848" s="5" t="s">
        <v>407</v>
      </c>
      <c r="F1848" s="3" t="s">
        <v>408</v>
      </c>
      <c r="G1848" s="3" t="s">
        <v>43</v>
      </c>
      <c r="H1848" s="2" t="s">
        <v>49</v>
      </c>
      <c r="I1848" s="2" t="s">
        <v>4597</v>
      </c>
      <c r="J1848" s="3" t="str">
        <f>HYPERLINK("https://www.boe.es/gazeta/dias/1828/06/12/pdfs/GMD-1828-71.pdf#page=1","Abrir facsímil")</f>
        <v>Abrir facsímil</v>
      </c>
      <c r="K1848" s="3" t="s">
        <v>51</v>
      </c>
    </row>
    <row r="1849" spans="1:11" ht="42" customHeight="1">
      <c r="A1849" s="2" t="s">
        <v>4596</v>
      </c>
      <c r="B1849" s="2" t="s">
        <v>4596</v>
      </c>
      <c r="C1849" s="2" t="s">
        <v>17</v>
      </c>
      <c r="D1849" s="2" t="s">
        <v>18</v>
      </c>
      <c r="E1849" s="5" t="s">
        <v>1925</v>
      </c>
      <c r="F1849" s="3" t="s">
        <v>1926</v>
      </c>
      <c r="G1849" s="3" t="s">
        <v>1927</v>
      </c>
      <c r="H1849" s="2" t="s">
        <v>49</v>
      </c>
      <c r="I1849" s="2" t="s">
        <v>4598</v>
      </c>
      <c r="J1849" s="3" t="str">
        <f>HYPERLINK("https://www.boe.es/gazeta/dias/1828/07/10/pdfs/GMD-1828-83.pdf#page=1","Abrir facsímil")</f>
        <v>Abrir facsímil</v>
      </c>
      <c r="K1849" s="3" t="s">
        <v>51</v>
      </c>
    </row>
    <row r="1850" spans="1:11" ht="42" customHeight="1">
      <c r="A1850" s="2" t="s">
        <v>4596</v>
      </c>
      <c r="B1850" s="2" t="s">
        <v>4596</v>
      </c>
      <c r="C1850" s="2" t="s">
        <v>17</v>
      </c>
      <c r="D1850" s="2" t="s">
        <v>18</v>
      </c>
      <c r="E1850" s="5" t="s">
        <v>29</v>
      </c>
      <c r="F1850" s="3" t="s">
        <v>30</v>
      </c>
      <c r="G1850" s="3" t="s">
        <v>67</v>
      </c>
      <c r="H1850" s="2" t="s">
        <v>49</v>
      </c>
      <c r="I1850" s="2" t="s">
        <v>4599</v>
      </c>
      <c r="J1850" s="3" t="str">
        <f>HYPERLINK("https://www.boe.es/gazeta/dias/1828/10/28/pdfs/GMD-1828-130.pdf#page=2","Abrir facsímil")</f>
        <v>Abrir facsímil</v>
      </c>
      <c r="K1850" s="3" t="s">
        <v>51</v>
      </c>
    </row>
    <row r="1851" spans="1:11" ht="42" customHeight="1">
      <c r="A1851" s="2" t="s">
        <v>4596</v>
      </c>
      <c r="B1851" s="2" t="s">
        <v>4596</v>
      </c>
      <c r="C1851" s="2" t="s">
        <v>17</v>
      </c>
      <c r="D1851" s="2" t="s">
        <v>18</v>
      </c>
      <c r="E1851" s="5" t="s">
        <v>860</v>
      </c>
      <c r="F1851" s="3" t="s">
        <v>861</v>
      </c>
      <c r="G1851" s="3" t="s">
        <v>43</v>
      </c>
      <c r="H1851" s="2" t="s">
        <v>49</v>
      </c>
      <c r="I1851" s="2" t="s">
        <v>4600</v>
      </c>
      <c r="J1851" s="3" t="str">
        <f>HYPERLINK("https://www.boe.es/gazeta/dias/1828/11/08/pdfs/GMD-1828-135.pdf#page=1","Abrir facsímil")</f>
        <v>Abrir facsímil</v>
      </c>
      <c r="K1851" s="3" t="s">
        <v>51</v>
      </c>
    </row>
    <row r="1852" spans="1:11" ht="42" customHeight="1">
      <c r="A1852" s="2" t="s">
        <v>4601</v>
      </c>
      <c r="B1852" s="2" t="s">
        <v>4602</v>
      </c>
      <c r="C1852" s="2" t="s">
        <v>150</v>
      </c>
      <c r="D1852" s="2" t="s">
        <v>151</v>
      </c>
      <c r="E1852" s="5" t="s">
        <v>1154</v>
      </c>
      <c r="F1852" s="3" t="s">
        <v>1155</v>
      </c>
      <c r="G1852" s="3" t="s">
        <v>21</v>
      </c>
      <c r="H1852" s="2" t="s">
        <v>49</v>
      </c>
      <c r="I1852" s="2" t="s">
        <v>4603</v>
      </c>
      <c r="J1852" s="3" t="str">
        <f>HYPERLINK("https://www.boe.es/gazeta/dias/1828/06/10/pdfs/GMD-1828-70.pdf#page=4","Abrir facsímil")</f>
        <v>Abrir facsímil</v>
      </c>
      <c r="K1852" s="3" t="s">
        <v>51</v>
      </c>
    </row>
    <row r="1853" spans="1:11" ht="42" customHeight="1">
      <c r="A1853" s="2" t="s">
        <v>4604</v>
      </c>
      <c r="B1853" s="2" t="s">
        <v>4604</v>
      </c>
      <c r="C1853" s="2" t="s">
        <v>17</v>
      </c>
      <c r="D1853" s="2" t="s">
        <v>18</v>
      </c>
      <c r="E1853" s="5" t="s">
        <v>585</v>
      </c>
      <c r="F1853" s="3" t="s">
        <v>586</v>
      </c>
      <c r="G1853" s="3" t="s">
        <v>43</v>
      </c>
      <c r="H1853" s="2" t="s">
        <v>49</v>
      </c>
      <c r="I1853" s="2" t="s">
        <v>4605</v>
      </c>
      <c r="J1853" s="3" t="str">
        <f>HYPERLINK("https://www.boe.es/gazeta/dias/1828/10/11/pdfs/GMD-1828-123.pdf#page=1","Abrir facsímil")</f>
        <v>Abrir facsímil</v>
      </c>
      <c r="K1853" s="3" t="s">
        <v>51</v>
      </c>
    </row>
    <row r="1854" spans="1:11" ht="42" customHeight="1">
      <c r="A1854" s="2" t="s">
        <v>4606</v>
      </c>
      <c r="B1854" s="2" t="s">
        <v>4606</v>
      </c>
      <c r="C1854" s="2" t="s">
        <v>150</v>
      </c>
      <c r="D1854" s="2" t="s">
        <v>151</v>
      </c>
      <c r="E1854" s="5" t="s">
        <v>2025</v>
      </c>
      <c r="F1854" s="3" t="s">
        <v>2026</v>
      </c>
      <c r="G1854" s="3" t="s">
        <v>36</v>
      </c>
      <c r="H1854" s="2" t="s">
        <v>49</v>
      </c>
      <c r="I1854" s="2" t="s">
        <v>4607</v>
      </c>
      <c r="J1854" s="3" t="str">
        <f>HYPERLINK("https://www.boe.es/gazeta/dias/1828/08/07/pdfs/GMD-1828-95.pdf#page=3","Abrir facsímil")</f>
        <v>Abrir facsímil</v>
      </c>
      <c r="K1854" s="3" t="s">
        <v>51</v>
      </c>
    </row>
    <row r="1855" spans="1:11" ht="42" customHeight="1">
      <c r="A1855" s="2" t="s">
        <v>4606</v>
      </c>
      <c r="B1855" s="2" t="s">
        <v>4606</v>
      </c>
      <c r="C1855" s="2" t="s">
        <v>17</v>
      </c>
      <c r="D1855" s="2" t="s">
        <v>18</v>
      </c>
      <c r="E1855" s="5" t="s">
        <v>329</v>
      </c>
      <c r="F1855" s="3" t="s">
        <v>330</v>
      </c>
      <c r="G1855" s="3" t="s">
        <v>36</v>
      </c>
      <c r="H1855" s="2" t="s">
        <v>49</v>
      </c>
      <c r="I1855" s="2" t="s">
        <v>4608</v>
      </c>
      <c r="J1855" s="3" t="str">
        <f>HYPERLINK("https://www.boe.es/gazeta/dias/1828/12/02/pdfs/GMD-1828-145.pdf#page=3","Abrir facsímil")</f>
        <v>Abrir facsímil</v>
      </c>
      <c r="K1855" s="3" t="s">
        <v>51</v>
      </c>
    </row>
    <row r="1856" spans="1:11" ht="42" customHeight="1">
      <c r="A1856" s="2" t="s">
        <v>4606</v>
      </c>
      <c r="B1856" s="2" t="s">
        <v>4606</v>
      </c>
      <c r="C1856" s="2" t="s">
        <v>17</v>
      </c>
      <c r="D1856" s="2" t="s">
        <v>18</v>
      </c>
      <c r="E1856" s="5" t="s">
        <v>1037</v>
      </c>
      <c r="F1856" s="3" t="s">
        <v>1038</v>
      </c>
      <c r="G1856" s="3" t="s">
        <v>36</v>
      </c>
      <c r="H1856" s="2" t="s">
        <v>49</v>
      </c>
      <c r="I1856" s="2" t="s">
        <v>4609</v>
      </c>
      <c r="J1856" s="3" t="str">
        <f>HYPERLINK("https://www.boe.es/gazeta/dias/1828/12/04/pdfs/GMD-1828-146.pdf#page=3","Abrir facsímil")</f>
        <v>Abrir facsímil</v>
      </c>
      <c r="K1856" s="3" t="s">
        <v>51</v>
      </c>
    </row>
    <row r="1857" spans="1:11" ht="42" customHeight="1">
      <c r="A1857" s="2" t="s">
        <v>4606</v>
      </c>
      <c r="B1857" s="2" t="s">
        <v>4606</v>
      </c>
      <c r="C1857" s="2" t="s">
        <v>150</v>
      </c>
      <c r="D1857" s="2" t="s">
        <v>151</v>
      </c>
      <c r="E1857" s="5" t="s">
        <v>716</v>
      </c>
      <c r="F1857" s="3" t="s">
        <v>717</v>
      </c>
      <c r="G1857" s="3" t="s">
        <v>36</v>
      </c>
      <c r="H1857" s="2" t="s">
        <v>49</v>
      </c>
      <c r="I1857" s="2" t="s">
        <v>4610</v>
      </c>
      <c r="J1857" s="3" t="str">
        <f>HYPERLINK("https://www.boe.es/gazeta/dias/1828/12/06/pdfs/GMD-1828-147.pdf#page=3","Abrir facsímil")</f>
        <v>Abrir facsímil</v>
      </c>
      <c r="K1857" s="3" t="s">
        <v>51</v>
      </c>
    </row>
    <row r="1858" spans="1:11" ht="42" customHeight="1">
      <c r="A1858" s="2" t="s">
        <v>4611</v>
      </c>
      <c r="B1858" s="2" t="s">
        <v>4612</v>
      </c>
      <c r="C1858" s="2" t="s">
        <v>27</v>
      </c>
      <c r="D1858" s="2" t="s">
        <v>28</v>
      </c>
      <c r="E1858" s="5" t="s">
        <v>108</v>
      </c>
      <c r="F1858" s="3" t="s">
        <v>109</v>
      </c>
      <c r="G1858" s="3" t="s">
        <v>36</v>
      </c>
      <c r="H1858" s="2" t="s">
        <v>49</v>
      </c>
      <c r="I1858" s="2" t="s">
        <v>4613</v>
      </c>
      <c r="J1858" s="3" t="str">
        <f>HYPERLINK("https://www.boe.es/gazeta/dias/1828/11/29/pdfs/GMD-1828-144.pdf#page=3","Abrir facsímil")</f>
        <v>Abrir facsímil</v>
      </c>
      <c r="K1858" s="3" t="s">
        <v>51</v>
      </c>
    </row>
    <row r="1859" spans="1:11" ht="42" customHeight="1">
      <c r="A1859" s="2" t="s">
        <v>4614</v>
      </c>
      <c r="B1859" s="2" t="s">
        <v>4615</v>
      </c>
      <c r="C1859" s="2" t="s">
        <v>27</v>
      </c>
      <c r="D1859" s="2" t="s">
        <v>28</v>
      </c>
      <c r="E1859" s="5" t="s">
        <v>169</v>
      </c>
      <c r="F1859" s="3" t="s">
        <v>170</v>
      </c>
      <c r="G1859" s="3" t="s">
        <v>36</v>
      </c>
      <c r="H1859" s="2" t="s">
        <v>49</v>
      </c>
      <c r="I1859" s="2" t="s">
        <v>4616</v>
      </c>
      <c r="J1859" s="3" t="str">
        <f>HYPERLINK("https://www.boe.es/gazeta/dias/1828/04/01/pdfs/GMD-1828-40.pdf#page=3","Abrir facsímil")</f>
        <v>Abrir facsímil</v>
      </c>
      <c r="K1859" s="3" t="s">
        <v>51</v>
      </c>
    </row>
    <row r="1860" spans="1:11" ht="42" customHeight="1">
      <c r="A1860" s="2" t="s">
        <v>4617</v>
      </c>
      <c r="B1860" s="2" t="s">
        <v>4618</v>
      </c>
      <c r="C1860" s="2" t="s">
        <v>150</v>
      </c>
      <c r="D1860" s="2" t="s">
        <v>151</v>
      </c>
      <c r="E1860" s="5" t="s">
        <v>288</v>
      </c>
      <c r="F1860" s="3" t="s">
        <v>289</v>
      </c>
      <c r="G1860" s="3" t="s">
        <v>21</v>
      </c>
      <c r="H1860" s="2" t="s">
        <v>49</v>
      </c>
      <c r="I1860" s="2" t="s">
        <v>4619</v>
      </c>
      <c r="J1860" s="3" t="str">
        <f>HYPERLINK("https://www.boe.es/gazeta/dias/1828/04/19/pdfs/GMD-1828-48.pdf#page=4","Abrir facsímil")</f>
        <v>Abrir facsímil</v>
      </c>
      <c r="K1860" s="3" t="s">
        <v>51</v>
      </c>
    </row>
    <row r="1861" spans="1:11" ht="42" customHeight="1">
      <c r="A1861" s="2" t="s">
        <v>4617</v>
      </c>
      <c r="B1861" s="2" t="s">
        <v>4618</v>
      </c>
      <c r="C1861" s="2" t="s">
        <v>150</v>
      </c>
      <c r="D1861" s="2" t="s">
        <v>151</v>
      </c>
      <c r="E1861" s="5" t="s">
        <v>465</v>
      </c>
      <c r="F1861" s="3" t="s">
        <v>466</v>
      </c>
      <c r="G1861" s="3" t="s">
        <v>21</v>
      </c>
      <c r="H1861" s="2" t="s">
        <v>49</v>
      </c>
      <c r="I1861" s="2" t="s">
        <v>4620</v>
      </c>
      <c r="J1861" s="3" t="str">
        <f>HYPERLINK("https://www.boe.es/gazeta/dias/1828/07/22/pdfs/GMD-1828-88.pdf#page=4","Abrir facsímil")</f>
        <v>Abrir facsímil</v>
      </c>
      <c r="K1861" s="3" t="s">
        <v>51</v>
      </c>
    </row>
    <row r="1862" spans="1:11" ht="42" customHeight="1">
      <c r="A1862" s="2" t="s">
        <v>4621</v>
      </c>
      <c r="B1862" s="2" t="s">
        <v>4622</v>
      </c>
      <c r="C1862" s="2" t="s">
        <v>86</v>
      </c>
      <c r="D1862" s="2" t="s">
        <v>28</v>
      </c>
      <c r="E1862" s="5" t="s">
        <v>241</v>
      </c>
      <c r="F1862" s="3" t="s">
        <v>242</v>
      </c>
      <c r="G1862" s="3" t="s">
        <v>243</v>
      </c>
      <c r="H1862" s="2" t="s">
        <v>22</v>
      </c>
      <c r="I1862" s="2" t="s">
        <v>4623</v>
      </c>
      <c r="J1862" s="3" t="str">
        <f>HYPERLINK("https://www.boe.es/gazeta/dias/1828/02/12/pdfs/GMD-1828-19.pdf#page=4","Abrir facsímil")</f>
        <v>Abrir facsímil</v>
      </c>
      <c r="K1862" s="3" t="s">
        <v>24</v>
      </c>
    </row>
    <row r="1863" spans="1:11" ht="42" customHeight="1">
      <c r="A1863" s="2" t="s">
        <v>4624</v>
      </c>
      <c r="B1863" s="2" t="s">
        <v>4625</v>
      </c>
      <c r="C1863" s="2" t="s">
        <v>54</v>
      </c>
      <c r="D1863" s="2" t="s">
        <v>28</v>
      </c>
      <c r="E1863" s="5" t="s">
        <v>164</v>
      </c>
      <c r="F1863" s="3" t="s">
        <v>165</v>
      </c>
      <c r="G1863" s="3" t="s">
        <v>21</v>
      </c>
      <c r="H1863" s="2" t="s">
        <v>22</v>
      </c>
      <c r="I1863" s="2" t="s">
        <v>4626</v>
      </c>
      <c r="J1863" s="3" t="str">
        <f>HYPERLINK("https://www.boe.es/gazeta/dias/1828/09/04/pdfs/GMD-1828-107.pdf#page=4","Abrir facsímil")</f>
        <v>Abrir facsímil</v>
      </c>
      <c r="K1863" s="3" t="s">
        <v>24</v>
      </c>
    </row>
    <row r="1864" spans="1:11" ht="42" customHeight="1">
      <c r="A1864" s="2" t="s">
        <v>4627</v>
      </c>
      <c r="B1864" s="2" t="s">
        <v>4628</v>
      </c>
      <c r="C1864" s="2" t="s">
        <v>27</v>
      </c>
      <c r="D1864" s="2" t="s">
        <v>28</v>
      </c>
      <c r="E1864" s="5" t="s">
        <v>241</v>
      </c>
      <c r="F1864" s="3" t="s">
        <v>242</v>
      </c>
      <c r="G1864" s="3" t="s">
        <v>43</v>
      </c>
      <c r="H1864" s="2" t="s">
        <v>49</v>
      </c>
      <c r="I1864" s="2" t="s">
        <v>4629</v>
      </c>
      <c r="J1864" s="3" t="str">
        <f>HYPERLINK("https://www.boe.es/gazeta/dias/1828/02/12/pdfs/GMD-1828-19.pdf#page=1","Abrir facsímil")</f>
        <v>Abrir facsímil</v>
      </c>
      <c r="K1864" s="3" t="s">
        <v>51</v>
      </c>
    </row>
    <row r="1865" spans="1:11" ht="42" customHeight="1">
      <c r="A1865" s="2" t="s">
        <v>4630</v>
      </c>
      <c r="B1865" s="2" t="s">
        <v>4631</v>
      </c>
      <c r="C1865" s="2" t="s">
        <v>46</v>
      </c>
      <c r="D1865" s="2" t="s">
        <v>28</v>
      </c>
      <c r="E1865" s="5" t="s">
        <v>585</v>
      </c>
      <c r="F1865" s="3" t="s">
        <v>586</v>
      </c>
      <c r="G1865" s="3" t="s">
        <v>587</v>
      </c>
      <c r="H1865" s="2" t="s">
        <v>49</v>
      </c>
      <c r="I1865" s="2" t="s">
        <v>4632</v>
      </c>
      <c r="J1865" s="3" t="str">
        <f>HYPERLINK("https://www.boe.es/gazeta/dias/1828/10/11/pdfs/GMD-1828-123.pdf#page=4","Abrir facsímil")</f>
        <v>Abrir facsímil</v>
      </c>
      <c r="K1865" s="3" t="s">
        <v>51</v>
      </c>
    </row>
    <row r="1866" spans="1:11" ht="42" customHeight="1">
      <c r="A1866" s="2" t="s">
        <v>4633</v>
      </c>
      <c r="B1866" s="2" t="s">
        <v>4634</v>
      </c>
      <c r="C1866" s="2" t="s">
        <v>96</v>
      </c>
      <c r="D1866" s="2" t="s">
        <v>28</v>
      </c>
      <c r="E1866" s="5" t="s">
        <v>386</v>
      </c>
      <c r="F1866" s="3" t="s">
        <v>387</v>
      </c>
      <c r="G1866" s="3" t="s">
        <v>36</v>
      </c>
      <c r="H1866" s="2" t="s">
        <v>49</v>
      </c>
      <c r="I1866" s="2" t="s">
        <v>4635</v>
      </c>
      <c r="J1866" s="3" t="str">
        <f>HYPERLINK("https://www.boe.es/gazeta/dias/1828/04/29/pdfs/GMD-1828-52.pdf#page=3","Abrir facsímil")</f>
        <v>Abrir facsímil</v>
      </c>
      <c r="K1866" s="3" t="s">
        <v>51</v>
      </c>
    </row>
    <row r="1867" spans="1:11" ht="42" customHeight="1">
      <c r="A1867" s="2" t="s">
        <v>4636</v>
      </c>
      <c r="B1867" s="2" t="s">
        <v>4637</v>
      </c>
      <c r="C1867" s="2" t="s">
        <v>54</v>
      </c>
      <c r="D1867" s="2" t="s">
        <v>28</v>
      </c>
      <c r="E1867" s="5" t="s">
        <v>780</v>
      </c>
      <c r="F1867" s="3" t="s">
        <v>781</v>
      </c>
      <c r="G1867" s="3" t="s">
        <v>21</v>
      </c>
      <c r="H1867" s="2" t="s">
        <v>49</v>
      </c>
      <c r="I1867" s="2" t="s">
        <v>4638</v>
      </c>
      <c r="J1867" s="3" t="str">
        <f>HYPERLINK("https://www.boe.es/gazeta/dias/1828/05/13/pdfs/GMD-1828-58.pdf#page=4","Abrir facsímil")</f>
        <v>Abrir facsímil</v>
      </c>
      <c r="K1867" s="3" t="s">
        <v>51</v>
      </c>
    </row>
    <row r="1868" spans="1:11" ht="42" customHeight="1">
      <c r="A1868" s="2" t="s">
        <v>4639</v>
      </c>
      <c r="B1868" s="2" t="s">
        <v>4640</v>
      </c>
      <c r="C1868" s="2" t="s">
        <v>27</v>
      </c>
      <c r="D1868" s="2" t="s">
        <v>28</v>
      </c>
      <c r="E1868" s="5" t="s">
        <v>128</v>
      </c>
      <c r="F1868" s="3" t="s">
        <v>129</v>
      </c>
      <c r="G1868" s="3" t="s">
        <v>36</v>
      </c>
      <c r="H1868" s="2" t="s">
        <v>49</v>
      </c>
      <c r="I1868" s="2" t="s">
        <v>4641</v>
      </c>
      <c r="J1868" s="3" t="str">
        <f>HYPERLINK("https://www.boe.es/gazeta/dias/1828/01/03/pdfs/GMD-1828-2.pdf#page=3","Abrir facsímil")</f>
        <v>Abrir facsímil</v>
      </c>
      <c r="K1868" s="3" t="s">
        <v>51</v>
      </c>
    </row>
    <row r="1869" spans="1:11" ht="42" customHeight="1">
      <c r="A1869" s="2" t="s">
        <v>4642</v>
      </c>
      <c r="B1869" s="2" t="s">
        <v>4643</v>
      </c>
      <c r="C1869" s="2" t="s">
        <v>54</v>
      </c>
      <c r="D1869" s="2" t="s">
        <v>28</v>
      </c>
      <c r="E1869" s="5" t="s">
        <v>128</v>
      </c>
      <c r="F1869" s="3" t="s">
        <v>129</v>
      </c>
      <c r="G1869" s="3" t="s">
        <v>21</v>
      </c>
      <c r="H1869" s="2" t="s">
        <v>49</v>
      </c>
      <c r="I1869" s="2" t="s">
        <v>4644</v>
      </c>
      <c r="J1869" s="3" t="str">
        <f>HYPERLINK("https://www.boe.es/gazeta/dias/1828/01/03/pdfs/GMD-1828-2.pdf#page=4","Abrir facsímil")</f>
        <v>Abrir facsímil</v>
      </c>
      <c r="K1869" s="3" t="s">
        <v>51</v>
      </c>
    </row>
    <row r="1870" spans="1:11" ht="42" customHeight="1">
      <c r="A1870" s="2" t="s">
        <v>4645</v>
      </c>
      <c r="B1870" s="2" t="s">
        <v>4646</v>
      </c>
      <c r="C1870" s="2" t="s">
        <v>27</v>
      </c>
      <c r="D1870" s="2" t="s">
        <v>28</v>
      </c>
      <c r="E1870" s="5" t="s">
        <v>128</v>
      </c>
      <c r="F1870" s="3" t="s">
        <v>129</v>
      </c>
      <c r="G1870" s="3" t="s">
        <v>21</v>
      </c>
      <c r="H1870" s="2" t="s">
        <v>49</v>
      </c>
      <c r="I1870" s="2" t="s">
        <v>4647</v>
      </c>
      <c r="J1870" s="3" t="str">
        <f>HYPERLINK("https://www.boe.es/gazeta/dias/1828/01/03/pdfs/GMD-1828-2.pdf#page=4","Abrir facsímil")</f>
        <v>Abrir facsímil</v>
      </c>
      <c r="K1870" s="3" t="s">
        <v>51</v>
      </c>
    </row>
    <row r="1871" spans="1:11" ht="42" customHeight="1">
      <c r="A1871" s="2" t="s">
        <v>4648</v>
      </c>
      <c r="B1871" s="2" t="s">
        <v>4649</v>
      </c>
      <c r="C1871" s="2" t="s">
        <v>17</v>
      </c>
      <c r="D1871" s="2" t="s">
        <v>18</v>
      </c>
      <c r="E1871" s="5" t="s">
        <v>694</v>
      </c>
      <c r="F1871" s="3" t="s">
        <v>695</v>
      </c>
      <c r="G1871" s="3" t="s">
        <v>36</v>
      </c>
      <c r="H1871" s="2" t="s">
        <v>49</v>
      </c>
      <c r="I1871" s="2" t="s">
        <v>4650</v>
      </c>
      <c r="J1871" s="3" t="str">
        <f>HYPERLINK("https://www.boe.es/gazeta/dias/1828/04/08/pdfs/GMD-1828-43.pdf#page=3","Abrir facsímil")</f>
        <v>Abrir facsímil</v>
      </c>
      <c r="K1871" s="3" t="s">
        <v>51</v>
      </c>
    </row>
    <row r="1872" spans="1:11" ht="42" customHeight="1">
      <c r="A1872" s="2" t="s">
        <v>4651</v>
      </c>
      <c r="B1872" s="2" t="s">
        <v>4652</v>
      </c>
      <c r="C1872" s="2" t="s">
        <v>27</v>
      </c>
      <c r="D1872" s="2" t="s">
        <v>28</v>
      </c>
      <c r="E1872" s="5" t="s">
        <v>78</v>
      </c>
      <c r="F1872" s="3" t="s">
        <v>79</v>
      </c>
      <c r="G1872" s="3" t="s">
        <v>36</v>
      </c>
      <c r="H1872" s="2" t="s">
        <v>49</v>
      </c>
      <c r="I1872" s="2" t="s">
        <v>4653</v>
      </c>
      <c r="J1872" s="3" t="str">
        <f>HYPERLINK("https://www.boe.es/gazeta/dias/1828/04/03/pdfs/GMD-1828-41.pdf#page=3","Abrir facsímil")</f>
        <v>Abrir facsímil</v>
      </c>
      <c r="K1872" s="3" t="s">
        <v>51</v>
      </c>
    </row>
    <row r="1873" spans="1:11" ht="42" customHeight="1">
      <c r="A1873" s="2" t="s">
        <v>4654</v>
      </c>
      <c r="B1873" s="2" t="s">
        <v>4655</v>
      </c>
      <c r="C1873" s="2" t="s">
        <v>27</v>
      </c>
      <c r="D1873" s="2" t="s">
        <v>28</v>
      </c>
      <c r="E1873" s="5" t="s">
        <v>702</v>
      </c>
      <c r="F1873" s="3" t="s">
        <v>703</v>
      </c>
      <c r="G1873" s="3" t="s">
        <v>36</v>
      </c>
      <c r="H1873" s="2" t="s">
        <v>49</v>
      </c>
      <c r="I1873" s="2" t="s">
        <v>4656</v>
      </c>
      <c r="J1873" s="3" t="str">
        <f>HYPERLINK("https://www.boe.es/gazeta/dias/1828/09/06/pdfs/GMD-1828-108.pdf#page=3","Abrir facsímil")</f>
        <v>Abrir facsímil</v>
      </c>
      <c r="K1873" s="3" t="s">
        <v>51</v>
      </c>
    </row>
    <row r="1874" spans="1:11" ht="42" customHeight="1">
      <c r="A1874" s="2" t="s">
        <v>4657</v>
      </c>
      <c r="B1874" s="2" t="s">
        <v>4658</v>
      </c>
      <c r="C1874" s="2" t="s">
        <v>17</v>
      </c>
      <c r="D1874" s="2" t="s">
        <v>18</v>
      </c>
      <c r="E1874" s="5" t="s">
        <v>191</v>
      </c>
      <c r="F1874" s="3" t="s">
        <v>192</v>
      </c>
      <c r="G1874" s="3" t="s">
        <v>193</v>
      </c>
      <c r="H1874" s="2" t="s">
        <v>49</v>
      </c>
      <c r="I1874" s="2" t="s">
        <v>4659</v>
      </c>
      <c r="J1874" s="3" t="str">
        <f>HYPERLINK("https://www.boe.es/gazeta/dias/1828/03/20/pdfs/GMD-1828-35.pdf#page=4","Abrir facsímil")</f>
        <v>Abrir facsímil</v>
      </c>
      <c r="K1874" s="3" t="s">
        <v>51</v>
      </c>
    </row>
    <row r="1875" spans="1:11" ht="42" customHeight="1">
      <c r="A1875" s="2" t="s">
        <v>4660</v>
      </c>
      <c r="B1875" s="2" t="s">
        <v>4661</v>
      </c>
      <c r="C1875" s="2" t="s">
        <v>27</v>
      </c>
      <c r="D1875" s="2" t="s">
        <v>28</v>
      </c>
      <c r="E1875" s="5" t="s">
        <v>324</v>
      </c>
      <c r="F1875" s="3" t="s">
        <v>325</v>
      </c>
      <c r="G1875" s="3" t="s">
        <v>21</v>
      </c>
      <c r="H1875" s="2" t="s">
        <v>49</v>
      </c>
      <c r="I1875" s="2" t="s">
        <v>4662</v>
      </c>
      <c r="J1875" s="3" t="str">
        <f>HYPERLINK("https://www.boe.es/gazeta/dias/1828/05/08/pdfs/GMD-1828-56.pdf#page=4","Abrir facsímil")</f>
        <v>Abrir facsímil</v>
      </c>
      <c r="K1875" s="3" t="s">
        <v>51</v>
      </c>
    </row>
    <row r="1876" spans="1:11" ht="42" customHeight="1">
      <c r="A1876" s="2" t="s">
        <v>4663</v>
      </c>
      <c r="B1876" s="2" t="s">
        <v>4664</v>
      </c>
      <c r="C1876" s="2" t="s">
        <v>27</v>
      </c>
      <c r="D1876" s="2" t="s">
        <v>28</v>
      </c>
      <c r="E1876" s="5" t="s">
        <v>78</v>
      </c>
      <c r="F1876" s="3" t="s">
        <v>79</v>
      </c>
      <c r="G1876" s="3" t="s">
        <v>36</v>
      </c>
      <c r="H1876" s="2" t="s">
        <v>49</v>
      </c>
      <c r="I1876" s="2" t="s">
        <v>4665</v>
      </c>
      <c r="J1876" s="3" t="str">
        <f>HYPERLINK("https://www.boe.es/gazeta/dias/1828/04/03/pdfs/GMD-1828-41.pdf#page=3","Abrir facsímil")</f>
        <v>Abrir facsímil</v>
      </c>
      <c r="K1876" s="3" t="s">
        <v>51</v>
      </c>
    </row>
    <row r="1877" spans="1:11" ht="42" customHeight="1">
      <c r="A1877" s="2" t="s">
        <v>4666</v>
      </c>
      <c r="B1877" s="2" t="s">
        <v>4667</v>
      </c>
      <c r="C1877" s="2" t="s">
        <v>96</v>
      </c>
      <c r="D1877" s="2" t="s">
        <v>28</v>
      </c>
      <c r="E1877" s="5" t="s">
        <v>446</v>
      </c>
      <c r="F1877" s="3" t="s">
        <v>447</v>
      </c>
      <c r="G1877" s="3" t="s">
        <v>21</v>
      </c>
      <c r="H1877" s="2" t="s">
        <v>49</v>
      </c>
      <c r="I1877" s="2" t="s">
        <v>4668</v>
      </c>
      <c r="J1877" s="3" t="str">
        <f>HYPERLINK("https://www.boe.es/gazeta/dias/1828/08/16/pdfs/GMD-1828-99.pdf#page=4","Abrir facsímil")</f>
        <v>Abrir facsímil</v>
      </c>
      <c r="K1877" s="3" t="s">
        <v>51</v>
      </c>
    </row>
    <row r="1878" spans="1:11" ht="42" customHeight="1">
      <c r="A1878" s="2" t="s">
        <v>4669</v>
      </c>
      <c r="B1878" s="2" t="s">
        <v>4670</v>
      </c>
      <c r="C1878" s="2" t="s">
        <v>96</v>
      </c>
      <c r="D1878" s="2" t="s">
        <v>28</v>
      </c>
      <c r="E1878" s="5" t="s">
        <v>504</v>
      </c>
      <c r="F1878" s="3" t="s">
        <v>505</v>
      </c>
      <c r="G1878" s="3" t="s">
        <v>506</v>
      </c>
      <c r="H1878" s="2" t="s">
        <v>49</v>
      </c>
      <c r="I1878" s="2" t="s">
        <v>4671</v>
      </c>
      <c r="J1878" s="3" t="str">
        <f>HYPERLINK("https://www.boe.es/gazeta/dias/1828/09/13/pdfs/GMD-1828-111.pdf#page=4","Abrir facsímil")</f>
        <v>Abrir facsímil</v>
      </c>
      <c r="K1878" s="3" t="s">
        <v>51</v>
      </c>
    </row>
    <row r="1879" spans="1:11" ht="42" customHeight="1">
      <c r="A1879" s="2" t="s">
        <v>4672</v>
      </c>
      <c r="B1879" s="2" t="s">
        <v>4673</v>
      </c>
      <c r="C1879" s="2" t="s">
        <v>17</v>
      </c>
      <c r="D1879" s="2" t="s">
        <v>18</v>
      </c>
      <c r="E1879" s="5" t="s">
        <v>564</v>
      </c>
      <c r="F1879" s="3" t="s">
        <v>565</v>
      </c>
      <c r="G1879" s="3" t="s">
        <v>67</v>
      </c>
      <c r="H1879" s="2" t="s">
        <v>49</v>
      </c>
      <c r="I1879" s="2" t="s">
        <v>4674</v>
      </c>
      <c r="J1879" s="3" t="str">
        <f>HYPERLINK("https://www.boe.es/gazeta/dias/1828/02/02/pdfs/GMD-1828-15.pdf#page=2","Abrir facsímil")</f>
        <v>Abrir facsímil</v>
      </c>
      <c r="K1879" s="3" t="s">
        <v>51</v>
      </c>
    </row>
    <row r="1880" spans="1:11" ht="42" customHeight="1">
      <c r="A1880" s="2" t="s">
        <v>4675</v>
      </c>
      <c r="B1880" s="2" t="s">
        <v>4676</v>
      </c>
      <c r="C1880" s="2" t="s">
        <v>54</v>
      </c>
      <c r="D1880" s="2" t="s">
        <v>28</v>
      </c>
      <c r="E1880" s="5" t="s">
        <v>866</v>
      </c>
      <c r="F1880" s="3" t="s">
        <v>867</v>
      </c>
      <c r="G1880" s="3" t="s">
        <v>21</v>
      </c>
      <c r="H1880" s="2" t="s">
        <v>49</v>
      </c>
      <c r="I1880" s="2" t="s">
        <v>4677</v>
      </c>
      <c r="J1880" s="3" t="str">
        <f>HYPERLINK("https://www.boe.es/gazeta/dias/1828/08/02/pdfs/GMD-1828-93.pdf#page=4","Abrir facsímil")</f>
        <v>Abrir facsímil</v>
      </c>
      <c r="K1880" s="3" t="s">
        <v>51</v>
      </c>
    </row>
    <row r="1881" spans="1:11" ht="42" customHeight="1">
      <c r="A1881" s="2" t="s">
        <v>4678</v>
      </c>
      <c r="B1881" s="2" t="s">
        <v>4679</v>
      </c>
      <c r="C1881" s="2" t="s">
        <v>46</v>
      </c>
      <c r="D1881" s="2" t="s">
        <v>28</v>
      </c>
      <c r="E1881" s="5" t="s">
        <v>973</v>
      </c>
      <c r="F1881" s="3" t="s">
        <v>974</v>
      </c>
      <c r="G1881" s="3" t="s">
        <v>36</v>
      </c>
      <c r="H1881" s="2" t="s">
        <v>49</v>
      </c>
      <c r="I1881" s="2" t="s">
        <v>4680</v>
      </c>
      <c r="J1881" s="3" t="str">
        <f>HYPERLINK("https://www.boe.es/gazeta/dias/1828/02/09/pdfs/GMD-1828-18.pdf#page=3","Abrir facsímil")</f>
        <v>Abrir facsímil</v>
      </c>
      <c r="K1881" s="3" t="s">
        <v>51</v>
      </c>
    </row>
    <row r="1882" spans="1:11" ht="42" customHeight="1">
      <c r="A1882" s="2" t="s">
        <v>4681</v>
      </c>
      <c r="B1882" s="2" t="s">
        <v>4682</v>
      </c>
      <c r="C1882" s="2" t="s">
        <v>150</v>
      </c>
      <c r="D1882" s="2" t="s">
        <v>151</v>
      </c>
      <c r="E1882" s="5" t="s">
        <v>407</v>
      </c>
      <c r="F1882" s="3" t="s">
        <v>408</v>
      </c>
      <c r="G1882" s="3" t="s">
        <v>36</v>
      </c>
      <c r="H1882" s="2" t="s">
        <v>49</v>
      </c>
      <c r="I1882" s="2" t="s">
        <v>4683</v>
      </c>
      <c r="J1882" s="3" t="str">
        <f>HYPERLINK("https://www.boe.es/gazeta/dias/1828/06/12/pdfs/GMD-1828-71.pdf#page=3","Abrir facsímil")</f>
        <v>Abrir facsímil</v>
      </c>
      <c r="K1882" s="3" t="s">
        <v>51</v>
      </c>
    </row>
    <row r="1883" spans="1:11" ht="42" customHeight="1">
      <c r="A1883" s="2" t="s">
        <v>4684</v>
      </c>
      <c r="B1883" s="2" t="s">
        <v>4685</v>
      </c>
      <c r="C1883" s="2" t="s">
        <v>17</v>
      </c>
      <c r="D1883" s="2" t="s">
        <v>18</v>
      </c>
      <c r="E1883" s="5" t="s">
        <v>280</v>
      </c>
      <c r="F1883" s="3" t="s">
        <v>281</v>
      </c>
      <c r="G1883" s="3" t="s">
        <v>36</v>
      </c>
      <c r="H1883" s="2" t="s">
        <v>49</v>
      </c>
      <c r="I1883" s="2" t="s">
        <v>4686</v>
      </c>
      <c r="J1883" s="3" t="str">
        <f>HYPERLINK("https://www.boe.es/gazeta/dias/1828/02/14/pdfs/GMD-1828-20.pdf#page=3","Abrir facsímil")</f>
        <v>Abrir facsímil</v>
      </c>
      <c r="K1883" s="3" t="s">
        <v>51</v>
      </c>
    </row>
    <row r="1884" spans="1:11" ht="42" customHeight="1">
      <c r="A1884" s="2" t="s">
        <v>4687</v>
      </c>
      <c r="B1884" s="2" t="s">
        <v>4688</v>
      </c>
      <c r="C1884" s="2" t="s">
        <v>293</v>
      </c>
      <c r="D1884" s="2" t="s">
        <v>151</v>
      </c>
      <c r="E1884" s="5" t="s">
        <v>128</v>
      </c>
      <c r="F1884" s="3" t="s">
        <v>129</v>
      </c>
      <c r="G1884" s="3" t="s">
        <v>21</v>
      </c>
      <c r="H1884" s="2" t="s">
        <v>49</v>
      </c>
      <c r="I1884" s="2" t="s">
        <v>4689</v>
      </c>
      <c r="J1884" s="3" t="str">
        <f>HYPERLINK("https://www.boe.es/gazeta/dias/1828/01/03/pdfs/GMD-1828-2.pdf#page=4","Abrir facsímil")</f>
        <v>Abrir facsímil</v>
      </c>
      <c r="K1884" s="3" t="s">
        <v>51</v>
      </c>
    </row>
    <row r="1885" spans="1:11" ht="42" customHeight="1">
      <c r="A1885" s="2" t="s">
        <v>4690</v>
      </c>
      <c r="B1885" s="2" t="s">
        <v>4691</v>
      </c>
      <c r="C1885" s="2" t="s">
        <v>27</v>
      </c>
      <c r="D1885" s="2" t="s">
        <v>28</v>
      </c>
      <c r="E1885" s="5" t="s">
        <v>128</v>
      </c>
      <c r="F1885" s="3" t="s">
        <v>129</v>
      </c>
      <c r="G1885" s="3" t="s">
        <v>36</v>
      </c>
      <c r="H1885" s="2" t="s">
        <v>49</v>
      </c>
      <c r="I1885" s="2" t="s">
        <v>4692</v>
      </c>
      <c r="J1885" s="3" t="str">
        <f>HYPERLINK("https://www.boe.es/gazeta/dias/1828/01/03/pdfs/GMD-1828-2.pdf#page=3","Abrir facsímil")</f>
        <v>Abrir facsímil</v>
      </c>
      <c r="K1885" s="3" t="s">
        <v>51</v>
      </c>
    </row>
    <row r="1886" spans="1:11" ht="42" customHeight="1">
      <c r="A1886" s="2" t="s">
        <v>4690</v>
      </c>
      <c r="B1886" s="2" t="s">
        <v>4691</v>
      </c>
      <c r="C1886" s="2" t="s">
        <v>27</v>
      </c>
      <c r="D1886" s="2" t="s">
        <v>28</v>
      </c>
      <c r="E1886" s="5" t="s">
        <v>128</v>
      </c>
      <c r="F1886" s="3" t="s">
        <v>129</v>
      </c>
      <c r="G1886" s="3" t="s">
        <v>21</v>
      </c>
      <c r="H1886" s="2" t="s">
        <v>49</v>
      </c>
      <c r="I1886" s="2" t="s">
        <v>4693</v>
      </c>
      <c r="J1886" s="3" t="str">
        <f>HYPERLINK("https://www.boe.es/gazeta/dias/1828/01/03/pdfs/GMD-1828-2.pdf#page=4","Abrir facsímil")</f>
        <v>Abrir facsímil</v>
      </c>
      <c r="K1886" s="3" t="s">
        <v>51</v>
      </c>
    </row>
    <row r="1887" spans="1:11" ht="42" customHeight="1">
      <c r="A1887" s="2" t="s">
        <v>4694</v>
      </c>
      <c r="B1887" s="2" t="s">
        <v>4695</v>
      </c>
      <c r="C1887" s="2" t="s">
        <v>96</v>
      </c>
      <c r="D1887" s="2" t="s">
        <v>28</v>
      </c>
      <c r="E1887" s="5" t="s">
        <v>299</v>
      </c>
      <c r="F1887" s="3" t="s">
        <v>300</v>
      </c>
      <c r="G1887" s="3" t="s">
        <v>36</v>
      </c>
      <c r="H1887" s="2" t="s">
        <v>22</v>
      </c>
      <c r="I1887" s="2" t="s">
        <v>4696</v>
      </c>
      <c r="J1887" s="3" t="str">
        <f>HYPERLINK("https://www.boe.es/gazeta/dias/1828/02/23/pdfs/GMD-1828-24.pdf#page=3","Abrir facsímil")</f>
        <v>Abrir facsímil</v>
      </c>
      <c r="K1887" s="3" t="s">
        <v>24</v>
      </c>
    </row>
    <row r="1888" spans="1:11" ht="42" customHeight="1">
      <c r="A1888" s="2" t="s">
        <v>4697</v>
      </c>
      <c r="B1888" s="2" t="s">
        <v>4698</v>
      </c>
      <c r="C1888" s="2" t="s">
        <v>150</v>
      </c>
      <c r="D1888" s="2" t="s">
        <v>151</v>
      </c>
      <c r="E1888" s="5" t="s">
        <v>82</v>
      </c>
      <c r="F1888" s="3" t="s">
        <v>83</v>
      </c>
      <c r="G1888" s="3" t="s">
        <v>67</v>
      </c>
      <c r="H1888" s="2" t="s">
        <v>49</v>
      </c>
      <c r="I1888" s="2" t="s">
        <v>4699</v>
      </c>
      <c r="J1888" s="3" t="str">
        <f>HYPERLINK("https://www.boe.es/gazeta/dias/1828/08/12/pdfs/GMD-1828-97.pdf#page=2","Abrir facsímil")</f>
        <v>Abrir facsímil</v>
      </c>
      <c r="K1888" s="3" t="s">
        <v>51</v>
      </c>
    </row>
    <row r="1889" spans="1:11" ht="42" customHeight="1">
      <c r="A1889" s="2" t="s">
        <v>4700</v>
      </c>
      <c r="B1889" s="2" t="s">
        <v>4701</v>
      </c>
      <c r="C1889" s="2" t="s">
        <v>27</v>
      </c>
      <c r="D1889" s="2" t="s">
        <v>28</v>
      </c>
      <c r="E1889" s="5" t="s">
        <v>133</v>
      </c>
      <c r="F1889" s="3" t="s">
        <v>134</v>
      </c>
      <c r="G1889" s="3" t="s">
        <v>36</v>
      </c>
      <c r="H1889" s="2" t="s">
        <v>49</v>
      </c>
      <c r="I1889" s="2" t="s">
        <v>4702</v>
      </c>
      <c r="J1889" s="3" t="str">
        <f>HYPERLINK("https://www.boe.es/gazeta/dias/1828/05/15/pdfs/GMD-1828-59.pdf#page=3","Abrir facsímil")</f>
        <v>Abrir facsímil</v>
      </c>
      <c r="K1889" s="3" t="s">
        <v>51</v>
      </c>
    </row>
    <row r="1890" spans="1:11" ht="42" customHeight="1">
      <c r="A1890" s="2" t="s">
        <v>4703</v>
      </c>
      <c r="B1890" s="2" t="s">
        <v>4704</v>
      </c>
      <c r="C1890" s="2" t="s">
        <v>96</v>
      </c>
      <c r="D1890" s="2" t="s">
        <v>28</v>
      </c>
      <c r="E1890" s="5" t="s">
        <v>314</v>
      </c>
      <c r="F1890" s="3" t="s">
        <v>315</v>
      </c>
      <c r="G1890" s="3" t="s">
        <v>21</v>
      </c>
      <c r="H1890" s="2" t="s">
        <v>49</v>
      </c>
      <c r="I1890" s="2" t="s">
        <v>4705</v>
      </c>
      <c r="J1890" s="3" t="str">
        <f>HYPERLINK("https://www.boe.es/gazeta/dias/1828/01/26/pdfs/GMD-1828-12.pdf#page=4","Abrir facsímil")</f>
        <v>Abrir facsímil</v>
      </c>
      <c r="K1890" s="3" t="s">
        <v>51</v>
      </c>
    </row>
    <row r="1891" spans="1:11" ht="42" customHeight="1">
      <c r="A1891" s="2" t="s">
        <v>4706</v>
      </c>
      <c r="B1891" s="2" t="s">
        <v>4707</v>
      </c>
      <c r="C1891" s="2" t="s">
        <v>54</v>
      </c>
      <c r="D1891" s="2" t="s">
        <v>28</v>
      </c>
      <c r="E1891" s="5" t="s">
        <v>697</v>
      </c>
      <c r="F1891" s="3" t="s">
        <v>698</v>
      </c>
      <c r="G1891" s="3" t="s">
        <v>21</v>
      </c>
      <c r="H1891" s="2" t="s">
        <v>49</v>
      </c>
      <c r="I1891" s="2" t="s">
        <v>4708</v>
      </c>
      <c r="J1891" s="3" t="str">
        <f>HYPERLINK("https://www.boe.es/gazeta/dias/1828/05/03/pdfs/GMD-1828-54.pdf#page=4","Abrir facsímil")</f>
        <v>Abrir facsímil</v>
      </c>
      <c r="K1891" s="3" t="s">
        <v>51</v>
      </c>
    </row>
    <row r="1892" spans="1:11" ht="42" customHeight="1">
      <c r="A1892" s="2" t="s">
        <v>4709</v>
      </c>
      <c r="B1892" s="2" t="s">
        <v>4709</v>
      </c>
      <c r="C1892" s="2" t="s">
        <v>54</v>
      </c>
      <c r="D1892" s="2" t="s">
        <v>28</v>
      </c>
      <c r="E1892" s="5" t="s">
        <v>746</v>
      </c>
      <c r="F1892" s="3" t="s">
        <v>747</v>
      </c>
      <c r="G1892" s="3" t="s">
        <v>21</v>
      </c>
      <c r="H1892" s="2" t="s">
        <v>49</v>
      </c>
      <c r="I1892" s="2" t="s">
        <v>4710</v>
      </c>
      <c r="J1892" s="3" t="str">
        <f>HYPERLINK("https://www.boe.es/gazeta/dias/1828/01/08/pdfs/GMD-1828-4.pdf#page=4","Abrir facsímil")</f>
        <v>Abrir facsímil</v>
      </c>
      <c r="K1892" s="3" t="s">
        <v>51</v>
      </c>
    </row>
    <row r="1893" spans="1:11" ht="42" customHeight="1">
      <c r="A1893" s="2" t="s">
        <v>4711</v>
      </c>
      <c r="B1893" s="2" t="s">
        <v>4712</v>
      </c>
      <c r="C1893" s="2" t="s">
        <v>150</v>
      </c>
      <c r="D1893" s="2" t="s">
        <v>151</v>
      </c>
      <c r="E1893" s="5" t="s">
        <v>534</v>
      </c>
      <c r="F1893" s="3" t="s">
        <v>535</v>
      </c>
      <c r="G1893" s="3" t="s">
        <v>21</v>
      </c>
      <c r="H1893" s="2" t="s">
        <v>49</v>
      </c>
      <c r="I1893" s="2" t="s">
        <v>4713</v>
      </c>
      <c r="J1893" s="3" t="str">
        <f>HYPERLINK("https://www.boe.es/gazeta/dias/1828/07/15/pdfs/GMD-1828-85.pdf#page=4","Abrir facsímil")</f>
        <v>Abrir facsímil</v>
      </c>
      <c r="K1893" s="3" t="s">
        <v>51</v>
      </c>
    </row>
    <row r="1894" spans="1:11" ht="42" customHeight="1">
      <c r="A1894" s="2" t="s">
        <v>4714</v>
      </c>
      <c r="B1894" s="2" t="s">
        <v>4715</v>
      </c>
      <c r="C1894" s="2" t="s">
        <v>27</v>
      </c>
      <c r="D1894" s="2" t="s">
        <v>28</v>
      </c>
      <c r="E1894" s="5" t="s">
        <v>133</v>
      </c>
      <c r="F1894" s="3" t="s">
        <v>134</v>
      </c>
      <c r="G1894" s="3" t="s">
        <v>36</v>
      </c>
      <c r="H1894" s="2" t="s">
        <v>49</v>
      </c>
      <c r="I1894" s="2" t="s">
        <v>4716</v>
      </c>
      <c r="J1894" s="3" t="str">
        <f>HYPERLINK("https://www.boe.es/gazeta/dias/1828/05/15/pdfs/GMD-1828-59.pdf#page=3","Abrir facsímil")</f>
        <v>Abrir facsímil</v>
      </c>
      <c r="K1894" s="3" t="s">
        <v>51</v>
      </c>
    </row>
    <row r="1895" spans="1:11" ht="42" customHeight="1">
      <c r="A1895" s="2" t="s">
        <v>4717</v>
      </c>
      <c r="B1895" s="2" t="s">
        <v>4717</v>
      </c>
      <c r="C1895" s="2" t="s">
        <v>27</v>
      </c>
      <c r="D1895" s="2" t="s">
        <v>28</v>
      </c>
      <c r="E1895" s="5" t="s">
        <v>407</v>
      </c>
      <c r="F1895" s="3" t="s">
        <v>408</v>
      </c>
      <c r="G1895" s="3" t="s">
        <v>67</v>
      </c>
      <c r="H1895" s="2" t="s">
        <v>49</v>
      </c>
      <c r="I1895" s="2" t="s">
        <v>4718</v>
      </c>
      <c r="J1895" s="3" t="str">
        <f>HYPERLINK("https://www.boe.es/gazeta/dias/1828/06/12/pdfs/GMD-1828-71.pdf#page=2","Abrir facsímil")</f>
        <v>Abrir facsímil</v>
      </c>
      <c r="K1895" s="3" t="s">
        <v>51</v>
      </c>
    </row>
    <row r="1896" spans="1:11" ht="42" customHeight="1">
      <c r="A1896" s="2" t="s">
        <v>4719</v>
      </c>
      <c r="B1896" s="2" t="s">
        <v>4719</v>
      </c>
      <c r="C1896" s="2" t="s">
        <v>86</v>
      </c>
      <c r="D1896" s="2" t="s">
        <v>28</v>
      </c>
      <c r="E1896" s="5" t="s">
        <v>705</v>
      </c>
      <c r="F1896" s="3" t="s">
        <v>706</v>
      </c>
      <c r="G1896" s="3" t="s">
        <v>67</v>
      </c>
      <c r="H1896" s="2" t="s">
        <v>49</v>
      </c>
      <c r="I1896" s="2" t="s">
        <v>4720</v>
      </c>
      <c r="J1896" s="3" t="str">
        <f>HYPERLINK("https://www.boe.es/gazeta/dias/1828/12/20/pdfs/GMD-1828-153.pdf#page=2","Abrir facsímil")</f>
        <v>Abrir facsímil</v>
      </c>
      <c r="K1896" s="3" t="s">
        <v>51</v>
      </c>
    </row>
    <row r="1897" spans="1:11" ht="42" customHeight="1">
      <c r="A1897" s="2" t="s">
        <v>4721</v>
      </c>
      <c r="B1897" s="2" t="s">
        <v>4722</v>
      </c>
      <c r="C1897" s="2" t="s">
        <v>17</v>
      </c>
      <c r="D1897" s="2" t="s">
        <v>18</v>
      </c>
      <c r="E1897" s="5" t="s">
        <v>133</v>
      </c>
      <c r="F1897" s="3" t="s">
        <v>134</v>
      </c>
      <c r="G1897" s="3" t="s">
        <v>36</v>
      </c>
      <c r="H1897" s="2" t="s">
        <v>49</v>
      </c>
      <c r="I1897" s="2" t="s">
        <v>4723</v>
      </c>
      <c r="J1897" s="3" t="str">
        <f>HYPERLINK("https://www.boe.es/gazeta/dias/1828/05/15/pdfs/GMD-1828-59.pdf#page=3","Abrir facsímil")</f>
        <v>Abrir facsímil</v>
      </c>
      <c r="K1897" s="3" t="s">
        <v>51</v>
      </c>
    </row>
    <row r="1898" spans="1:11" ht="42" customHeight="1">
      <c r="A1898" s="2" t="s">
        <v>4724</v>
      </c>
      <c r="B1898" s="2" t="s">
        <v>4725</v>
      </c>
      <c r="C1898" s="2" t="s">
        <v>40</v>
      </c>
      <c r="D1898" s="2" t="s">
        <v>28</v>
      </c>
      <c r="E1898" s="5" t="s">
        <v>133</v>
      </c>
      <c r="F1898" s="3" t="s">
        <v>134</v>
      </c>
      <c r="G1898" s="3" t="s">
        <v>36</v>
      </c>
      <c r="H1898" s="2" t="s">
        <v>49</v>
      </c>
      <c r="I1898" s="2" t="s">
        <v>4726</v>
      </c>
      <c r="J1898" s="3" t="str">
        <f>HYPERLINK("https://www.boe.es/gazeta/dias/1828/05/15/pdfs/GMD-1828-59.pdf#page=3","Abrir facsímil")</f>
        <v>Abrir facsímil</v>
      </c>
      <c r="K1898" s="3" t="s">
        <v>51</v>
      </c>
    </row>
    <row r="1899" spans="1:11" ht="42" customHeight="1">
      <c r="A1899" s="2" t="s">
        <v>4727</v>
      </c>
      <c r="B1899" s="2" t="s">
        <v>4727</v>
      </c>
      <c r="C1899" s="2" t="s">
        <v>54</v>
      </c>
      <c r="D1899" s="2" t="s">
        <v>28</v>
      </c>
      <c r="E1899" s="5" t="s">
        <v>309</v>
      </c>
      <c r="F1899" s="3" t="s">
        <v>310</v>
      </c>
      <c r="G1899" s="3" t="s">
        <v>21</v>
      </c>
      <c r="H1899" s="2" t="s">
        <v>49</v>
      </c>
      <c r="I1899" s="2" t="s">
        <v>4728</v>
      </c>
      <c r="J1899" s="3" t="str">
        <f>HYPERLINK("https://www.boe.es/gazeta/dias/1828/03/27/pdfs/GMD-1828-38.pdf#page=4","Abrir facsímil")</f>
        <v>Abrir facsímil</v>
      </c>
      <c r="K1899" s="3" t="s">
        <v>51</v>
      </c>
    </row>
    <row r="1900" spans="1:11" ht="42" customHeight="1">
      <c r="A1900" s="2" t="s">
        <v>4729</v>
      </c>
      <c r="B1900" s="2" t="s">
        <v>4730</v>
      </c>
      <c r="C1900" s="2" t="s">
        <v>27</v>
      </c>
      <c r="D1900" s="2" t="s">
        <v>28</v>
      </c>
      <c r="E1900" s="5" t="s">
        <v>1961</v>
      </c>
      <c r="F1900" s="3" t="s">
        <v>1962</v>
      </c>
      <c r="G1900" s="3" t="s">
        <v>36</v>
      </c>
      <c r="H1900" s="2" t="s">
        <v>22</v>
      </c>
      <c r="I1900" s="2" t="s">
        <v>4731</v>
      </c>
      <c r="J1900" s="3" t="str">
        <f>HYPERLINK("https://www.boe.es/gazeta/dias/1828/06/17/pdfs/GMD-1828-73.pdf#page=3","Abrir facsímil")</f>
        <v>Abrir facsímil</v>
      </c>
      <c r="K1900" s="3" t="s">
        <v>24</v>
      </c>
    </row>
    <row r="1901" spans="1:11" ht="42" customHeight="1">
      <c r="A1901" s="2" t="s">
        <v>4732</v>
      </c>
      <c r="B1901" s="2" t="s">
        <v>4733</v>
      </c>
      <c r="C1901" s="2" t="s">
        <v>27</v>
      </c>
      <c r="D1901" s="2" t="s">
        <v>28</v>
      </c>
      <c r="E1901" s="5" t="s">
        <v>434</v>
      </c>
      <c r="F1901" s="3" t="s">
        <v>435</v>
      </c>
      <c r="G1901" s="3" t="s">
        <v>36</v>
      </c>
      <c r="H1901" s="2" t="s">
        <v>49</v>
      </c>
      <c r="I1901" s="2" t="s">
        <v>4734</v>
      </c>
      <c r="J1901" s="3" t="str">
        <f>HYPERLINK("https://www.boe.es/gazeta/dias/1828/08/26/pdfs/GMD-1828-103.pdf#page=3","Abrir facsímil")</f>
        <v>Abrir facsímil</v>
      </c>
      <c r="K1901" s="3" t="s">
        <v>51</v>
      </c>
    </row>
    <row r="1902" spans="1:11" ht="42" customHeight="1">
      <c r="A1902" s="2" t="s">
        <v>4735</v>
      </c>
      <c r="B1902" s="2" t="s">
        <v>4735</v>
      </c>
      <c r="C1902" s="2" t="s">
        <v>150</v>
      </c>
      <c r="D1902" s="2" t="s">
        <v>151</v>
      </c>
      <c r="E1902" s="5" t="s">
        <v>973</v>
      </c>
      <c r="F1902" s="3" t="s">
        <v>974</v>
      </c>
      <c r="G1902" s="3" t="s">
        <v>67</v>
      </c>
      <c r="H1902" s="2" t="s">
        <v>49</v>
      </c>
      <c r="I1902" s="2" t="s">
        <v>4736</v>
      </c>
      <c r="J1902" s="3" t="str">
        <f>HYPERLINK("https://www.boe.es/gazeta/dias/1828/02/09/pdfs/GMD-1828-18.pdf#page=2","Abrir facsímil")</f>
        <v>Abrir facsímil</v>
      </c>
      <c r="K1902" s="3" t="s">
        <v>51</v>
      </c>
    </row>
    <row r="1903" spans="1:11" ht="42" customHeight="1">
      <c r="A1903" s="2" t="s">
        <v>4737</v>
      </c>
      <c r="B1903" s="2" t="s">
        <v>4738</v>
      </c>
      <c r="C1903" s="2" t="s">
        <v>96</v>
      </c>
      <c r="D1903" s="2" t="s">
        <v>28</v>
      </c>
      <c r="E1903" s="5" t="s">
        <v>901</v>
      </c>
      <c r="F1903" s="3" t="s">
        <v>902</v>
      </c>
      <c r="G1903" s="3" t="s">
        <v>21</v>
      </c>
      <c r="H1903" s="2" t="s">
        <v>49</v>
      </c>
      <c r="I1903" s="2" t="s">
        <v>4739</v>
      </c>
      <c r="J1903" s="3" t="str">
        <f>HYPERLINK("https://www.boe.es/gazeta/dias/1828/12/27/pdfs/GMD-1828-156.pdf#page=4","Abrir facsímil")</f>
        <v>Abrir facsímil</v>
      </c>
      <c r="K1903" s="3" t="s">
        <v>51</v>
      </c>
    </row>
    <row r="1904" spans="1:11" ht="42" customHeight="1">
      <c r="A1904" s="2" t="s">
        <v>4740</v>
      </c>
      <c r="B1904" s="2" t="s">
        <v>4741</v>
      </c>
      <c r="C1904" s="2" t="s">
        <v>96</v>
      </c>
      <c r="D1904" s="2" t="s">
        <v>28</v>
      </c>
      <c r="E1904" s="5" t="s">
        <v>959</v>
      </c>
      <c r="F1904" s="3" t="s">
        <v>960</v>
      </c>
      <c r="G1904" s="3" t="s">
        <v>36</v>
      </c>
      <c r="H1904" s="2" t="s">
        <v>49</v>
      </c>
      <c r="I1904" s="2" t="s">
        <v>4742</v>
      </c>
      <c r="J1904" s="3" t="str">
        <f>HYPERLINK("https://www.boe.es/gazeta/dias/1828/04/15/pdfs/GMD-1828-46.pdf#page=3","Abrir facsímil")</f>
        <v>Abrir facsímil</v>
      </c>
      <c r="K1904" s="3" t="s">
        <v>51</v>
      </c>
    </row>
    <row r="1905" spans="1:11" ht="42" customHeight="1">
      <c r="A1905" s="2" t="s">
        <v>4743</v>
      </c>
      <c r="B1905" s="2" t="s">
        <v>4743</v>
      </c>
      <c r="C1905" s="2" t="s">
        <v>17</v>
      </c>
      <c r="D1905" s="2" t="s">
        <v>18</v>
      </c>
      <c r="E1905" s="5" t="s">
        <v>294</v>
      </c>
      <c r="F1905" s="3" t="s">
        <v>295</v>
      </c>
      <c r="G1905" s="3" t="s">
        <v>36</v>
      </c>
      <c r="H1905" s="2" t="s">
        <v>49</v>
      </c>
      <c r="I1905" s="2" t="s">
        <v>4744</v>
      </c>
      <c r="J1905" s="3" t="str">
        <f>HYPERLINK("https://www.boe.es/gazeta/dias/1828/07/01/pdfs/GMD-1828-79.pdf#page=3","Abrir facsímil")</f>
        <v>Abrir facsímil</v>
      </c>
      <c r="K1905" s="3" t="s">
        <v>51</v>
      </c>
    </row>
    <row r="1906" spans="1:11" ht="42" customHeight="1">
      <c r="A1906" s="2" t="s">
        <v>4745</v>
      </c>
      <c r="B1906" s="2" t="s">
        <v>4746</v>
      </c>
      <c r="C1906" s="2" t="s">
        <v>17</v>
      </c>
      <c r="D1906" s="2" t="s">
        <v>18</v>
      </c>
      <c r="E1906" s="5" t="s">
        <v>504</v>
      </c>
      <c r="F1906" s="3" t="s">
        <v>505</v>
      </c>
      <c r="G1906" s="3" t="s">
        <v>67</v>
      </c>
      <c r="H1906" s="2" t="s">
        <v>49</v>
      </c>
      <c r="I1906" s="2" t="s">
        <v>4747</v>
      </c>
      <c r="J1906" s="3" t="str">
        <f>HYPERLINK("https://www.boe.es/gazeta/dias/1828/09/13/pdfs/GMD-1828-111.pdf#page=2","Abrir facsímil")</f>
        <v>Abrir facsímil</v>
      </c>
      <c r="K1906" s="3" t="s">
        <v>51</v>
      </c>
    </row>
    <row r="1907" spans="1:11" ht="42" customHeight="1">
      <c r="A1907" s="2" t="s">
        <v>4748</v>
      </c>
      <c r="B1907" s="2" t="s">
        <v>4748</v>
      </c>
      <c r="C1907" s="2" t="s">
        <v>17</v>
      </c>
      <c r="D1907" s="2" t="s">
        <v>18</v>
      </c>
      <c r="E1907" s="5" t="s">
        <v>525</v>
      </c>
      <c r="F1907" s="3" t="s">
        <v>526</v>
      </c>
      <c r="G1907" s="3" t="s">
        <v>67</v>
      </c>
      <c r="H1907" s="2" t="s">
        <v>49</v>
      </c>
      <c r="I1907" s="2" t="s">
        <v>4749</v>
      </c>
      <c r="J1907" s="3" t="str">
        <f>HYPERLINK("https://www.boe.es/gazeta/dias/1828/01/05/pdfs/GMD-1828-3.pdf#page=2","Abrir facsímil")</f>
        <v>Abrir facsímil</v>
      </c>
      <c r="K1907" s="3" t="s">
        <v>51</v>
      </c>
    </row>
    <row r="1908" spans="1:11" ht="42" customHeight="1">
      <c r="A1908" s="2" t="s">
        <v>4748</v>
      </c>
      <c r="B1908" s="2" t="s">
        <v>4748</v>
      </c>
      <c r="C1908" s="2" t="s">
        <v>17</v>
      </c>
      <c r="D1908" s="2" t="s">
        <v>18</v>
      </c>
      <c r="E1908" s="5" t="s">
        <v>879</v>
      </c>
      <c r="F1908" s="3" t="s">
        <v>880</v>
      </c>
      <c r="G1908" s="3" t="s">
        <v>43</v>
      </c>
      <c r="H1908" s="2" t="s">
        <v>49</v>
      </c>
      <c r="I1908" s="2" t="s">
        <v>4750</v>
      </c>
      <c r="J1908" s="3" t="str">
        <f>HYPERLINK("https://www.boe.es/gazeta/dias/1828/01/22/pdfs/GMD-1828-10.pdf#page=1","Abrir facsímil")</f>
        <v>Abrir facsímil</v>
      </c>
      <c r="K1908" s="3" t="s">
        <v>51</v>
      </c>
    </row>
    <row r="1909" spans="1:11" ht="42" customHeight="1">
      <c r="A1909" s="2" t="s">
        <v>4748</v>
      </c>
      <c r="B1909" s="2" t="s">
        <v>4748</v>
      </c>
      <c r="C1909" s="2" t="s">
        <v>150</v>
      </c>
      <c r="D1909" s="2" t="s">
        <v>151</v>
      </c>
      <c r="E1909" s="5" t="s">
        <v>3406</v>
      </c>
      <c r="F1909" s="3" t="s">
        <v>3407</v>
      </c>
      <c r="G1909" s="3" t="s">
        <v>21</v>
      </c>
      <c r="H1909" s="2" t="s">
        <v>49</v>
      </c>
      <c r="I1909" s="2" t="s">
        <v>4751</v>
      </c>
      <c r="J1909" s="3" t="str">
        <f>HYPERLINK("https://www.boe.es/gazeta/dias/1828/07/05/pdfs/GMD-1828-81.pdf#page=4","Abrir facsímil")</f>
        <v>Abrir facsímil</v>
      </c>
      <c r="K1909" s="3" t="s">
        <v>51</v>
      </c>
    </row>
    <row r="1910" spans="1:11" ht="42" customHeight="1">
      <c r="A1910" s="2" t="s">
        <v>4748</v>
      </c>
      <c r="B1910" s="2" t="s">
        <v>4748</v>
      </c>
      <c r="C1910" s="2" t="s">
        <v>17</v>
      </c>
      <c r="D1910" s="2" t="s">
        <v>18</v>
      </c>
      <c r="E1910" s="5" t="s">
        <v>1077</v>
      </c>
      <c r="F1910" s="3" t="s">
        <v>1078</v>
      </c>
      <c r="G1910" s="3" t="s">
        <v>36</v>
      </c>
      <c r="H1910" s="2" t="s">
        <v>49</v>
      </c>
      <c r="I1910" s="2" t="s">
        <v>4752</v>
      </c>
      <c r="J1910" s="3" t="str">
        <f>HYPERLINK("https://www.boe.es/gazeta/dias/1828/07/19/pdfs/GMD-1828-87.pdf#page=3","Abrir facsímil")</f>
        <v>Abrir facsímil</v>
      </c>
      <c r="K1910" s="3" t="s">
        <v>51</v>
      </c>
    </row>
    <row r="1911" spans="1:11" ht="42" customHeight="1">
      <c r="A1911" s="2" t="s">
        <v>4748</v>
      </c>
      <c r="B1911" s="2" t="s">
        <v>4748</v>
      </c>
      <c r="C1911" s="2" t="s">
        <v>17</v>
      </c>
      <c r="D1911" s="2" t="s">
        <v>18</v>
      </c>
      <c r="E1911" s="5" t="s">
        <v>260</v>
      </c>
      <c r="F1911" s="3" t="s">
        <v>261</v>
      </c>
      <c r="G1911" s="3" t="s">
        <v>67</v>
      </c>
      <c r="H1911" s="2" t="s">
        <v>49</v>
      </c>
      <c r="I1911" s="2" t="s">
        <v>4753</v>
      </c>
      <c r="J1911" s="3" t="str">
        <f>HYPERLINK("https://www.boe.es/gazeta/dias/1828/08/21/pdfs/GMD-1828-101.pdf#page=2","Abrir facsímil")</f>
        <v>Abrir facsímil</v>
      </c>
      <c r="K1911" s="3" t="s">
        <v>51</v>
      </c>
    </row>
    <row r="1912" spans="1:11" ht="42" customHeight="1">
      <c r="A1912" s="2" t="s">
        <v>4748</v>
      </c>
      <c r="B1912" s="2" t="s">
        <v>4748</v>
      </c>
      <c r="C1912" s="2" t="s">
        <v>27</v>
      </c>
      <c r="D1912" s="2" t="s">
        <v>28</v>
      </c>
      <c r="E1912" s="5" t="s">
        <v>1025</v>
      </c>
      <c r="F1912" s="3" t="s">
        <v>1026</v>
      </c>
      <c r="G1912" s="3" t="s">
        <v>67</v>
      </c>
      <c r="H1912" s="2" t="s">
        <v>49</v>
      </c>
      <c r="I1912" s="2" t="s">
        <v>4754</v>
      </c>
      <c r="J1912" s="3" t="str">
        <f>HYPERLINK("https://www.boe.es/gazeta/dias/1828/10/21/pdfs/GMD-1828-127.pdf#page=2","Abrir facsímil")</f>
        <v>Abrir facsímil</v>
      </c>
      <c r="K1912" s="3" t="s">
        <v>51</v>
      </c>
    </row>
    <row r="1913" spans="1:11" ht="42" customHeight="1">
      <c r="A1913" s="2" t="s">
        <v>4748</v>
      </c>
      <c r="B1913" s="2" t="s">
        <v>4748</v>
      </c>
      <c r="C1913" s="2" t="s">
        <v>17</v>
      </c>
      <c r="D1913" s="2" t="s">
        <v>18</v>
      </c>
      <c r="E1913" s="5" t="s">
        <v>756</v>
      </c>
      <c r="F1913" s="3" t="s">
        <v>757</v>
      </c>
      <c r="G1913" s="3" t="s">
        <v>43</v>
      </c>
      <c r="H1913" s="2" t="s">
        <v>49</v>
      </c>
      <c r="I1913" s="2" t="s">
        <v>4755</v>
      </c>
      <c r="J1913" s="3" t="str">
        <f>HYPERLINK("https://www.boe.es/gazeta/dias/1828/11/15/pdfs/GMD-1828-138.pdf#page=1","Abrir facsímil")</f>
        <v>Abrir facsímil</v>
      </c>
      <c r="K1913" s="3" t="s">
        <v>51</v>
      </c>
    </row>
    <row r="1914" spans="1:11" ht="42" customHeight="1">
      <c r="A1914" s="2" t="s">
        <v>4748</v>
      </c>
      <c r="B1914" s="2" t="s">
        <v>4748</v>
      </c>
      <c r="C1914" s="2" t="s">
        <v>17</v>
      </c>
      <c r="D1914" s="2" t="s">
        <v>18</v>
      </c>
      <c r="E1914" s="5" t="s">
        <v>756</v>
      </c>
      <c r="F1914" s="3" t="s">
        <v>757</v>
      </c>
      <c r="G1914" s="3" t="s">
        <v>67</v>
      </c>
      <c r="H1914" s="2" t="s">
        <v>49</v>
      </c>
      <c r="I1914" s="2" t="s">
        <v>4756</v>
      </c>
      <c r="J1914" s="3" t="str">
        <f>HYPERLINK("https://www.boe.es/gazeta/dias/1828/11/15/pdfs/GMD-1828-138.pdf#page=2","Abrir facsímil")</f>
        <v>Abrir facsímil</v>
      </c>
      <c r="K1914" s="3" t="s">
        <v>51</v>
      </c>
    </row>
    <row r="1915" spans="1:11" ht="42" customHeight="1">
      <c r="A1915" s="2" t="s">
        <v>4748</v>
      </c>
      <c r="B1915" s="2" t="s">
        <v>4748</v>
      </c>
      <c r="C1915" s="2" t="s">
        <v>17</v>
      </c>
      <c r="D1915" s="2" t="s">
        <v>18</v>
      </c>
      <c r="E1915" s="5" t="s">
        <v>1892</v>
      </c>
      <c r="F1915" s="3" t="s">
        <v>1893</v>
      </c>
      <c r="G1915" s="3" t="s">
        <v>21</v>
      </c>
      <c r="H1915" s="2" t="s">
        <v>49</v>
      </c>
      <c r="I1915" s="2" t="s">
        <v>4757</v>
      </c>
      <c r="J1915" s="3" t="str">
        <f>HYPERLINK("https://www.boe.es/gazeta/dias/1828/11/27/pdfs/GMD-1828-143.pdf#page=4","Abrir facsímil")</f>
        <v>Abrir facsímil</v>
      </c>
      <c r="K1915" s="3" t="s">
        <v>51</v>
      </c>
    </row>
    <row r="1916" spans="1:11" ht="42" customHeight="1">
      <c r="A1916" s="2" t="s">
        <v>4748</v>
      </c>
      <c r="B1916" s="2" t="s">
        <v>4748</v>
      </c>
      <c r="C1916" s="2" t="s">
        <v>17</v>
      </c>
      <c r="D1916" s="2" t="s">
        <v>18</v>
      </c>
      <c r="E1916" s="5" t="s">
        <v>494</v>
      </c>
      <c r="F1916" s="3" t="s">
        <v>495</v>
      </c>
      <c r="G1916" s="3" t="s">
        <v>496</v>
      </c>
      <c r="H1916" s="2" t="s">
        <v>49</v>
      </c>
      <c r="I1916" s="2" t="s">
        <v>4758</v>
      </c>
      <c r="J1916" s="3" t="str">
        <f>HYPERLINK("https://www.boe.es/gazeta/dias/1828/12/18/pdfs/GMD-1828-152.pdf#page=3","Abrir facsímil")</f>
        <v>Abrir facsímil</v>
      </c>
      <c r="K1916" s="3" t="s">
        <v>51</v>
      </c>
    </row>
    <row r="1917" spans="1:11" ht="42" customHeight="1">
      <c r="A1917" s="2" t="s">
        <v>4759</v>
      </c>
      <c r="B1917" s="2" t="s">
        <v>4760</v>
      </c>
      <c r="C1917" s="2" t="s">
        <v>27</v>
      </c>
      <c r="D1917" s="2" t="s">
        <v>28</v>
      </c>
      <c r="E1917" s="5" t="s">
        <v>73</v>
      </c>
      <c r="F1917" s="3" t="s">
        <v>74</v>
      </c>
      <c r="G1917" s="3" t="s">
        <v>67</v>
      </c>
      <c r="H1917" s="2" t="s">
        <v>22</v>
      </c>
      <c r="I1917" s="2" t="s">
        <v>4761</v>
      </c>
      <c r="J1917" s="3" t="str">
        <f>HYPERLINK("https://www.boe.es/gazeta/dias/1828/07/31/pdfs/GMD-1828-92.pdf#page=2","Abrir facsímil")</f>
        <v>Abrir facsímil</v>
      </c>
      <c r="K1917" s="3" t="s">
        <v>24</v>
      </c>
    </row>
    <row r="1918" spans="1:11" ht="42" customHeight="1">
      <c r="A1918" s="2" t="s">
        <v>4762</v>
      </c>
      <c r="B1918" s="2" t="s">
        <v>4763</v>
      </c>
      <c r="C1918" s="2" t="s">
        <v>17</v>
      </c>
      <c r="D1918" s="2" t="s">
        <v>18</v>
      </c>
      <c r="E1918" s="5" t="s">
        <v>212</v>
      </c>
      <c r="F1918" s="3" t="s">
        <v>213</v>
      </c>
      <c r="G1918" s="3" t="s">
        <v>21</v>
      </c>
      <c r="H1918" s="2" t="s">
        <v>49</v>
      </c>
      <c r="I1918" s="2" t="s">
        <v>4764</v>
      </c>
      <c r="J1918" s="3" t="str">
        <f>HYPERLINK("https://www.boe.es/gazeta/dias/1828/03/25/pdfs/GMD-1828-37.pdf#page=4","Abrir facsímil")</f>
        <v>Abrir facsímil</v>
      </c>
      <c r="K1918" s="3" t="s">
        <v>51</v>
      </c>
    </row>
    <row r="1919" spans="1:11" ht="42" customHeight="1">
      <c r="A1919" s="2" t="s">
        <v>4765</v>
      </c>
      <c r="B1919" s="2" t="s">
        <v>4766</v>
      </c>
      <c r="C1919" s="2" t="s">
        <v>27</v>
      </c>
      <c r="D1919" s="2" t="s">
        <v>28</v>
      </c>
      <c r="E1919" s="5" t="s">
        <v>920</v>
      </c>
      <c r="F1919" s="3" t="s">
        <v>921</v>
      </c>
      <c r="G1919" s="3" t="s">
        <v>67</v>
      </c>
      <c r="H1919" s="2" t="s">
        <v>22</v>
      </c>
      <c r="I1919" s="2" t="s">
        <v>4767</v>
      </c>
      <c r="J1919" s="3" t="str">
        <f>HYPERLINK("https://www.boe.es/gazeta/dias/1828/01/29/pdfs/GMD-1828-13.pdf#page=2","Abrir facsímil")</f>
        <v>Abrir facsímil</v>
      </c>
      <c r="K1919" s="3" t="s">
        <v>24</v>
      </c>
    </row>
    <row r="1920" spans="1:11" ht="42" customHeight="1">
      <c r="A1920" s="2" t="s">
        <v>4768</v>
      </c>
      <c r="B1920" s="2" t="s">
        <v>4769</v>
      </c>
      <c r="C1920" s="2" t="s">
        <v>17</v>
      </c>
      <c r="D1920" s="2" t="s">
        <v>18</v>
      </c>
      <c r="E1920" s="5" t="s">
        <v>901</v>
      </c>
      <c r="F1920" s="3" t="s">
        <v>902</v>
      </c>
      <c r="G1920" s="3" t="s">
        <v>1964</v>
      </c>
      <c r="H1920" s="2" t="s">
        <v>22</v>
      </c>
      <c r="I1920" s="2" t="s">
        <v>4770</v>
      </c>
      <c r="J1920" s="3" t="str">
        <f>HYPERLINK("https://www.boe.es/gazeta/dias/1828/12/27/pdfs/GMD-1828-156.pdf#page=3","Abrir facsímil")</f>
        <v>Abrir facsímil</v>
      </c>
      <c r="K1920" s="3" t="s">
        <v>24</v>
      </c>
    </row>
    <row r="1921" spans="1:11" ht="42" customHeight="1">
      <c r="A1921" s="2" t="s">
        <v>4771</v>
      </c>
      <c r="B1921" s="2" t="s">
        <v>4772</v>
      </c>
      <c r="C1921" s="2" t="s">
        <v>54</v>
      </c>
      <c r="D1921" s="2" t="s">
        <v>28</v>
      </c>
      <c r="E1921" s="5" t="s">
        <v>1800</v>
      </c>
      <c r="F1921" s="3" t="s">
        <v>1801</v>
      </c>
      <c r="G1921" s="3" t="s">
        <v>21</v>
      </c>
      <c r="H1921" s="2" t="s">
        <v>49</v>
      </c>
      <c r="I1921" s="2" t="s">
        <v>4773</v>
      </c>
      <c r="J1921" s="3" t="str">
        <f>HYPERLINK("https://www.boe.es/gazeta/dias/1828/10/25/pdfs/GMD-1828-129.pdf#page=4","Abrir facsímil")</f>
        <v>Abrir facsímil</v>
      </c>
      <c r="K1921" s="3" t="s">
        <v>51</v>
      </c>
    </row>
    <row r="1922" spans="1:11" ht="42" customHeight="1">
      <c r="A1922" s="2" t="s">
        <v>4774</v>
      </c>
      <c r="B1922" s="2" t="s">
        <v>4775</v>
      </c>
      <c r="C1922" s="2" t="s">
        <v>86</v>
      </c>
      <c r="D1922" s="2" t="s">
        <v>28</v>
      </c>
      <c r="E1922" s="5" t="s">
        <v>407</v>
      </c>
      <c r="F1922" s="3" t="s">
        <v>408</v>
      </c>
      <c r="G1922" s="3" t="s">
        <v>67</v>
      </c>
      <c r="H1922" s="2" t="s">
        <v>22</v>
      </c>
      <c r="I1922" s="2" t="s">
        <v>4776</v>
      </c>
      <c r="J1922" s="3" t="str">
        <f>HYPERLINK("https://www.boe.es/gazeta/dias/1828/06/12/pdfs/GMD-1828-71.pdf#page=2","Abrir facsímil")</f>
        <v>Abrir facsímil</v>
      </c>
      <c r="K1922" s="3" t="s">
        <v>24</v>
      </c>
    </row>
    <row r="1923" spans="1:11" ht="42" customHeight="1">
      <c r="A1923" s="2" t="s">
        <v>4777</v>
      </c>
      <c r="B1923" s="2" t="s">
        <v>4777</v>
      </c>
      <c r="C1923" s="2" t="s">
        <v>17</v>
      </c>
      <c r="D1923" s="2" t="s">
        <v>18</v>
      </c>
      <c r="E1923" s="5" t="s">
        <v>1124</v>
      </c>
      <c r="F1923" s="3" t="s">
        <v>1125</v>
      </c>
      <c r="G1923" s="3" t="s">
        <v>67</v>
      </c>
      <c r="H1923" s="2" t="s">
        <v>49</v>
      </c>
      <c r="I1923" s="2" t="s">
        <v>4778</v>
      </c>
      <c r="J1923" s="3" t="str">
        <f>HYPERLINK("https://www.boe.es/gazeta/dias/1828/11/01/pdfs/GMD-1828-132.pdf#page=2","Abrir facsímil")</f>
        <v>Abrir facsímil</v>
      </c>
      <c r="K1923" s="3" t="s">
        <v>51</v>
      </c>
    </row>
    <row r="1924" spans="1:11" ht="42" customHeight="1">
      <c r="A1924" s="2" t="s">
        <v>4779</v>
      </c>
      <c r="B1924" s="2" t="s">
        <v>4780</v>
      </c>
      <c r="C1924" s="2" t="s">
        <v>17</v>
      </c>
      <c r="D1924" s="2" t="s">
        <v>18</v>
      </c>
      <c r="E1924" s="5" t="s">
        <v>534</v>
      </c>
      <c r="F1924" s="3" t="s">
        <v>535</v>
      </c>
      <c r="G1924" s="3" t="s">
        <v>21</v>
      </c>
      <c r="H1924" s="2" t="s">
        <v>49</v>
      </c>
      <c r="I1924" s="2" t="s">
        <v>4781</v>
      </c>
      <c r="J1924" s="3" t="str">
        <f>HYPERLINK("https://www.boe.es/gazeta/dias/1828/07/15/pdfs/GMD-1828-85.pdf#page=4","Abrir facsímil")</f>
        <v>Abrir facsímil</v>
      </c>
      <c r="K1924" s="3" t="s">
        <v>51</v>
      </c>
    </row>
    <row r="1925" spans="1:11" ht="42" customHeight="1">
      <c r="A1925" s="2" t="s">
        <v>4782</v>
      </c>
      <c r="B1925" s="2" t="s">
        <v>4783</v>
      </c>
      <c r="C1925" s="2" t="s">
        <v>27</v>
      </c>
      <c r="D1925" s="2" t="s">
        <v>28</v>
      </c>
      <c r="E1925" s="5" t="s">
        <v>860</v>
      </c>
      <c r="F1925" s="3" t="s">
        <v>861</v>
      </c>
      <c r="G1925" s="3" t="s">
        <v>21</v>
      </c>
      <c r="H1925" s="2" t="s">
        <v>49</v>
      </c>
      <c r="I1925" s="2" t="s">
        <v>4784</v>
      </c>
      <c r="J1925" s="3" t="str">
        <f>HYPERLINK("https://www.boe.es/gazeta/dias/1828/11/08/pdfs/GMD-1828-135.pdf#page=4","Abrir facsímil")</f>
        <v>Abrir facsímil</v>
      </c>
      <c r="K1925" s="3" t="s">
        <v>51</v>
      </c>
    </row>
    <row r="1926" spans="1:11" ht="42" customHeight="1">
      <c r="A1926" s="2" t="s">
        <v>4785</v>
      </c>
      <c r="B1926" s="2" t="s">
        <v>4786</v>
      </c>
      <c r="C1926" s="2" t="s">
        <v>46</v>
      </c>
      <c r="D1926" s="2" t="s">
        <v>28</v>
      </c>
      <c r="E1926" s="5" t="s">
        <v>55</v>
      </c>
      <c r="F1926" s="3" t="s">
        <v>56</v>
      </c>
      <c r="G1926" s="3" t="s">
        <v>36</v>
      </c>
      <c r="H1926" s="2" t="s">
        <v>49</v>
      </c>
      <c r="I1926" s="2" t="s">
        <v>4787</v>
      </c>
      <c r="J1926" s="3" t="str">
        <f>HYPERLINK("https://www.boe.es/gazeta/dias/1828/05/10/pdfs/GMD-1828-57.pdf#page=3","Abrir facsímil")</f>
        <v>Abrir facsímil</v>
      </c>
      <c r="K1926" s="3" t="s">
        <v>51</v>
      </c>
    </row>
    <row r="1927" spans="1:11" ht="42" customHeight="1">
      <c r="A1927" s="2" t="s">
        <v>4788</v>
      </c>
      <c r="B1927" s="2" t="s">
        <v>4789</v>
      </c>
      <c r="C1927" s="2" t="s">
        <v>54</v>
      </c>
      <c r="D1927" s="2" t="s">
        <v>28</v>
      </c>
      <c r="E1927" s="5" t="s">
        <v>78</v>
      </c>
      <c r="F1927" s="3" t="s">
        <v>79</v>
      </c>
      <c r="G1927" s="3" t="s">
        <v>36</v>
      </c>
      <c r="H1927" s="2" t="s">
        <v>49</v>
      </c>
      <c r="I1927" s="2" t="s">
        <v>4790</v>
      </c>
      <c r="J1927" s="3" t="str">
        <f>HYPERLINK("https://www.boe.es/gazeta/dias/1828/04/03/pdfs/GMD-1828-41.pdf#page=3","Abrir facsímil")</f>
        <v>Abrir facsímil</v>
      </c>
      <c r="K1927" s="3" t="s">
        <v>51</v>
      </c>
    </row>
    <row r="1928" spans="1:11" ht="42" customHeight="1">
      <c r="A1928" s="2" t="s">
        <v>4791</v>
      </c>
      <c r="B1928" s="2" t="s">
        <v>4792</v>
      </c>
      <c r="C1928" s="2" t="s">
        <v>96</v>
      </c>
      <c r="D1928" s="2" t="s">
        <v>28</v>
      </c>
      <c r="E1928" s="5" t="s">
        <v>959</v>
      </c>
      <c r="F1928" s="3" t="s">
        <v>960</v>
      </c>
      <c r="G1928" s="3" t="s">
        <v>36</v>
      </c>
      <c r="H1928" s="2" t="s">
        <v>49</v>
      </c>
      <c r="I1928" s="2" t="s">
        <v>4793</v>
      </c>
      <c r="J1928" s="3" t="str">
        <f>HYPERLINK("https://www.boe.es/gazeta/dias/1828/04/15/pdfs/GMD-1828-46.pdf#page=3","Abrir facsímil")</f>
        <v>Abrir facsímil</v>
      </c>
      <c r="K1928" s="3" t="s">
        <v>51</v>
      </c>
    </row>
    <row r="1929" spans="1:11" ht="42" customHeight="1">
      <c r="A1929" s="2" t="s">
        <v>4794</v>
      </c>
      <c r="B1929" s="2" t="s">
        <v>4795</v>
      </c>
      <c r="C1929" s="2" t="s">
        <v>27</v>
      </c>
      <c r="D1929" s="2" t="s">
        <v>28</v>
      </c>
      <c r="E1929" s="5" t="s">
        <v>314</v>
      </c>
      <c r="F1929" s="3" t="s">
        <v>315</v>
      </c>
      <c r="G1929" s="3" t="s">
        <v>21</v>
      </c>
      <c r="H1929" s="2" t="s">
        <v>49</v>
      </c>
      <c r="I1929" s="2" t="s">
        <v>4796</v>
      </c>
      <c r="J1929" s="3" t="str">
        <f>HYPERLINK("https://www.boe.es/gazeta/dias/1828/01/26/pdfs/GMD-1828-12.pdf#page=4","Abrir facsímil")</f>
        <v>Abrir facsímil</v>
      </c>
      <c r="K1929" s="3" t="s">
        <v>51</v>
      </c>
    </row>
    <row r="1930" spans="1:11" ht="42" customHeight="1">
      <c r="A1930" s="2" t="s">
        <v>4797</v>
      </c>
      <c r="B1930" s="2" t="s">
        <v>4797</v>
      </c>
      <c r="C1930" s="2" t="s">
        <v>27</v>
      </c>
      <c r="D1930" s="2" t="s">
        <v>28</v>
      </c>
      <c r="E1930" s="5" t="s">
        <v>204</v>
      </c>
      <c r="F1930" s="3" t="s">
        <v>205</v>
      </c>
      <c r="G1930" s="3" t="s">
        <v>21</v>
      </c>
      <c r="H1930" s="2" t="s">
        <v>49</v>
      </c>
      <c r="I1930" s="2" t="s">
        <v>4798</v>
      </c>
      <c r="J1930" s="3" t="str">
        <f>HYPERLINK("https://www.boe.es/gazeta/dias/1828/09/11/pdfs/GMD-1828-110.pdf#page=4","Abrir facsímil")</f>
        <v>Abrir facsímil</v>
      </c>
      <c r="K1930" s="3" t="s">
        <v>51</v>
      </c>
    </row>
    <row r="1931" spans="1:11" ht="42" customHeight="1">
      <c r="A1931" s="2" t="s">
        <v>4799</v>
      </c>
      <c r="B1931" s="2" t="s">
        <v>4800</v>
      </c>
      <c r="C1931" s="2" t="s">
        <v>27</v>
      </c>
      <c r="D1931" s="2" t="s">
        <v>28</v>
      </c>
      <c r="E1931" s="5" t="s">
        <v>221</v>
      </c>
      <c r="F1931" s="3" t="s">
        <v>222</v>
      </c>
      <c r="G1931" s="3" t="s">
        <v>36</v>
      </c>
      <c r="H1931" s="2" t="s">
        <v>49</v>
      </c>
      <c r="I1931" s="2" t="s">
        <v>4801</v>
      </c>
      <c r="J1931" s="3" t="str">
        <f>HYPERLINK("https://www.boe.es/gazeta/dias/1828/05/22/pdfs/GMD-1828-62.pdf#page=3","Abrir facsímil")</f>
        <v>Abrir facsímil</v>
      </c>
      <c r="K1931" s="3" t="s">
        <v>51</v>
      </c>
    </row>
    <row r="1932" spans="1:11" ht="42" customHeight="1">
      <c r="A1932" s="2" t="s">
        <v>4802</v>
      </c>
      <c r="B1932" s="2" t="s">
        <v>4803</v>
      </c>
      <c r="C1932" s="2" t="s">
        <v>54</v>
      </c>
      <c r="D1932" s="2" t="s">
        <v>28</v>
      </c>
      <c r="E1932" s="5" t="s">
        <v>55</v>
      </c>
      <c r="F1932" s="3" t="s">
        <v>56</v>
      </c>
      <c r="G1932" s="3" t="s">
        <v>36</v>
      </c>
      <c r="H1932" s="2" t="s">
        <v>22</v>
      </c>
      <c r="I1932" s="2" t="s">
        <v>4804</v>
      </c>
      <c r="J1932" s="3" t="str">
        <f>HYPERLINK("https://www.boe.es/gazeta/dias/1828/05/10/pdfs/GMD-1828-57.pdf#page=3","Abrir facsímil")</f>
        <v>Abrir facsímil</v>
      </c>
      <c r="K1932" s="3" t="s">
        <v>24</v>
      </c>
    </row>
    <row r="1933" spans="1:11" ht="42" customHeight="1">
      <c r="A1933" s="2" t="s">
        <v>4805</v>
      </c>
      <c r="B1933" s="2" t="s">
        <v>4806</v>
      </c>
      <c r="C1933" s="2" t="s">
        <v>46</v>
      </c>
      <c r="D1933" s="2" t="s">
        <v>28</v>
      </c>
      <c r="E1933" s="5" t="s">
        <v>351</v>
      </c>
      <c r="F1933" s="3" t="s">
        <v>352</v>
      </c>
      <c r="G1933" s="3" t="s">
        <v>21</v>
      </c>
      <c r="H1933" s="2" t="s">
        <v>49</v>
      </c>
      <c r="I1933" s="2" t="s">
        <v>4807</v>
      </c>
      <c r="J1933" s="3" t="str">
        <f>HYPERLINK("https://www.boe.es/gazeta/dias/1828/09/09/pdfs/GMD-1828-109.pdf#page=4","Abrir facsímil")</f>
        <v>Abrir facsímil</v>
      </c>
      <c r="K1933" s="3" t="s">
        <v>51</v>
      </c>
    </row>
    <row r="1934" spans="1:11" ht="42" customHeight="1">
      <c r="A1934" s="2" t="s">
        <v>4808</v>
      </c>
      <c r="B1934" s="2" t="s">
        <v>4809</v>
      </c>
      <c r="C1934" s="2" t="s">
        <v>17</v>
      </c>
      <c r="D1934" s="2" t="s">
        <v>18</v>
      </c>
      <c r="E1934" s="5" t="s">
        <v>462</v>
      </c>
      <c r="F1934" s="3" t="s">
        <v>463</v>
      </c>
      <c r="G1934" s="3" t="s">
        <v>21</v>
      </c>
      <c r="H1934" s="2" t="s">
        <v>22</v>
      </c>
      <c r="I1934" s="2" t="s">
        <v>4810</v>
      </c>
      <c r="J1934" s="3" t="str">
        <f>HYPERLINK("https://www.boe.es/gazeta/dias/1828/05/29/pdfs/GMD-1828-65.pdf#page=4","Abrir facsímil")</f>
        <v>Abrir facsímil</v>
      </c>
      <c r="K1934" s="3" t="s">
        <v>24</v>
      </c>
    </row>
    <row r="1935" spans="1:11" ht="42" customHeight="1">
      <c r="A1935" s="2" t="s">
        <v>4811</v>
      </c>
      <c r="B1935" s="2" t="s">
        <v>4811</v>
      </c>
      <c r="C1935" s="2" t="s">
        <v>27</v>
      </c>
      <c r="D1935" s="2" t="s">
        <v>28</v>
      </c>
      <c r="E1935" s="5" t="s">
        <v>174</v>
      </c>
      <c r="F1935" s="3" t="s">
        <v>175</v>
      </c>
      <c r="G1935" s="3" t="s">
        <v>21</v>
      </c>
      <c r="H1935" s="2" t="s">
        <v>49</v>
      </c>
      <c r="I1935" s="2" t="s">
        <v>4812</v>
      </c>
      <c r="J1935" s="3" t="str">
        <f>HYPERLINK("https://www.boe.es/gazeta/dias/1828/05/06/pdfs/GMD-1828-55.pdf#page=4","Abrir facsímil")</f>
        <v>Abrir facsímil</v>
      </c>
      <c r="K1935" s="3" t="s">
        <v>51</v>
      </c>
    </row>
    <row r="1936" spans="1:11" ht="42" customHeight="1">
      <c r="A1936" s="2" t="s">
        <v>4813</v>
      </c>
      <c r="B1936" s="2" t="s">
        <v>4813</v>
      </c>
      <c r="C1936" s="2" t="s">
        <v>17</v>
      </c>
      <c r="D1936" s="2" t="s">
        <v>18</v>
      </c>
      <c r="E1936" s="5" t="s">
        <v>120</v>
      </c>
      <c r="F1936" s="3" t="s">
        <v>121</v>
      </c>
      <c r="G1936" s="3" t="s">
        <v>67</v>
      </c>
      <c r="H1936" s="2" t="s">
        <v>49</v>
      </c>
      <c r="I1936" s="2" t="s">
        <v>4814</v>
      </c>
      <c r="J1936" s="3" t="str">
        <f>HYPERLINK("https://www.boe.es/gazeta/dias/1828/10/18/pdfs/GMD-1828-126.pdf#page=2","Abrir facsímil")</f>
        <v>Abrir facsímil</v>
      </c>
      <c r="K1936" s="3" t="s">
        <v>51</v>
      </c>
    </row>
    <row r="1937" spans="1:11" ht="42" customHeight="1">
      <c r="A1937" s="2" t="s">
        <v>4815</v>
      </c>
      <c r="B1937" s="2" t="s">
        <v>4816</v>
      </c>
      <c r="C1937" s="2" t="s">
        <v>27</v>
      </c>
      <c r="D1937" s="2" t="s">
        <v>28</v>
      </c>
      <c r="E1937" s="5" t="s">
        <v>169</v>
      </c>
      <c r="F1937" s="3" t="s">
        <v>170</v>
      </c>
      <c r="G1937" s="3" t="s">
        <v>36</v>
      </c>
      <c r="H1937" s="2" t="s">
        <v>49</v>
      </c>
      <c r="I1937" s="2" t="s">
        <v>4817</v>
      </c>
      <c r="J1937" s="3" t="str">
        <f>HYPERLINK("https://www.boe.es/gazeta/dias/1828/04/01/pdfs/GMD-1828-40.pdf#page=3","Abrir facsímil")</f>
        <v>Abrir facsímil</v>
      </c>
      <c r="K1937" s="3" t="s">
        <v>51</v>
      </c>
    </row>
    <row r="1938" spans="1:11" ht="42" customHeight="1">
      <c r="A1938" s="2" t="s">
        <v>4818</v>
      </c>
      <c r="B1938" s="2" t="s">
        <v>4818</v>
      </c>
      <c r="C1938" s="2" t="s">
        <v>27</v>
      </c>
      <c r="D1938" s="2" t="s">
        <v>28</v>
      </c>
      <c r="E1938" s="5" t="s">
        <v>324</v>
      </c>
      <c r="F1938" s="3" t="s">
        <v>325</v>
      </c>
      <c r="G1938" s="3" t="s">
        <v>21</v>
      </c>
      <c r="H1938" s="2" t="s">
        <v>49</v>
      </c>
      <c r="I1938" s="2" t="s">
        <v>4819</v>
      </c>
      <c r="J1938" s="3" t="str">
        <f>HYPERLINK("https://www.boe.es/gazeta/dias/1828/05/08/pdfs/GMD-1828-56.pdf#page=4","Abrir facsímil")</f>
        <v>Abrir facsímil</v>
      </c>
      <c r="K1938" s="3" t="s">
        <v>51</v>
      </c>
    </row>
    <row r="1939" spans="1:11" ht="42" customHeight="1">
      <c r="A1939" s="2" t="s">
        <v>4820</v>
      </c>
      <c r="B1939" s="2" t="s">
        <v>4820</v>
      </c>
      <c r="C1939" s="2" t="s">
        <v>27</v>
      </c>
      <c r="D1939" s="2" t="s">
        <v>28</v>
      </c>
      <c r="E1939" s="5" t="s">
        <v>174</v>
      </c>
      <c r="F1939" s="3" t="s">
        <v>175</v>
      </c>
      <c r="G1939" s="3" t="s">
        <v>21</v>
      </c>
      <c r="H1939" s="2" t="s">
        <v>49</v>
      </c>
      <c r="I1939" s="2" t="s">
        <v>4821</v>
      </c>
      <c r="J1939" s="3" t="str">
        <f>HYPERLINK("https://www.boe.es/gazeta/dias/1828/05/06/pdfs/GMD-1828-55.pdf#page=4","Abrir facsímil")</f>
        <v>Abrir facsímil</v>
      </c>
      <c r="K1939" s="3" t="s">
        <v>51</v>
      </c>
    </row>
    <row r="1940" spans="1:11" ht="42" customHeight="1">
      <c r="A1940" s="2" t="s">
        <v>4822</v>
      </c>
      <c r="B1940" s="2" t="s">
        <v>4823</v>
      </c>
      <c r="C1940" s="2" t="s">
        <v>27</v>
      </c>
      <c r="D1940" s="2" t="s">
        <v>28</v>
      </c>
      <c r="E1940" s="5" t="s">
        <v>270</v>
      </c>
      <c r="F1940" s="3" t="s">
        <v>271</v>
      </c>
      <c r="G1940" s="3" t="s">
        <v>21</v>
      </c>
      <c r="H1940" s="2" t="s">
        <v>49</v>
      </c>
      <c r="I1940" s="2" t="s">
        <v>4824</v>
      </c>
      <c r="J1940" s="3" t="str">
        <f>HYPERLINK("https://www.boe.es/gazeta/dias/1828/08/28/pdfs/GMD-1828-104.pdf#page=4","Abrir facsímil")</f>
        <v>Abrir facsímil</v>
      </c>
      <c r="K1940" s="3" t="s">
        <v>51</v>
      </c>
    </row>
    <row r="1941" spans="1:11" ht="42" customHeight="1">
      <c r="A1941" s="2" t="s">
        <v>4825</v>
      </c>
      <c r="B1941" s="2" t="s">
        <v>4826</v>
      </c>
      <c r="C1941" s="2" t="s">
        <v>27</v>
      </c>
      <c r="D1941" s="2" t="s">
        <v>28</v>
      </c>
      <c r="E1941" s="5" t="s">
        <v>221</v>
      </c>
      <c r="F1941" s="3" t="s">
        <v>222</v>
      </c>
      <c r="G1941" s="3" t="s">
        <v>36</v>
      </c>
      <c r="H1941" s="2" t="s">
        <v>49</v>
      </c>
      <c r="I1941" s="2" t="s">
        <v>4827</v>
      </c>
      <c r="J1941" s="3" t="str">
        <f>HYPERLINK("https://www.boe.es/gazeta/dias/1828/05/22/pdfs/GMD-1828-62.pdf#page=3","Abrir facsímil")</f>
        <v>Abrir facsímil</v>
      </c>
      <c r="K1941" s="3" t="s">
        <v>51</v>
      </c>
    </row>
    <row r="1942" spans="1:11" ht="42" customHeight="1">
      <c r="A1942" s="2" t="s">
        <v>4828</v>
      </c>
      <c r="B1942" s="2" t="s">
        <v>4829</v>
      </c>
      <c r="C1942" s="2" t="s">
        <v>17</v>
      </c>
      <c r="D1942" s="2" t="s">
        <v>18</v>
      </c>
      <c r="E1942" s="5" t="s">
        <v>723</v>
      </c>
      <c r="F1942" s="3" t="s">
        <v>724</v>
      </c>
      <c r="G1942" s="3" t="s">
        <v>43</v>
      </c>
      <c r="H1942" s="2" t="s">
        <v>22</v>
      </c>
      <c r="I1942" s="2" t="s">
        <v>4830</v>
      </c>
      <c r="J1942" s="3" t="str">
        <f>HYPERLINK("https://www.boe.es/gazeta/dias/1828/02/16/pdfs/GMD-1828-21.pdf#page=1","Abrir facsímil")</f>
        <v>Abrir facsímil</v>
      </c>
      <c r="K1942" s="3" t="s">
        <v>24</v>
      </c>
    </row>
    <row r="1943" spans="1:11" ht="42" customHeight="1">
      <c r="A1943" s="2" t="s">
        <v>4831</v>
      </c>
      <c r="B1943" s="2" t="s">
        <v>4832</v>
      </c>
      <c r="C1943" s="2" t="s">
        <v>54</v>
      </c>
      <c r="D1943" s="2" t="s">
        <v>28</v>
      </c>
      <c r="E1943" s="5" t="s">
        <v>241</v>
      </c>
      <c r="F1943" s="3" t="s">
        <v>242</v>
      </c>
      <c r="G1943" s="3" t="s">
        <v>36</v>
      </c>
      <c r="H1943" s="2" t="s">
        <v>49</v>
      </c>
      <c r="I1943" s="2" t="s">
        <v>4833</v>
      </c>
      <c r="J1943" s="3" t="str">
        <f>HYPERLINK("https://www.boe.es/gazeta/dias/1828/02/12/pdfs/GMD-1828-19.pdf#page=3","Abrir facsímil")</f>
        <v>Abrir facsímil</v>
      </c>
      <c r="K1943" s="3" t="s">
        <v>51</v>
      </c>
    </row>
    <row r="1944" spans="1:11" ht="42" customHeight="1">
      <c r="A1944" s="2" t="s">
        <v>4834</v>
      </c>
      <c r="B1944" s="2" t="s">
        <v>4835</v>
      </c>
      <c r="C1944" s="2" t="s">
        <v>17</v>
      </c>
      <c r="D1944" s="2" t="s">
        <v>18</v>
      </c>
      <c r="E1944" s="5" t="s">
        <v>901</v>
      </c>
      <c r="F1944" s="3" t="s">
        <v>902</v>
      </c>
      <c r="G1944" s="3" t="s">
        <v>21</v>
      </c>
      <c r="H1944" s="2" t="s">
        <v>49</v>
      </c>
      <c r="I1944" s="2" t="s">
        <v>4836</v>
      </c>
      <c r="J1944" s="3" t="str">
        <f>HYPERLINK("https://www.boe.es/gazeta/dias/1828/12/27/pdfs/GMD-1828-156.pdf#page=4","Abrir facsímil")</f>
        <v>Abrir facsímil</v>
      </c>
      <c r="K1944" s="3" t="s">
        <v>51</v>
      </c>
    </row>
    <row r="1945" spans="1:11" ht="42" customHeight="1">
      <c r="A1945" s="2" t="s">
        <v>4837</v>
      </c>
      <c r="B1945" s="2" t="s">
        <v>4838</v>
      </c>
      <c r="C1945" s="2" t="s">
        <v>54</v>
      </c>
      <c r="D1945" s="2" t="s">
        <v>28</v>
      </c>
      <c r="E1945" s="5" t="s">
        <v>1124</v>
      </c>
      <c r="F1945" s="3" t="s">
        <v>1125</v>
      </c>
      <c r="G1945" s="3" t="s">
        <v>21</v>
      </c>
      <c r="H1945" s="2" t="s">
        <v>49</v>
      </c>
      <c r="I1945" s="2" t="s">
        <v>4839</v>
      </c>
      <c r="J1945" s="3" t="str">
        <f>HYPERLINK("https://www.boe.es/gazeta/dias/1828/11/01/pdfs/GMD-1828-132.pdf#page=4","Abrir facsímil")</f>
        <v>Abrir facsímil</v>
      </c>
      <c r="K1945" s="3" t="s">
        <v>51</v>
      </c>
    </row>
    <row r="1946" spans="1:11" ht="42" customHeight="1">
      <c r="A1946" s="2" t="s">
        <v>4840</v>
      </c>
      <c r="B1946" s="2" t="s">
        <v>4841</v>
      </c>
      <c r="C1946" s="2" t="s">
        <v>150</v>
      </c>
      <c r="D1946" s="2" t="s">
        <v>151</v>
      </c>
      <c r="E1946" s="5" t="s">
        <v>1961</v>
      </c>
      <c r="F1946" s="3" t="s">
        <v>1962</v>
      </c>
      <c r="G1946" s="3" t="s">
        <v>36</v>
      </c>
      <c r="H1946" s="2" t="s">
        <v>49</v>
      </c>
      <c r="I1946" s="2" t="s">
        <v>4842</v>
      </c>
      <c r="J1946" s="3" t="str">
        <f>HYPERLINK("https://www.boe.es/gazeta/dias/1828/06/17/pdfs/GMD-1828-73.pdf#page=3","Abrir facsímil")</f>
        <v>Abrir facsímil</v>
      </c>
      <c r="K1946" s="3" t="s">
        <v>51</v>
      </c>
    </row>
    <row r="1947" spans="1:11" ht="42" customHeight="1">
      <c r="A1947" s="2" t="s">
        <v>4843</v>
      </c>
      <c r="B1947" s="2" t="s">
        <v>4844</v>
      </c>
      <c r="C1947" s="2" t="s">
        <v>17</v>
      </c>
      <c r="D1947" s="2" t="s">
        <v>18</v>
      </c>
      <c r="E1947" s="5" t="s">
        <v>236</v>
      </c>
      <c r="F1947" s="3" t="s">
        <v>237</v>
      </c>
      <c r="G1947" s="3" t="s">
        <v>36</v>
      </c>
      <c r="H1947" s="2" t="s">
        <v>49</v>
      </c>
      <c r="I1947" s="2" t="s">
        <v>4845</v>
      </c>
      <c r="J1947" s="3" t="str">
        <f>HYPERLINK("https://www.boe.es/gazeta/dias/1828/03/18/pdfs/GMD-1828-34.pdf#page=3","Abrir facsímil")</f>
        <v>Abrir facsímil</v>
      </c>
      <c r="K1947" s="3" t="s">
        <v>51</v>
      </c>
    </row>
    <row r="1948" spans="1:11" ht="42" customHeight="1">
      <c r="A1948" s="2" t="s">
        <v>4846</v>
      </c>
      <c r="B1948" s="2" t="s">
        <v>4847</v>
      </c>
      <c r="C1948" s="2" t="s">
        <v>54</v>
      </c>
      <c r="D1948" s="2" t="s">
        <v>28</v>
      </c>
      <c r="E1948" s="5" t="s">
        <v>55</v>
      </c>
      <c r="F1948" s="3" t="s">
        <v>56</v>
      </c>
      <c r="G1948" s="3" t="s">
        <v>57</v>
      </c>
      <c r="H1948" s="2" t="s">
        <v>49</v>
      </c>
      <c r="I1948" s="2" t="s">
        <v>4848</v>
      </c>
      <c r="J1948" s="3" t="str">
        <f>HYPERLINK("https://www.boe.es/gazeta/dias/1828/05/10/pdfs/GMD-1828-57.pdf#page=4","Abrir facsímil")</f>
        <v>Abrir facsímil</v>
      </c>
      <c r="K1948" s="3" t="s">
        <v>51</v>
      </c>
    </row>
    <row r="1949" spans="1:11" ht="42" customHeight="1">
      <c r="A1949" s="2" t="s">
        <v>4849</v>
      </c>
      <c r="B1949" s="2" t="s">
        <v>4850</v>
      </c>
      <c r="C1949" s="2" t="s">
        <v>86</v>
      </c>
      <c r="D1949" s="2" t="s">
        <v>28</v>
      </c>
      <c r="E1949" s="5" t="s">
        <v>137</v>
      </c>
      <c r="F1949" s="3" t="s">
        <v>138</v>
      </c>
      <c r="G1949" s="3" t="s">
        <v>43</v>
      </c>
      <c r="H1949" s="2" t="s">
        <v>49</v>
      </c>
      <c r="I1949" s="2" t="s">
        <v>4851</v>
      </c>
      <c r="J1949" s="3" t="str">
        <f>HYPERLINK("https://www.boe.es/gazeta/dias/1828/12/25/pdfs/GMD-1828-155.pdf#page=1","Abrir facsímil")</f>
        <v>Abrir facsímil</v>
      </c>
      <c r="K1949" s="3" t="s">
        <v>51</v>
      </c>
    </row>
    <row r="1950" spans="1:11" ht="42" customHeight="1">
      <c r="A1950" s="2" t="s">
        <v>4852</v>
      </c>
      <c r="B1950" s="2" t="s">
        <v>4853</v>
      </c>
      <c r="C1950" s="2" t="s">
        <v>27</v>
      </c>
      <c r="D1950" s="2" t="s">
        <v>28</v>
      </c>
      <c r="E1950" s="5" t="s">
        <v>145</v>
      </c>
      <c r="F1950" s="3" t="s">
        <v>146</v>
      </c>
      <c r="G1950" s="3" t="s">
        <v>147</v>
      </c>
      <c r="H1950" s="2" t="s">
        <v>49</v>
      </c>
      <c r="I1950" s="2" t="s">
        <v>4854</v>
      </c>
      <c r="J1950" s="3" t="str">
        <f>HYPERLINK("https://www.boe.es/gazeta/dias/1828/10/07/pdfs/GMD-1828-121.pdf#page=4","Abrir facsímil")</f>
        <v>Abrir facsímil</v>
      </c>
      <c r="K1950" s="3" t="s">
        <v>51</v>
      </c>
    </row>
    <row r="1951" spans="1:11" ht="42" customHeight="1">
      <c r="A1951" s="2" t="s">
        <v>4855</v>
      </c>
      <c r="B1951" s="2" t="s">
        <v>4855</v>
      </c>
      <c r="C1951" s="2" t="s">
        <v>17</v>
      </c>
      <c r="D1951" s="2" t="s">
        <v>18</v>
      </c>
      <c r="E1951" s="5" t="s">
        <v>1794</v>
      </c>
      <c r="F1951" s="3" t="s">
        <v>1795</v>
      </c>
      <c r="G1951" s="3" t="s">
        <v>67</v>
      </c>
      <c r="H1951" s="2" t="s">
        <v>49</v>
      </c>
      <c r="I1951" s="2" t="s">
        <v>4856</v>
      </c>
      <c r="J1951" s="3" t="str">
        <f>HYPERLINK("https://www.boe.es/gazeta/dias/1828/09/30/pdfs/GMD-1828-118.pdf#page=2","Abrir facsímil")</f>
        <v>Abrir facsímil</v>
      </c>
      <c r="K1951" s="3" t="s">
        <v>51</v>
      </c>
    </row>
    <row r="1952" spans="1:11" ht="42" customHeight="1">
      <c r="A1952" s="2" t="s">
        <v>4857</v>
      </c>
      <c r="B1952" s="2" t="s">
        <v>4858</v>
      </c>
      <c r="C1952" s="2" t="s">
        <v>46</v>
      </c>
      <c r="D1952" s="2" t="s">
        <v>28</v>
      </c>
      <c r="E1952" s="5" t="s">
        <v>499</v>
      </c>
      <c r="F1952" s="3" t="s">
        <v>500</v>
      </c>
      <c r="G1952" s="3" t="s">
        <v>43</v>
      </c>
      <c r="H1952" s="2" t="s">
        <v>49</v>
      </c>
      <c r="I1952" s="2" t="s">
        <v>4859</v>
      </c>
      <c r="J1952" s="3" t="str">
        <f>HYPERLINK("https://www.boe.es/gazeta/dias/1828/09/16/pdfs/GMD-1828-112.pdf#page=1","Abrir facsímil")</f>
        <v>Abrir facsímil</v>
      </c>
      <c r="K1952" s="3" t="s">
        <v>51</v>
      </c>
    </row>
    <row r="1953" spans="1:11" ht="42" customHeight="1">
      <c r="A1953" s="2" t="s">
        <v>4860</v>
      </c>
      <c r="B1953" s="2" t="s">
        <v>4860</v>
      </c>
      <c r="C1953" s="2" t="s">
        <v>17</v>
      </c>
      <c r="D1953" s="2" t="s">
        <v>18</v>
      </c>
      <c r="E1953" s="5" t="s">
        <v>359</v>
      </c>
      <c r="F1953" s="3" t="s">
        <v>360</v>
      </c>
      <c r="G1953" s="3" t="s">
        <v>43</v>
      </c>
      <c r="H1953" s="2" t="s">
        <v>49</v>
      </c>
      <c r="I1953" s="2" t="s">
        <v>4861</v>
      </c>
      <c r="J1953" s="3" t="str">
        <f>HYPERLINK("https://www.boe.es/gazeta/dias/1828/09/20/pdfs/GMD-1828-114.pdf#page=1","Abrir facsímil")</f>
        <v>Abrir facsímil</v>
      </c>
      <c r="K1953" s="3" t="s">
        <v>51</v>
      </c>
    </row>
    <row r="1954" spans="1:11" ht="42" customHeight="1">
      <c r="A1954" s="2" t="s">
        <v>4862</v>
      </c>
      <c r="B1954" s="2" t="s">
        <v>4863</v>
      </c>
      <c r="C1954" s="2" t="s">
        <v>150</v>
      </c>
      <c r="D1954" s="2" t="s">
        <v>151</v>
      </c>
      <c r="E1954" s="5" t="s">
        <v>973</v>
      </c>
      <c r="F1954" s="3" t="s">
        <v>974</v>
      </c>
      <c r="G1954" s="3" t="s">
        <v>67</v>
      </c>
      <c r="H1954" s="2" t="s">
        <v>49</v>
      </c>
      <c r="I1954" s="2" t="s">
        <v>4864</v>
      </c>
      <c r="J1954" s="3" t="str">
        <f>HYPERLINK("https://www.boe.es/gazeta/dias/1828/02/09/pdfs/GMD-1828-18.pdf#page=2","Abrir facsímil")</f>
        <v>Abrir facsímil</v>
      </c>
      <c r="K1954" s="3" t="s">
        <v>51</v>
      </c>
    </row>
    <row r="1955" spans="1:11" ht="42" customHeight="1">
      <c r="A1955" s="2" t="s">
        <v>4865</v>
      </c>
      <c r="B1955" s="2" t="s">
        <v>4866</v>
      </c>
      <c r="C1955" s="2" t="s">
        <v>27</v>
      </c>
      <c r="D1955" s="2" t="s">
        <v>28</v>
      </c>
      <c r="E1955" s="5" t="s">
        <v>324</v>
      </c>
      <c r="F1955" s="3" t="s">
        <v>325</v>
      </c>
      <c r="G1955" s="3" t="s">
        <v>21</v>
      </c>
      <c r="H1955" s="2" t="s">
        <v>49</v>
      </c>
      <c r="I1955" s="2" t="s">
        <v>4867</v>
      </c>
      <c r="J1955" s="3" t="str">
        <f>HYPERLINK("https://www.boe.es/gazeta/dias/1828/05/08/pdfs/GMD-1828-56.pdf#page=4","Abrir facsímil")</f>
        <v>Abrir facsímil</v>
      </c>
      <c r="K1955" s="3" t="s">
        <v>51</v>
      </c>
    </row>
    <row r="1956" spans="1:11" ht="42" customHeight="1">
      <c r="A1956" s="2" t="s">
        <v>4868</v>
      </c>
      <c r="B1956" s="2" t="s">
        <v>4869</v>
      </c>
      <c r="C1956" s="2" t="s">
        <v>27</v>
      </c>
      <c r="D1956" s="2" t="s">
        <v>28</v>
      </c>
      <c r="E1956" s="5" t="s">
        <v>128</v>
      </c>
      <c r="F1956" s="3" t="s">
        <v>129</v>
      </c>
      <c r="G1956" s="3" t="s">
        <v>21</v>
      </c>
      <c r="H1956" s="2" t="s">
        <v>49</v>
      </c>
      <c r="I1956" s="2" t="s">
        <v>4870</v>
      </c>
      <c r="J1956" s="3" t="str">
        <f>HYPERLINK("https://www.boe.es/gazeta/dias/1828/01/03/pdfs/GMD-1828-2.pdf#page=4","Abrir facsímil")</f>
        <v>Abrir facsímil</v>
      </c>
      <c r="K1956" s="3" t="s">
        <v>51</v>
      </c>
    </row>
    <row r="1957" spans="1:11" ht="42" customHeight="1">
      <c r="A1957" s="2" t="s">
        <v>4871</v>
      </c>
      <c r="B1957" s="2" t="s">
        <v>4872</v>
      </c>
      <c r="C1957" s="2" t="s">
        <v>17</v>
      </c>
      <c r="D1957" s="2" t="s">
        <v>18</v>
      </c>
      <c r="E1957" s="5" t="s">
        <v>88</v>
      </c>
      <c r="F1957" s="3" t="s">
        <v>89</v>
      </c>
      <c r="G1957" s="3" t="s">
        <v>36</v>
      </c>
      <c r="H1957" s="2" t="s">
        <v>22</v>
      </c>
      <c r="I1957" s="2" t="s">
        <v>4873</v>
      </c>
      <c r="J1957" s="3" t="str">
        <f>HYPERLINK("https://www.boe.es/gazeta/dias/1828/10/16/pdfs/GMD-1828-125.pdf#page=3","Abrir facsímil")</f>
        <v>Abrir facsímil</v>
      </c>
      <c r="K1957" s="3" t="s">
        <v>24</v>
      </c>
    </row>
    <row r="1958" spans="1:11" ht="42" customHeight="1">
      <c r="A1958" s="2" t="s">
        <v>4874</v>
      </c>
      <c r="B1958" s="2" t="s">
        <v>4875</v>
      </c>
      <c r="C1958" s="2" t="s">
        <v>17</v>
      </c>
      <c r="D1958" s="2" t="s">
        <v>18</v>
      </c>
      <c r="E1958" s="5" t="s">
        <v>434</v>
      </c>
      <c r="F1958" s="3" t="s">
        <v>435</v>
      </c>
      <c r="G1958" s="3" t="s">
        <v>36</v>
      </c>
      <c r="H1958" s="2" t="s">
        <v>49</v>
      </c>
      <c r="I1958" s="2" t="s">
        <v>4876</v>
      </c>
      <c r="J1958" s="3" t="str">
        <f>HYPERLINK("https://www.boe.es/gazeta/dias/1828/08/26/pdfs/GMD-1828-103.pdf#page=3","Abrir facsímil")</f>
        <v>Abrir facsímil</v>
      </c>
      <c r="K1958" s="3" t="s">
        <v>51</v>
      </c>
    </row>
    <row r="1959" spans="1:11" ht="42" customHeight="1">
      <c r="A1959" s="2" t="s">
        <v>4877</v>
      </c>
      <c r="B1959" s="2" t="s">
        <v>4877</v>
      </c>
      <c r="C1959" s="2" t="s">
        <v>27</v>
      </c>
      <c r="D1959" s="2" t="s">
        <v>28</v>
      </c>
      <c r="E1959" s="5" t="s">
        <v>795</v>
      </c>
      <c r="F1959" s="3" t="s">
        <v>796</v>
      </c>
      <c r="G1959" s="3" t="s">
        <v>36</v>
      </c>
      <c r="H1959" s="2" t="s">
        <v>49</v>
      </c>
      <c r="I1959" s="2" t="s">
        <v>4878</v>
      </c>
      <c r="J1959" s="3" t="str">
        <f>HYPERLINK("https://www.boe.es/gazeta/dias/1828/04/26/pdfs/GMD-1828-51.pdf#page=3","Abrir facsímil")</f>
        <v>Abrir facsímil</v>
      </c>
      <c r="K1959" s="3" t="s">
        <v>51</v>
      </c>
    </row>
    <row r="1960" spans="1:11" ht="42" customHeight="1">
      <c r="A1960" s="2" t="s">
        <v>4879</v>
      </c>
      <c r="B1960" s="2" t="s">
        <v>4880</v>
      </c>
      <c r="C1960" s="2" t="s">
        <v>46</v>
      </c>
      <c r="D1960" s="2" t="s">
        <v>28</v>
      </c>
      <c r="E1960" s="5" t="s">
        <v>351</v>
      </c>
      <c r="F1960" s="3" t="s">
        <v>352</v>
      </c>
      <c r="G1960" s="3" t="s">
        <v>21</v>
      </c>
      <c r="H1960" s="2" t="s">
        <v>49</v>
      </c>
      <c r="I1960" s="2" t="s">
        <v>4881</v>
      </c>
      <c r="J1960" s="3" t="str">
        <f>HYPERLINK("https://www.boe.es/gazeta/dias/1828/09/09/pdfs/GMD-1828-109.pdf#page=4","Abrir facsímil")</f>
        <v>Abrir facsímil</v>
      </c>
      <c r="K1960" s="3" t="s">
        <v>51</v>
      </c>
    </row>
    <row r="1961" spans="1:11" ht="42" customHeight="1">
      <c r="A1961" s="2" t="s">
        <v>4882</v>
      </c>
      <c r="B1961" s="2" t="s">
        <v>4882</v>
      </c>
      <c r="C1961" s="2" t="s">
        <v>17</v>
      </c>
      <c r="D1961" s="2" t="s">
        <v>18</v>
      </c>
      <c r="E1961" s="5" t="s">
        <v>1089</v>
      </c>
      <c r="F1961" s="3" t="s">
        <v>1090</v>
      </c>
      <c r="G1961" s="3" t="s">
        <v>67</v>
      </c>
      <c r="H1961" s="2" t="s">
        <v>49</v>
      </c>
      <c r="I1961" s="2" t="s">
        <v>4883</v>
      </c>
      <c r="J1961" s="3" t="str">
        <f>HYPERLINK("https://www.boe.es/gazeta/dias/1828/09/18/pdfs/GMD-1828-113.pdf#page=2","Abrir facsímil")</f>
        <v>Abrir facsímil</v>
      </c>
      <c r="K1961" s="3" t="s">
        <v>51</v>
      </c>
    </row>
    <row r="1962" spans="1:11" ht="42" customHeight="1">
      <c r="A1962" s="2" t="s">
        <v>4884</v>
      </c>
      <c r="B1962" s="2" t="s">
        <v>4884</v>
      </c>
      <c r="C1962" s="2" t="s">
        <v>17</v>
      </c>
      <c r="D1962" s="2" t="s">
        <v>18</v>
      </c>
      <c r="E1962" s="5" t="s">
        <v>531</v>
      </c>
      <c r="F1962" s="3" t="s">
        <v>532</v>
      </c>
      <c r="G1962" s="3" t="s">
        <v>67</v>
      </c>
      <c r="H1962" s="2" t="s">
        <v>49</v>
      </c>
      <c r="I1962" s="2" t="s">
        <v>4885</v>
      </c>
      <c r="J1962" s="3" t="str">
        <f>HYPERLINK("https://www.boe.es/gazeta/dias/1828/06/24/pdfs/GMD-1828-76.pdf#page=2","Abrir facsímil")</f>
        <v>Abrir facsímil</v>
      </c>
      <c r="K1962" s="3" t="s">
        <v>51</v>
      </c>
    </row>
    <row r="1963" spans="1:11" ht="42" customHeight="1">
      <c r="A1963" s="2" t="s">
        <v>4884</v>
      </c>
      <c r="B1963" s="2" t="s">
        <v>4884</v>
      </c>
      <c r="C1963" s="2" t="s">
        <v>17</v>
      </c>
      <c r="D1963" s="2" t="s">
        <v>18</v>
      </c>
      <c r="E1963" s="5" t="s">
        <v>120</v>
      </c>
      <c r="F1963" s="3" t="s">
        <v>121</v>
      </c>
      <c r="G1963" s="3" t="s">
        <v>67</v>
      </c>
      <c r="H1963" s="2" t="s">
        <v>49</v>
      </c>
      <c r="I1963" s="2" t="s">
        <v>4886</v>
      </c>
      <c r="J1963" s="3" t="str">
        <f>HYPERLINK("https://www.boe.es/gazeta/dias/1828/10/18/pdfs/GMD-1828-126.pdf#page=2","Abrir facsímil")</f>
        <v>Abrir facsímil</v>
      </c>
      <c r="K1963" s="3" t="s">
        <v>51</v>
      </c>
    </row>
    <row r="1964" spans="1:11" ht="42" customHeight="1">
      <c r="A1964" s="2" t="s">
        <v>4884</v>
      </c>
      <c r="B1964" s="2" t="s">
        <v>4884</v>
      </c>
      <c r="C1964" s="2" t="s">
        <v>17</v>
      </c>
      <c r="D1964" s="2" t="s">
        <v>18</v>
      </c>
      <c r="E1964" s="5" t="s">
        <v>329</v>
      </c>
      <c r="F1964" s="3" t="s">
        <v>330</v>
      </c>
      <c r="G1964" s="3" t="s">
        <v>67</v>
      </c>
      <c r="H1964" s="2" t="s">
        <v>49</v>
      </c>
      <c r="I1964" s="2" t="s">
        <v>4887</v>
      </c>
      <c r="J1964" s="3" t="str">
        <f>HYPERLINK("https://www.boe.es/gazeta/dias/1828/12/02/pdfs/GMD-1828-145.pdf#page=2","Abrir facsímil")</f>
        <v>Abrir facsímil</v>
      </c>
      <c r="K1964" s="3" t="s">
        <v>51</v>
      </c>
    </row>
    <row r="1965" spans="1:11" ht="42" customHeight="1">
      <c r="A1965" s="2" t="s">
        <v>4888</v>
      </c>
      <c r="B1965" s="2" t="s">
        <v>4889</v>
      </c>
      <c r="C1965" s="2" t="s">
        <v>27</v>
      </c>
      <c r="D1965" s="2" t="s">
        <v>28</v>
      </c>
      <c r="E1965" s="5" t="s">
        <v>169</v>
      </c>
      <c r="F1965" s="3" t="s">
        <v>170</v>
      </c>
      <c r="G1965" s="3" t="s">
        <v>21</v>
      </c>
      <c r="H1965" s="2" t="s">
        <v>49</v>
      </c>
      <c r="I1965" s="2" t="s">
        <v>4890</v>
      </c>
      <c r="J1965" s="3" t="str">
        <f>HYPERLINK("https://www.boe.es/gazeta/dias/1828/04/01/pdfs/GMD-1828-40.pdf#page=4","Abrir facsímil")</f>
        <v>Abrir facsímil</v>
      </c>
      <c r="K1965" s="3" t="s">
        <v>51</v>
      </c>
    </row>
    <row r="1966" spans="1:11" ht="42" customHeight="1">
      <c r="A1966" s="2" t="s">
        <v>4891</v>
      </c>
      <c r="B1966" s="2" t="s">
        <v>4892</v>
      </c>
      <c r="C1966" s="2" t="s">
        <v>17</v>
      </c>
      <c r="D1966" s="2" t="s">
        <v>18</v>
      </c>
      <c r="E1966" s="5" t="s">
        <v>439</v>
      </c>
      <c r="F1966" s="3" t="s">
        <v>440</v>
      </c>
      <c r="G1966" s="3" t="s">
        <v>21</v>
      </c>
      <c r="H1966" s="2" t="s">
        <v>49</v>
      </c>
      <c r="I1966" s="2" t="s">
        <v>4893</v>
      </c>
      <c r="J1966" s="3" t="str">
        <f>HYPERLINK("https://www.boe.es/gazeta/dias/1828/12/09/pdfs/GMD-1828-148.pdf#page=4","Abrir facsímil")</f>
        <v>Abrir facsímil</v>
      </c>
      <c r="K1966" s="3" t="s">
        <v>51</v>
      </c>
    </row>
    <row r="1967" spans="1:11" ht="42" customHeight="1">
      <c r="A1967" s="2" t="s">
        <v>4894</v>
      </c>
      <c r="B1967" s="2" t="s">
        <v>4895</v>
      </c>
      <c r="C1967" s="2" t="s">
        <v>54</v>
      </c>
      <c r="D1967" s="2" t="s">
        <v>28</v>
      </c>
      <c r="E1967" s="5" t="s">
        <v>55</v>
      </c>
      <c r="F1967" s="3" t="s">
        <v>56</v>
      </c>
      <c r="G1967" s="3" t="s">
        <v>57</v>
      </c>
      <c r="H1967" s="2" t="s">
        <v>49</v>
      </c>
      <c r="I1967" s="2" t="s">
        <v>4896</v>
      </c>
      <c r="J1967" s="3" t="str">
        <f>HYPERLINK("https://www.boe.es/gazeta/dias/1828/05/10/pdfs/GMD-1828-57.pdf#page=4","Abrir facsímil")</f>
        <v>Abrir facsímil</v>
      </c>
      <c r="K1967" s="3" t="s">
        <v>51</v>
      </c>
    </row>
    <row r="1968" spans="1:11" ht="42" customHeight="1">
      <c r="A1968" s="2" t="s">
        <v>4897</v>
      </c>
      <c r="B1968" s="2" t="s">
        <v>4898</v>
      </c>
      <c r="C1968" s="2" t="s">
        <v>17</v>
      </c>
      <c r="D1968" s="2" t="s">
        <v>18</v>
      </c>
      <c r="E1968" s="5" t="s">
        <v>339</v>
      </c>
      <c r="F1968" s="3" t="s">
        <v>340</v>
      </c>
      <c r="G1968" s="3" t="s">
        <v>67</v>
      </c>
      <c r="H1968" s="2" t="s">
        <v>49</v>
      </c>
      <c r="I1968" s="2" t="s">
        <v>4899</v>
      </c>
      <c r="J1968" s="3" t="str">
        <f>HYPERLINK("https://www.boe.es/gazeta/dias/1828/09/02/pdfs/GMD-1828-106.pdf#page=2","Abrir facsímil")</f>
        <v>Abrir facsímil</v>
      </c>
      <c r="K1968" s="3" t="s">
        <v>51</v>
      </c>
    </row>
    <row r="1969" spans="1:11" ht="42" customHeight="1">
      <c r="A1969" s="2" t="s">
        <v>4900</v>
      </c>
      <c r="B1969" s="2" t="s">
        <v>4900</v>
      </c>
      <c r="C1969" s="2" t="s">
        <v>86</v>
      </c>
      <c r="D1969" s="2" t="s">
        <v>28</v>
      </c>
      <c r="E1969" s="5" t="s">
        <v>672</v>
      </c>
      <c r="F1969" s="3" t="s">
        <v>673</v>
      </c>
      <c r="G1969" s="3" t="s">
        <v>21</v>
      </c>
      <c r="H1969" s="2" t="s">
        <v>49</v>
      </c>
      <c r="I1969" s="2" t="s">
        <v>4901</v>
      </c>
      <c r="J1969" s="3" t="str">
        <f>HYPERLINK("https://www.boe.es/gazeta/dias/1828/03/15/pdfs/GMD-1828-33.pdf#page=4","Abrir facsímil")</f>
        <v>Abrir facsímil</v>
      </c>
      <c r="K1969" s="3" t="s">
        <v>51</v>
      </c>
    </row>
    <row r="1970" spans="1:11" ht="42" customHeight="1">
      <c r="A1970" s="2" t="s">
        <v>4902</v>
      </c>
      <c r="B1970" s="2" t="s">
        <v>4903</v>
      </c>
      <c r="C1970" s="2" t="s">
        <v>54</v>
      </c>
      <c r="D1970" s="2" t="s">
        <v>28</v>
      </c>
      <c r="E1970" s="5" t="s">
        <v>1495</v>
      </c>
      <c r="F1970" s="3" t="s">
        <v>1496</v>
      </c>
      <c r="G1970" s="3" t="s">
        <v>21</v>
      </c>
      <c r="H1970" s="2" t="s">
        <v>49</v>
      </c>
      <c r="I1970" s="2" t="s">
        <v>4904</v>
      </c>
      <c r="J1970" s="3" t="str">
        <f>HYPERLINK("https://www.boe.es/gazeta/dias/1828/02/28/pdfs/GMD-1828-26.pdf#page=4","Abrir facsímil")</f>
        <v>Abrir facsímil</v>
      </c>
      <c r="K1970" s="3" t="s">
        <v>51</v>
      </c>
    </row>
    <row r="1971" spans="1:11" ht="42" customHeight="1">
      <c r="A1971" s="2" t="s">
        <v>4905</v>
      </c>
      <c r="B1971" s="2" t="s">
        <v>4906</v>
      </c>
      <c r="C1971" s="2" t="s">
        <v>27</v>
      </c>
      <c r="D1971" s="2" t="s">
        <v>28</v>
      </c>
      <c r="E1971" s="5" t="s">
        <v>128</v>
      </c>
      <c r="F1971" s="3" t="s">
        <v>129</v>
      </c>
      <c r="G1971" s="3" t="s">
        <v>36</v>
      </c>
      <c r="H1971" s="2" t="s">
        <v>49</v>
      </c>
      <c r="I1971" s="2" t="s">
        <v>4907</v>
      </c>
      <c r="J1971" s="3" t="str">
        <f>HYPERLINK("https://www.boe.es/gazeta/dias/1828/01/03/pdfs/GMD-1828-2.pdf#page=3","Abrir facsímil")</f>
        <v>Abrir facsímil</v>
      </c>
      <c r="K1971" s="3" t="s">
        <v>51</v>
      </c>
    </row>
    <row r="1972" spans="1:11" ht="42" customHeight="1">
      <c r="A1972" s="2" t="s">
        <v>4908</v>
      </c>
      <c r="B1972" s="2" t="s">
        <v>4909</v>
      </c>
      <c r="C1972" s="2" t="s">
        <v>54</v>
      </c>
      <c r="D1972" s="2" t="s">
        <v>28</v>
      </c>
      <c r="E1972" s="5" t="s">
        <v>128</v>
      </c>
      <c r="F1972" s="3" t="s">
        <v>129</v>
      </c>
      <c r="G1972" s="3" t="s">
        <v>21</v>
      </c>
      <c r="H1972" s="2" t="s">
        <v>49</v>
      </c>
      <c r="I1972" s="2" t="s">
        <v>4910</v>
      </c>
      <c r="J1972" s="3" t="str">
        <f>HYPERLINK("https://www.boe.es/gazeta/dias/1828/01/03/pdfs/GMD-1828-2.pdf#page=4","Abrir facsímil")</f>
        <v>Abrir facsímil</v>
      </c>
      <c r="K1972" s="3" t="s">
        <v>51</v>
      </c>
    </row>
    <row r="1973" spans="1:11" ht="42" customHeight="1">
      <c r="A1973" s="2" t="s">
        <v>4911</v>
      </c>
      <c r="B1973" s="2" t="s">
        <v>4911</v>
      </c>
      <c r="C1973" s="2" t="s">
        <v>27</v>
      </c>
      <c r="D1973" s="2" t="s">
        <v>28</v>
      </c>
      <c r="E1973" s="5" t="s">
        <v>955</v>
      </c>
      <c r="F1973" s="3" t="s">
        <v>956</v>
      </c>
      <c r="G1973" s="3" t="s">
        <v>21</v>
      </c>
      <c r="H1973" s="2" t="s">
        <v>49</v>
      </c>
      <c r="I1973" s="2" t="s">
        <v>4912</v>
      </c>
      <c r="J1973" s="3" t="str">
        <f>HYPERLINK("https://www.boe.es/gazeta/dias/1828/07/24/pdfs/GMD-1828-89.pdf#page=4","Abrir facsímil")</f>
        <v>Abrir facsímil</v>
      </c>
      <c r="K1973" s="3" t="s">
        <v>51</v>
      </c>
    </row>
    <row r="1974" spans="1:11" ht="42" customHeight="1">
      <c r="A1974" s="2" t="s">
        <v>4913</v>
      </c>
      <c r="B1974" s="2" t="s">
        <v>4914</v>
      </c>
      <c r="C1974" s="2" t="s">
        <v>27</v>
      </c>
      <c r="D1974" s="2" t="s">
        <v>28</v>
      </c>
      <c r="E1974" s="5" t="s">
        <v>128</v>
      </c>
      <c r="F1974" s="3" t="s">
        <v>129</v>
      </c>
      <c r="G1974" s="3" t="s">
        <v>21</v>
      </c>
      <c r="H1974" s="2" t="s">
        <v>49</v>
      </c>
      <c r="I1974" s="2" t="s">
        <v>4915</v>
      </c>
      <c r="J1974" s="3" t="str">
        <f>HYPERLINK("https://www.boe.es/gazeta/dias/1828/01/03/pdfs/GMD-1828-2.pdf#page=4","Abrir facsímil")</f>
        <v>Abrir facsímil</v>
      </c>
      <c r="K1974" s="3" t="s">
        <v>51</v>
      </c>
    </row>
    <row r="1975" spans="1:11" ht="42" customHeight="1">
      <c r="A1975" s="2" t="s">
        <v>4916</v>
      </c>
      <c r="B1975" s="2" t="s">
        <v>4916</v>
      </c>
      <c r="C1975" s="2" t="s">
        <v>293</v>
      </c>
      <c r="D1975" s="2" t="s">
        <v>151</v>
      </c>
      <c r="E1975" s="5" t="s">
        <v>100</v>
      </c>
      <c r="F1975" s="3" t="s">
        <v>101</v>
      </c>
      <c r="G1975" s="3" t="s">
        <v>21</v>
      </c>
      <c r="H1975" s="2" t="s">
        <v>49</v>
      </c>
      <c r="I1975" s="2" t="s">
        <v>4917</v>
      </c>
      <c r="J1975" s="3" t="str">
        <f>HYPERLINK("https://www.boe.es/gazeta/dias/1828/10/02/pdfs/GMD-1828-119.pdf#page=4","Abrir facsímil")</f>
        <v>Abrir facsímil</v>
      </c>
      <c r="K1975" s="3" t="s">
        <v>51</v>
      </c>
    </row>
    <row r="1976" spans="1:11" ht="42" customHeight="1">
      <c r="A1976" s="2" t="s">
        <v>4918</v>
      </c>
      <c r="B1976" s="2" t="s">
        <v>4918</v>
      </c>
      <c r="C1976" s="2" t="s">
        <v>54</v>
      </c>
      <c r="D1976" s="2" t="s">
        <v>28</v>
      </c>
      <c r="E1976" s="5" t="s">
        <v>314</v>
      </c>
      <c r="F1976" s="3" t="s">
        <v>315</v>
      </c>
      <c r="G1976" s="3" t="s">
        <v>36</v>
      </c>
      <c r="H1976" s="2" t="s">
        <v>49</v>
      </c>
      <c r="I1976" s="2" t="s">
        <v>4919</v>
      </c>
      <c r="J1976" s="3" t="str">
        <f>HYPERLINK("https://www.boe.es/gazeta/dias/1828/01/26/pdfs/GMD-1828-12.pdf#page=3","Abrir facsímil")</f>
        <v>Abrir facsímil</v>
      </c>
      <c r="K1976" s="3" t="s">
        <v>51</v>
      </c>
    </row>
    <row r="1977" spans="1:11" ht="42" customHeight="1">
      <c r="A1977" s="2" t="s">
        <v>4918</v>
      </c>
      <c r="B1977" s="2" t="s">
        <v>4918</v>
      </c>
      <c r="C1977" s="2" t="s">
        <v>27</v>
      </c>
      <c r="D1977" s="2" t="s">
        <v>28</v>
      </c>
      <c r="E1977" s="5" t="s">
        <v>314</v>
      </c>
      <c r="F1977" s="3" t="s">
        <v>315</v>
      </c>
      <c r="G1977" s="3" t="s">
        <v>21</v>
      </c>
      <c r="H1977" s="2" t="s">
        <v>49</v>
      </c>
      <c r="I1977" s="2" t="s">
        <v>4920</v>
      </c>
      <c r="J1977" s="3" t="str">
        <f>HYPERLINK("https://www.boe.es/gazeta/dias/1828/01/26/pdfs/GMD-1828-12.pdf#page=4","Abrir facsímil")</f>
        <v>Abrir facsímil</v>
      </c>
      <c r="K1977" s="3" t="s">
        <v>51</v>
      </c>
    </row>
    <row r="1978" spans="1:11" ht="42" customHeight="1">
      <c r="A1978" s="2" t="s">
        <v>4918</v>
      </c>
      <c r="B1978" s="2" t="s">
        <v>4918</v>
      </c>
      <c r="C1978" s="2" t="s">
        <v>27</v>
      </c>
      <c r="D1978" s="2" t="s">
        <v>28</v>
      </c>
      <c r="E1978" s="5" t="s">
        <v>795</v>
      </c>
      <c r="F1978" s="3" t="s">
        <v>796</v>
      </c>
      <c r="G1978" s="3" t="s">
        <v>36</v>
      </c>
      <c r="H1978" s="2" t="s">
        <v>49</v>
      </c>
      <c r="I1978" s="2" t="s">
        <v>4921</v>
      </c>
      <c r="J1978" s="3" t="str">
        <f>HYPERLINK("https://www.boe.es/gazeta/dias/1828/04/26/pdfs/GMD-1828-51.pdf#page=3","Abrir facsímil")</f>
        <v>Abrir facsímil</v>
      </c>
      <c r="K1978" s="3" t="s">
        <v>51</v>
      </c>
    </row>
    <row r="1979" spans="1:11" ht="42" customHeight="1">
      <c r="A1979" s="2" t="s">
        <v>4918</v>
      </c>
      <c r="B1979" s="2" t="s">
        <v>4918</v>
      </c>
      <c r="C1979" s="2" t="s">
        <v>54</v>
      </c>
      <c r="D1979" s="2" t="s">
        <v>28</v>
      </c>
      <c r="E1979" s="5" t="s">
        <v>788</v>
      </c>
      <c r="F1979" s="3" t="s">
        <v>789</v>
      </c>
      <c r="G1979" s="3" t="s">
        <v>1356</v>
      </c>
      <c r="H1979" s="2" t="s">
        <v>49</v>
      </c>
      <c r="I1979" s="2" t="s">
        <v>4922</v>
      </c>
      <c r="J1979" s="3" t="str">
        <f>HYPERLINK("https://www.boe.es/gazeta/dias/1828/05/24/pdfs/GMD-1828-63.pdf#page=3","Abrir facsímil")</f>
        <v>Abrir facsímil</v>
      </c>
      <c r="K1979" s="3" t="s">
        <v>51</v>
      </c>
    </row>
    <row r="1980" spans="1:11" ht="42" customHeight="1">
      <c r="A1980" s="2" t="s">
        <v>4918</v>
      </c>
      <c r="B1980" s="2" t="s">
        <v>4918</v>
      </c>
      <c r="C1980" s="2" t="s">
        <v>17</v>
      </c>
      <c r="D1980" s="2" t="s">
        <v>18</v>
      </c>
      <c r="E1980" s="5" t="s">
        <v>294</v>
      </c>
      <c r="F1980" s="3" t="s">
        <v>295</v>
      </c>
      <c r="G1980" s="3" t="s">
        <v>36</v>
      </c>
      <c r="H1980" s="2" t="s">
        <v>49</v>
      </c>
      <c r="I1980" s="2" t="s">
        <v>4923</v>
      </c>
      <c r="J1980" s="3" t="str">
        <f>HYPERLINK("https://www.boe.es/gazeta/dias/1828/07/01/pdfs/GMD-1828-79.pdf#page=3","Abrir facsímil")</f>
        <v>Abrir facsímil</v>
      </c>
      <c r="K1980" s="3" t="s">
        <v>51</v>
      </c>
    </row>
    <row r="1981" spans="1:11" ht="42" customHeight="1">
      <c r="A1981" s="2" t="s">
        <v>4918</v>
      </c>
      <c r="B1981" s="2" t="s">
        <v>4918</v>
      </c>
      <c r="C1981" s="2" t="s">
        <v>17</v>
      </c>
      <c r="D1981" s="2" t="s">
        <v>18</v>
      </c>
      <c r="E1981" s="5" t="s">
        <v>294</v>
      </c>
      <c r="F1981" s="3" t="s">
        <v>295</v>
      </c>
      <c r="G1981" s="3" t="s">
        <v>21</v>
      </c>
      <c r="H1981" s="2" t="s">
        <v>49</v>
      </c>
      <c r="I1981" s="2" t="s">
        <v>4924</v>
      </c>
      <c r="J1981" s="3" t="str">
        <f>HYPERLINK("https://www.boe.es/gazeta/dias/1828/07/01/pdfs/GMD-1828-79.pdf#page=4","Abrir facsímil")</f>
        <v>Abrir facsímil</v>
      </c>
      <c r="K1981" s="3" t="s">
        <v>51</v>
      </c>
    </row>
    <row r="1982" spans="1:11" ht="42" customHeight="1">
      <c r="A1982" s="2" t="s">
        <v>4918</v>
      </c>
      <c r="B1982" s="2" t="s">
        <v>4918</v>
      </c>
      <c r="C1982" s="2" t="s">
        <v>46</v>
      </c>
      <c r="D1982" s="2" t="s">
        <v>28</v>
      </c>
      <c r="E1982" s="5" t="s">
        <v>334</v>
      </c>
      <c r="F1982" s="3" t="s">
        <v>335</v>
      </c>
      <c r="G1982" s="3" t="s">
        <v>36</v>
      </c>
      <c r="H1982" s="2" t="s">
        <v>49</v>
      </c>
      <c r="I1982" s="2" t="s">
        <v>4925</v>
      </c>
      <c r="J1982" s="3" t="str">
        <f>HYPERLINK("https://www.boe.es/gazeta/dias/1828/07/08/pdfs/GMD-1828-82.pdf#page=3","Abrir facsímil")</f>
        <v>Abrir facsímil</v>
      </c>
      <c r="K1982" s="3" t="s">
        <v>51</v>
      </c>
    </row>
    <row r="1983" spans="1:11" ht="42" customHeight="1">
      <c r="A1983" s="2" t="s">
        <v>4918</v>
      </c>
      <c r="B1983" s="2" t="s">
        <v>4918</v>
      </c>
      <c r="C1983" s="2" t="s">
        <v>17</v>
      </c>
      <c r="D1983" s="2" t="s">
        <v>18</v>
      </c>
      <c r="E1983" s="5" t="s">
        <v>29</v>
      </c>
      <c r="F1983" s="3" t="s">
        <v>30</v>
      </c>
      <c r="G1983" s="3" t="s">
        <v>21</v>
      </c>
      <c r="H1983" s="2" t="s">
        <v>49</v>
      </c>
      <c r="I1983" s="2" t="s">
        <v>4926</v>
      </c>
      <c r="J1983" s="3" t="str">
        <f>HYPERLINK("https://www.boe.es/gazeta/dias/1828/10/28/pdfs/GMD-1828-130.pdf#page=4","Abrir facsímil")</f>
        <v>Abrir facsímil</v>
      </c>
      <c r="K1983" s="3" t="s">
        <v>51</v>
      </c>
    </row>
    <row r="1984" spans="1:11" ht="42" customHeight="1">
      <c r="A1984" s="2" t="s">
        <v>4918</v>
      </c>
      <c r="B1984" s="2" t="s">
        <v>4918</v>
      </c>
      <c r="C1984" s="2" t="s">
        <v>54</v>
      </c>
      <c r="D1984" s="2" t="s">
        <v>28</v>
      </c>
      <c r="E1984" s="5" t="s">
        <v>716</v>
      </c>
      <c r="F1984" s="3" t="s">
        <v>717</v>
      </c>
      <c r="G1984" s="3" t="s">
        <v>21</v>
      </c>
      <c r="H1984" s="2" t="s">
        <v>49</v>
      </c>
      <c r="I1984" s="2" t="s">
        <v>4927</v>
      </c>
      <c r="J1984" s="3" t="str">
        <f>HYPERLINK("https://www.boe.es/gazeta/dias/1828/12/06/pdfs/GMD-1828-147.pdf#page=4","Abrir facsímil")</f>
        <v>Abrir facsímil</v>
      </c>
      <c r="K1984" s="3" t="s">
        <v>51</v>
      </c>
    </row>
    <row r="1985" spans="1:11" ht="42" customHeight="1">
      <c r="A1985" s="2" t="s">
        <v>4928</v>
      </c>
      <c r="B1985" s="2" t="s">
        <v>4929</v>
      </c>
      <c r="C1985" s="2" t="s">
        <v>96</v>
      </c>
      <c r="D1985" s="2" t="s">
        <v>28</v>
      </c>
      <c r="E1985" s="5" t="s">
        <v>547</v>
      </c>
      <c r="F1985" s="3" t="s">
        <v>548</v>
      </c>
      <c r="G1985" s="3" t="s">
        <v>21</v>
      </c>
      <c r="H1985" s="2" t="s">
        <v>22</v>
      </c>
      <c r="I1985" s="2" t="s">
        <v>4930</v>
      </c>
      <c r="J1985" s="3" t="str">
        <f>HYPERLINK("https://www.boe.es/gazeta/dias/1828/06/14/pdfs/GMD-1828-72.pdf#page=4","Abrir facsímil")</f>
        <v>Abrir facsímil</v>
      </c>
      <c r="K1985" s="3" t="s">
        <v>24</v>
      </c>
    </row>
    <row r="1986" spans="1:11" ht="42" customHeight="1">
      <c r="A1986" s="2" t="s">
        <v>4931</v>
      </c>
      <c r="B1986" s="2" t="s">
        <v>4932</v>
      </c>
      <c r="C1986" s="2" t="s">
        <v>27</v>
      </c>
      <c r="D1986" s="2" t="s">
        <v>28</v>
      </c>
      <c r="E1986" s="5" t="s">
        <v>128</v>
      </c>
      <c r="F1986" s="3" t="s">
        <v>129</v>
      </c>
      <c r="G1986" s="3" t="s">
        <v>21</v>
      </c>
      <c r="H1986" s="2" t="s">
        <v>49</v>
      </c>
      <c r="I1986" s="2" t="s">
        <v>4933</v>
      </c>
      <c r="J1986" s="3" t="str">
        <f>HYPERLINK("https://www.boe.es/gazeta/dias/1828/01/03/pdfs/GMD-1828-2.pdf#page=4","Abrir facsímil")</f>
        <v>Abrir facsímil</v>
      </c>
      <c r="K1986" s="3" t="s">
        <v>51</v>
      </c>
    </row>
    <row r="1987" spans="1:11" ht="42" customHeight="1">
      <c r="A1987" s="2" t="s">
        <v>4934</v>
      </c>
      <c r="B1987" s="2" t="s">
        <v>4935</v>
      </c>
      <c r="C1987" s="2" t="s">
        <v>27</v>
      </c>
      <c r="D1987" s="2" t="s">
        <v>28</v>
      </c>
      <c r="E1987" s="5" t="s">
        <v>128</v>
      </c>
      <c r="F1987" s="3" t="s">
        <v>129</v>
      </c>
      <c r="G1987" s="3" t="s">
        <v>21</v>
      </c>
      <c r="H1987" s="2" t="s">
        <v>49</v>
      </c>
      <c r="I1987" s="2" t="s">
        <v>4936</v>
      </c>
      <c r="J1987" s="3" t="str">
        <f>HYPERLINK("https://www.boe.es/gazeta/dias/1828/01/03/pdfs/GMD-1828-2.pdf#page=4","Abrir facsímil")</f>
        <v>Abrir facsímil</v>
      </c>
      <c r="K1987" s="3" t="s">
        <v>51</v>
      </c>
    </row>
    <row r="1988" spans="1:11" ht="42" customHeight="1">
      <c r="A1988" s="2" t="s">
        <v>4937</v>
      </c>
      <c r="B1988" s="2" t="s">
        <v>4938</v>
      </c>
      <c r="C1988" s="2" t="s">
        <v>17</v>
      </c>
      <c r="D1988" s="2" t="s">
        <v>18</v>
      </c>
      <c r="E1988" s="5" t="s">
        <v>145</v>
      </c>
      <c r="F1988" s="3" t="s">
        <v>146</v>
      </c>
      <c r="G1988" s="3" t="s">
        <v>43</v>
      </c>
      <c r="H1988" s="2" t="s">
        <v>49</v>
      </c>
      <c r="I1988" s="2" t="s">
        <v>4939</v>
      </c>
      <c r="J1988" s="3" t="str">
        <f>HYPERLINK("https://www.boe.es/gazeta/dias/1828/10/07/pdfs/GMD-1828-121.pdf#page=1","Abrir facsímil")</f>
        <v>Abrir facsímil</v>
      </c>
      <c r="K1988" s="3" t="s">
        <v>51</v>
      </c>
    </row>
    <row r="1989" spans="1:11" ht="42" customHeight="1">
      <c r="A1989" s="2" t="s">
        <v>4940</v>
      </c>
      <c r="B1989" s="2" t="s">
        <v>4941</v>
      </c>
      <c r="C1989" s="2" t="s">
        <v>17</v>
      </c>
      <c r="D1989" s="2" t="s">
        <v>18</v>
      </c>
      <c r="E1989" s="5" t="s">
        <v>434</v>
      </c>
      <c r="F1989" s="3" t="s">
        <v>435</v>
      </c>
      <c r="G1989" s="3" t="s">
        <v>21</v>
      </c>
      <c r="H1989" s="2" t="s">
        <v>49</v>
      </c>
      <c r="I1989" s="2" t="s">
        <v>4942</v>
      </c>
      <c r="J1989" s="3" t="str">
        <f>HYPERLINK("https://www.boe.es/gazeta/dias/1828/08/26/pdfs/GMD-1828-103.pdf#page=4","Abrir facsímil")</f>
        <v>Abrir facsímil</v>
      </c>
      <c r="K1989" s="3" t="s">
        <v>51</v>
      </c>
    </row>
    <row r="1990" spans="1:11" ht="42" customHeight="1">
      <c r="A1990" s="2" t="s">
        <v>4943</v>
      </c>
      <c r="B1990" s="2" t="s">
        <v>4944</v>
      </c>
      <c r="C1990" s="2" t="s">
        <v>27</v>
      </c>
      <c r="D1990" s="2" t="s">
        <v>28</v>
      </c>
      <c r="E1990" s="5" t="s">
        <v>547</v>
      </c>
      <c r="F1990" s="3" t="s">
        <v>548</v>
      </c>
      <c r="G1990" s="3" t="s">
        <v>67</v>
      </c>
      <c r="H1990" s="2" t="s">
        <v>49</v>
      </c>
      <c r="I1990" s="2" t="s">
        <v>4945</v>
      </c>
      <c r="J1990" s="3" t="str">
        <f>HYPERLINK("https://www.boe.es/gazeta/dias/1828/06/14/pdfs/GMD-1828-72.pdf#page=2","Abrir facsímil")</f>
        <v>Abrir facsímil</v>
      </c>
      <c r="K1990" s="3" t="s">
        <v>51</v>
      </c>
    </row>
    <row r="1991" spans="1:11" ht="42" customHeight="1">
      <c r="A1991" s="2" t="s">
        <v>4946</v>
      </c>
      <c r="B1991" s="2" t="s">
        <v>4946</v>
      </c>
      <c r="C1991" s="2" t="s">
        <v>17</v>
      </c>
      <c r="D1991" s="2" t="s">
        <v>18</v>
      </c>
      <c r="E1991" s="5" t="s">
        <v>386</v>
      </c>
      <c r="F1991" s="3" t="s">
        <v>387</v>
      </c>
      <c r="G1991" s="3" t="s">
        <v>4947</v>
      </c>
      <c r="H1991" s="2" t="s">
        <v>49</v>
      </c>
      <c r="I1991" s="2" t="s">
        <v>4948</v>
      </c>
      <c r="J1991" s="3" t="str">
        <f>HYPERLINK("https://www.boe.es/gazeta/dias/1828/04/29/pdfs/GMD-1828-52.pdf#page=2","Abrir facsímil")</f>
        <v>Abrir facsímil</v>
      </c>
      <c r="K1991" s="3" t="s">
        <v>51</v>
      </c>
    </row>
    <row r="1992" spans="1:11" ht="42" customHeight="1">
      <c r="A1992" s="2" t="s">
        <v>4949</v>
      </c>
      <c r="B1992" s="2" t="s">
        <v>4950</v>
      </c>
      <c r="C1992" s="2" t="s">
        <v>96</v>
      </c>
      <c r="D1992" s="2" t="s">
        <v>28</v>
      </c>
      <c r="E1992" s="5" t="s">
        <v>343</v>
      </c>
      <c r="F1992" s="3" t="s">
        <v>344</v>
      </c>
      <c r="G1992" s="3" t="s">
        <v>21</v>
      </c>
      <c r="H1992" s="2" t="s">
        <v>49</v>
      </c>
      <c r="I1992" s="2" t="s">
        <v>4951</v>
      </c>
      <c r="J1992" s="3" t="str">
        <f>HYPERLINK("https://www.boe.es/gazeta/dias/1828/09/25/pdfs/GMD-1828-116.pdf#page=4","Abrir facsímil")</f>
        <v>Abrir facsímil</v>
      </c>
      <c r="K1992" s="3" t="s">
        <v>51</v>
      </c>
    </row>
    <row r="1993" spans="1:11" ht="42" customHeight="1">
      <c r="A1993" s="2" t="s">
        <v>4952</v>
      </c>
      <c r="B1993" s="2" t="s">
        <v>4953</v>
      </c>
      <c r="C1993" s="2" t="s">
        <v>17</v>
      </c>
      <c r="D1993" s="2" t="s">
        <v>18</v>
      </c>
      <c r="E1993" s="5" t="s">
        <v>607</v>
      </c>
      <c r="F1993" s="3" t="s">
        <v>608</v>
      </c>
      <c r="G1993" s="3" t="s">
        <v>21</v>
      </c>
      <c r="H1993" s="2" t="s">
        <v>49</v>
      </c>
      <c r="I1993" s="2" t="s">
        <v>4954</v>
      </c>
      <c r="J1993" s="3" t="str">
        <f>HYPERLINK("https://www.boe.es/gazeta/dias/1828/10/30/pdfs/GMD-1828-131.pdf#page=4","Abrir facsímil")</f>
        <v>Abrir facsímil</v>
      </c>
      <c r="K1993" s="3" t="s">
        <v>51</v>
      </c>
    </row>
    <row r="1994" spans="1:11" ht="42" customHeight="1">
      <c r="A1994" s="2" t="s">
        <v>4955</v>
      </c>
      <c r="B1994" s="2" t="s">
        <v>4956</v>
      </c>
      <c r="C1994" s="2" t="s">
        <v>17</v>
      </c>
      <c r="D1994" s="2" t="s">
        <v>18</v>
      </c>
      <c r="E1994" s="5" t="s">
        <v>1077</v>
      </c>
      <c r="F1994" s="3" t="s">
        <v>1078</v>
      </c>
      <c r="G1994" s="3" t="s">
        <v>21</v>
      </c>
      <c r="H1994" s="2" t="s">
        <v>49</v>
      </c>
      <c r="I1994" s="2" t="s">
        <v>4957</v>
      </c>
      <c r="J1994" s="3" t="str">
        <f>HYPERLINK("https://www.boe.es/gazeta/dias/1828/07/19/pdfs/GMD-1828-87.pdf#page=4","Abrir facsímil")</f>
        <v>Abrir facsímil</v>
      </c>
      <c r="K1994" s="3" t="s">
        <v>51</v>
      </c>
    </row>
    <row r="1995" spans="1:11" ht="42" customHeight="1">
      <c r="A1995" s="2" t="s">
        <v>4958</v>
      </c>
      <c r="B1995" s="2" t="s">
        <v>4959</v>
      </c>
      <c r="C1995" s="2" t="s">
        <v>96</v>
      </c>
      <c r="D1995" s="2" t="s">
        <v>28</v>
      </c>
      <c r="E1995" s="5" t="s">
        <v>34</v>
      </c>
      <c r="F1995" s="3" t="s">
        <v>35</v>
      </c>
      <c r="G1995" s="3" t="s">
        <v>364</v>
      </c>
      <c r="H1995" s="2" t="s">
        <v>49</v>
      </c>
      <c r="I1995" s="2" t="s">
        <v>4960</v>
      </c>
      <c r="J1995" s="3" t="str">
        <f>HYPERLINK("https://www.boe.es/gazeta/dias/1828/10/14/pdfs/GMD-1828-124.pdf#page=4","Abrir facsímil")</f>
        <v>Abrir facsímil</v>
      </c>
      <c r="K1995" s="3" t="s">
        <v>51</v>
      </c>
    </row>
    <row r="1996" spans="1:11" ht="42" customHeight="1">
      <c r="A1996" s="2" t="s">
        <v>4961</v>
      </c>
      <c r="B1996" s="2" t="s">
        <v>4962</v>
      </c>
      <c r="C1996" s="2" t="s">
        <v>54</v>
      </c>
      <c r="D1996" s="2" t="s">
        <v>28</v>
      </c>
      <c r="E1996" s="5" t="s">
        <v>494</v>
      </c>
      <c r="F1996" s="3" t="s">
        <v>495</v>
      </c>
      <c r="G1996" s="3" t="s">
        <v>21</v>
      </c>
      <c r="H1996" s="2" t="s">
        <v>49</v>
      </c>
      <c r="I1996" s="2" t="s">
        <v>4963</v>
      </c>
      <c r="J1996" s="3" t="str">
        <f>HYPERLINK("https://www.boe.es/gazeta/dias/1828/12/18/pdfs/GMD-1828-152.pdf#page=4","Abrir facsímil")</f>
        <v>Abrir facsímil</v>
      </c>
      <c r="K1996" s="3" t="s">
        <v>51</v>
      </c>
    </row>
    <row r="1997" spans="1:11" ht="42" customHeight="1">
      <c r="A1997" s="2" t="s">
        <v>4964</v>
      </c>
      <c r="B1997" s="2" t="s">
        <v>4965</v>
      </c>
      <c r="C1997" s="2" t="s">
        <v>46</v>
      </c>
      <c r="D1997" s="2" t="s">
        <v>28</v>
      </c>
      <c r="E1997" s="5" t="s">
        <v>78</v>
      </c>
      <c r="F1997" s="3" t="s">
        <v>79</v>
      </c>
      <c r="G1997" s="3" t="s">
        <v>36</v>
      </c>
      <c r="H1997" s="2" t="s">
        <v>49</v>
      </c>
      <c r="I1997" s="2" t="s">
        <v>4966</v>
      </c>
      <c r="J1997" s="3" t="str">
        <f>HYPERLINK("https://www.boe.es/gazeta/dias/1828/04/03/pdfs/GMD-1828-41.pdf#page=3","Abrir facsímil")</f>
        <v>Abrir facsímil</v>
      </c>
      <c r="K1997" s="3" t="s">
        <v>51</v>
      </c>
    </row>
    <row r="1998" spans="1:11" ht="42" customHeight="1">
      <c r="A1998" s="2" t="s">
        <v>4967</v>
      </c>
      <c r="B1998" s="2" t="s">
        <v>4968</v>
      </c>
      <c r="C1998" s="2" t="s">
        <v>40</v>
      </c>
      <c r="D1998" s="2" t="s">
        <v>28</v>
      </c>
      <c r="E1998" s="5" t="s">
        <v>2634</v>
      </c>
      <c r="F1998" s="3" t="s">
        <v>2635</v>
      </c>
      <c r="G1998" s="3" t="s">
        <v>21</v>
      </c>
      <c r="H1998" s="2" t="s">
        <v>22</v>
      </c>
      <c r="I1998" s="2" t="s">
        <v>4969</v>
      </c>
      <c r="J1998" s="3" t="str">
        <f>HYPERLINK("https://www.boe.es/gazeta/dias/1828/02/26/pdfs/GMD-1828-25.pdf#page=4","Abrir facsímil")</f>
        <v>Abrir facsímil</v>
      </c>
      <c r="K1998" s="3" t="s">
        <v>24</v>
      </c>
    </row>
    <row r="1999" spans="1:11" ht="42" customHeight="1">
      <c r="A1999" s="2" t="s">
        <v>4970</v>
      </c>
      <c r="B1999" s="2" t="s">
        <v>4971</v>
      </c>
      <c r="C1999" s="2" t="s">
        <v>17</v>
      </c>
      <c r="D1999" s="2" t="s">
        <v>18</v>
      </c>
      <c r="E1999" s="5" t="s">
        <v>973</v>
      </c>
      <c r="F1999" s="3" t="s">
        <v>974</v>
      </c>
      <c r="G1999" s="3" t="s">
        <v>36</v>
      </c>
      <c r="H1999" s="2" t="s">
        <v>49</v>
      </c>
      <c r="I1999" s="2" t="s">
        <v>4972</v>
      </c>
      <c r="J1999" s="3" t="str">
        <f>HYPERLINK("https://www.boe.es/gazeta/dias/1828/02/09/pdfs/GMD-1828-18.pdf#page=3","Abrir facsímil")</f>
        <v>Abrir facsímil</v>
      </c>
      <c r="K1999" s="3" t="s">
        <v>51</v>
      </c>
    </row>
    <row r="2000" spans="1:11" ht="42" customHeight="1">
      <c r="A2000" s="2" t="s">
        <v>4973</v>
      </c>
      <c r="B2000" s="2" t="s">
        <v>4974</v>
      </c>
      <c r="C2000" s="2" t="s">
        <v>46</v>
      </c>
      <c r="D2000" s="2" t="s">
        <v>28</v>
      </c>
      <c r="E2000" s="5" t="s">
        <v>439</v>
      </c>
      <c r="F2000" s="3" t="s">
        <v>440</v>
      </c>
      <c r="G2000" s="3" t="s">
        <v>21</v>
      </c>
      <c r="H2000" s="2" t="s">
        <v>49</v>
      </c>
      <c r="I2000" s="2" t="s">
        <v>4975</v>
      </c>
      <c r="J2000" s="3" t="str">
        <f>HYPERLINK("https://www.boe.es/gazeta/dias/1828/12/09/pdfs/GMD-1828-148.pdf#page=4","Abrir facsímil")</f>
        <v>Abrir facsímil</v>
      </c>
      <c r="K2000" s="3" t="s">
        <v>51</v>
      </c>
    </row>
    <row r="2001" spans="1:11" ht="42" customHeight="1">
      <c r="A2001" s="2" t="s">
        <v>4976</v>
      </c>
      <c r="B2001" s="2" t="s">
        <v>4977</v>
      </c>
      <c r="C2001" s="2" t="s">
        <v>17</v>
      </c>
      <c r="D2001" s="2" t="s">
        <v>18</v>
      </c>
      <c r="E2001" s="5" t="s">
        <v>475</v>
      </c>
      <c r="F2001" s="3" t="s">
        <v>476</v>
      </c>
      <c r="G2001" s="3" t="s">
        <v>21</v>
      </c>
      <c r="H2001" s="2" t="s">
        <v>49</v>
      </c>
      <c r="I2001" s="2" t="s">
        <v>4978</v>
      </c>
      <c r="J2001" s="3" t="str">
        <f>HYPERLINK("https://www.boe.es/gazeta/dias/1828/11/25/pdfs/GMD-1828-142.pdf#page=4","Abrir facsímil")</f>
        <v>Abrir facsímil</v>
      </c>
      <c r="K2001" s="3" t="s">
        <v>51</v>
      </c>
    </row>
    <row r="2002" spans="1:11" ht="42" customHeight="1">
      <c r="A2002" s="2" t="s">
        <v>4979</v>
      </c>
      <c r="B2002" s="2" t="s">
        <v>4980</v>
      </c>
      <c r="C2002" s="2" t="s">
        <v>54</v>
      </c>
      <c r="D2002" s="2" t="s">
        <v>28</v>
      </c>
      <c r="E2002" s="5" t="s">
        <v>494</v>
      </c>
      <c r="F2002" s="3" t="s">
        <v>495</v>
      </c>
      <c r="G2002" s="3" t="s">
        <v>21</v>
      </c>
      <c r="H2002" s="2" t="s">
        <v>49</v>
      </c>
      <c r="I2002" s="2" t="s">
        <v>4981</v>
      </c>
      <c r="J2002" s="3" t="str">
        <f>HYPERLINK("https://www.boe.es/gazeta/dias/1828/12/18/pdfs/GMD-1828-152.pdf#page=4","Abrir facsímil")</f>
        <v>Abrir facsímil</v>
      </c>
      <c r="K2002" s="3" t="s">
        <v>51</v>
      </c>
    </row>
    <row r="2003" spans="1:11" ht="42" customHeight="1">
      <c r="A2003" s="2" t="s">
        <v>4982</v>
      </c>
      <c r="B2003" s="2" t="s">
        <v>4983</v>
      </c>
      <c r="C2003" s="2" t="s">
        <v>27</v>
      </c>
      <c r="D2003" s="2" t="s">
        <v>28</v>
      </c>
      <c r="E2003" s="5" t="s">
        <v>723</v>
      </c>
      <c r="F2003" s="3" t="s">
        <v>724</v>
      </c>
      <c r="G2003" s="3" t="s">
        <v>21</v>
      </c>
      <c r="H2003" s="2" t="s">
        <v>49</v>
      </c>
      <c r="I2003" s="2" t="s">
        <v>4984</v>
      </c>
      <c r="J2003" s="3" t="str">
        <f>HYPERLINK("https://www.boe.es/gazeta/dias/1828/02/16/pdfs/GMD-1828-21.pdf#page=4","Abrir facsímil")</f>
        <v>Abrir facsímil</v>
      </c>
      <c r="K2003" s="3" t="s">
        <v>51</v>
      </c>
    </row>
    <row r="2004" spans="1:11" ht="42" customHeight="1">
      <c r="A2004" s="2" t="s">
        <v>4985</v>
      </c>
      <c r="B2004" s="2" t="s">
        <v>4985</v>
      </c>
      <c r="C2004" s="2" t="s">
        <v>17</v>
      </c>
      <c r="D2004" s="2" t="s">
        <v>18</v>
      </c>
      <c r="E2004" s="5" t="s">
        <v>280</v>
      </c>
      <c r="F2004" s="3" t="s">
        <v>281</v>
      </c>
      <c r="G2004" s="3" t="s">
        <v>67</v>
      </c>
      <c r="H2004" s="2" t="s">
        <v>49</v>
      </c>
      <c r="I2004" s="2" t="s">
        <v>4986</v>
      </c>
      <c r="J2004" s="3" t="str">
        <f>HYPERLINK("https://www.boe.es/gazeta/dias/1828/02/14/pdfs/GMD-1828-20.pdf#page=2","Abrir facsímil")</f>
        <v>Abrir facsímil</v>
      </c>
      <c r="K2004" s="3" t="s">
        <v>51</v>
      </c>
    </row>
    <row r="2005" spans="1:11" ht="42" customHeight="1">
      <c r="A2005" s="2" t="s">
        <v>4987</v>
      </c>
      <c r="B2005" s="2" t="s">
        <v>4988</v>
      </c>
      <c r="C2005" s="2" t="s">
        <v>27</v>
      </c>
      <c r="D2005" s="2" t="s">
        <v>28</v>
      </c>
      <c r="E2005" s="5" t="s">
        <v>377</v>
      </c>
      <c r="F2005" s="3" t="s">
        <v>378</v>
      </c>
      <c r="G2005" s="3" t="s">
        <v>36</v>
      </c>
      <c r="H2005" s="2" t="s">
        <v>49</v>
      </c>
      <c r="I2005" s="2" t="s">
        <v>4989</v>
      </c>
      <c r="J2005" s="3" t="str">
        <f>HYPERLINK("https://www.boe.es/gazeta/dias/1828/08/23/pdfs/GMD-1828-102.pdf#page=3","Abrir facsímil")</f>
        <v>Abrir facsímil</v>
      </c>
      <c r="K2005" s="3" t="s">
        <v>51</v>
      </c>
    </row>
    <row r="2006" spans="1:11" ht="42" customHeight="1">
      <c r="A2006" s="2" t="s">
        <v>4990</v>
      </c>
      <c r="B2006" s="2" t="s">
        <v>4991</v>
      </c>
      <c r="C2006" s="2" t="s">
        <v>86</v>
      </c>
      <c r="D2006" s="2" t="s">
        <v>28</v>
      </c>
      <c r="E2006" s="5" t="s">
        <v>133</v>
      </c>
      <c r="F2006" s="3" t="s">
        <v>134</v>
      </c>
      <c r="G2006" s="3" t="s">
        <v>36</v>
      </c>
      <c r="H2006" s="2" t="s">
        <v>49</v>
      </c>
      <c r="I2006" s="2" t="s">
        <v>4992</v>
      </c>
      <c r="J2006" s="3" t="str">
        <f>HYPERLINK("https://www.boe.es/gazeta/dias/1828/05/15/pdfs/GMD-1828-59.pdf#page=3","Abrir facsímil")</f>
        <v>Abrir facsímil</v>
      </c>
      <c r="K2006" s="3" t="s">
        <v>51</v>
      </c>
    </row>
    <row r="2007" spans="1:11" ht="42" customHeight="1">
      <c r="A2007" s="2" t="s">
        <v>4993</v>
      </c>
      <c r="B2007" s="2" t="s">
        <v>4994</v>
      </c>
      <c r="C2007" s="2" t="s">
        <v>150</v>
      </c>
      <c r="D2007" s="2" t="s">
        <v>151</v>
      </c>
      <c r="E2007" s="5" t="s">
        <v>280</v>
      </c>
      <c r="F2007" s="3" t="s">
        <v>281</v>
      </c>
      <c r="G2007" s="3" t="s">
        <v>36</v>
      </c>
      <c r="H2007" s="2" t="s">
        <v>49</v>
      </c>
      <c r="I2007" s="2" t="s">
        <v>4995</v>
      </c>
      <c r="J2007" s="3" t="str">
        <f>HYPERLINK("https://www.boe.es/gazeta/dias/1828/02/14/pdfs/GMD-1828-20.pdf#page=3","Abrir facsímil")</f>
        <v>Abrir facsímil</v>
      </c>
      <c r="K2007" s="3" t="s">
        <v>51</v>
      </c>
    </row>
    <row r="2008" spans="1:11" ht="42" customHeight="1">
      <c r="A2008" s="2" t="s">
        <v>4996</v>
      </c>
      <c r="B2008" s="2" t="s">
        <v>4997</v>
      </c>
      <c r="C2008" s="2" t="s">
        <v>17</v>
      </c>
      <c r="D2008" s="2" t="s">
        <v>18</v>
      </c>
      <c r="E2008" s="5" t="s">
        <v>1925</v>
      </c>
      <c r="F2008" s="3" t="s">
        <v>1926</v>
      </c>
      <c r="G2008" s="3" t="s">
        <v>36</v>
      </c>
      <c r="H2008" s="2" t="s">
        <v>49</v>
      </c>
      <c r="I2008" s="2" t="s">
        <v>4998</v>
      </c>
      <c r="J2008" s="3" t="str">
        <f>HYPERLINK("https://www.boe.es/gazeta/dias/1828/07/10/pdfs/GMD-1828-83.pdf#page=3","Abrir facsímil")</f>
        <v>Abrir facsímil</v>
      </c>
      <c r="K2008" s="3" t="s">
        <v>51</v>
      </c>
    </row>
    <row r="2009" spans="1:11" ht="42" customHeight="1">
      <c r="A2009" s="2" t="s">
        <v>4999</v>
      </c>
      <c r="B2009" s="2" t="s">
        <v>4999</v>
      </c>
      <c r="C2009" s="2" t="s">
        <v>17</v>
      </c>
      <c r="D2009" s="2" t="s">
        <v>18</v>
      </c>
      <c r="E2009" s="5" t="s">
        <v>499</v>
      </c>
      <c r="F2009" s="3" t="s">
        <v>500</v>
      </c>
      <c r="G2009" s="3" t="s">
        <v>67</v>
      </c>
      <c r="H2009" s="2" t="s">
        <v>49</v>
      </c>
      <c r="I2009" s="2" t="s">
        <v>5000</v>
      </c>
      <c r="J2009" s="3" t="str">
        <f>HYPERLINK("https://www.boe.es/gazeta/dias/1828/09/16/pdfs/GMD-1828-112.pdf#page=2","Abrir facsímil")</f>
        <v>Abrir facsímil</v>
      </c>
      <c r="K2009" s="3" t="s">
        <v>51</v>
      </c>
    </row>
    <row r="2010" spans="1:11" ht="42" customHeight="1">
      <c r="A2010" s="2" t="s">
        <v>5001</v>
      </c>
      <c r="B2010" s="2" t="s">
        <v>5002</v>
      </c>
      <c r="C2010" s="2" t="s">
        <v>17</v>
      </c>
      <c r="D2010" s="2" t="s">
        <v>18</v>
      </c>
      <c r="E2010" s="5" t="s">
        <v>73</v>
      </c>
      <c r="F2010" s="3" t="s">
        <v>74</v>
      </c>
      <c r="G2010" s="3" t="s">
        <v>67</v>
      </c>
      <c r="H2010" s="2" t="s">
        <v>49</v>
      </c>
      <c r="I2010" s="2" t="s">
        <v>5003</v>
      </c>
      <c r="J2010" s="3" t="str">
        <f>HYPERLINK("https://www.boe.es/gazeta/dias/1828/07/31/pdfs/GMD-1828-92.pdf#page=2","Abrir facsímil")</f>
        <v>Abrir facsímil</v>
      </c>
      <c r="K2010" s="3" t="s">
        <v>51</v>
      </c>
    </row>
    <row r="2011" spans="1:11" ht="42" customHeight="1">
      <c r="A2011" s="2" t="s">
        <v>5004</v>
      </c>
      <c r="B2011" s="2" t="s">
        <v>5004</v>
      </c>
      <c r="C2011" s="2" t="s">
        <v>17</v>
      </c>
      <c r="D2011" s="2" t="s">
        <v>18</v>
      </c>
      <c r="E2011" s="5" t="s">
        <v>256</v>
      </c>
      <c r="F2011" s="3" t="s">
        <v>257</v>
      </c>
      <c r="G2011" s="3" t="s">
        <v>43</v>
      </c>
      <c r="H2011" s="2" t="s">
        <v>49</v>
      </c>
      <c r="I2011" s="2" t="s">
        <v>5005</v>
      </c>
      <c r="J2011" s="3" t="str">
        <f>HYPERLINK("https://www.boe.es/gazeta/dias/1828/11/11/pdfs/GMD-1828-136.pdf#page=1","Abrir facsímil")</f>
        <v>Abrir facsímil</v>
      </c>
      <c r="K2011" s="3" t="s">
        <v>51</v>
      </c>
    </row>
    <row r="2012" spans="1:11" ht="42" customHeight="1">
      <c r="A2012" s="2" t="s">
        <v>5006</v>
      </c>
      <c r="B2012" s="2" t="s">
        <v>5007</v>
      </c>
      <c r="C2012" s="2" t="s">
        <v>27</v>
      </c>
      <c r="D2012" s="2" t="s">
        <v>28</v>
      </c>
      <c r="E2012" s="5" t="s">
        <v>955</v>
      </c>
      <c r="F2012" s="3" t="s">
        <v>956</v>
      </c>
      <c r="G2012" s="3" t="s">
        <v>43</v>
      </c>
      <c r="H2012" s="2" t="s">
        <v>49</v>
      </c>
      <c r="I2012" s="2" t="s">
        <v>5008</v>
      </c>
      <c r="J2012" s="3" t="str">
        <f>HYPERLINK("https://www.boe.es/gazeta/dias/1828/07/24/pdfs/GMD-1828-89.pdf#page=1","Abrir facsímil")</f>
        <v>Abrir facsímil</v>
      </c>
      <c r="K2012" s="3" t="s">
        <v>51</v>
      </c>
    </row>
    <row r="2013" spans="1:11" ht="42" customHeight="1">
      <c r="A2013" s="2" t="s">
        <v>5009</v>
      </c>
      <c r="B2013" s="2" t="s">
        <v>5010</v>
      </c>
      <c r="C2013" s="2" t="s">
        <v>27</v>
      </c>
      <c r="D2013" s="2" t="s">
        <v>28</v>
      </c>
      <c r="E2013" s="5" t="s">
        <v>133</v>
      </c>
      <c r="F2013" s="3" t="s">
        <v>134</v>
      </c>
      <c r="G2013" s="3" t="s">
        <v>36</v>
      </c>
      <c r="H2013" s="2" t="s">
        <v>49</v>
      </c>
      <c r="I2013" s="2" t="s">
        <v>5011</v>
      </c>
      <c r="J2013" s="3" t="str">
        <f>HYPERLINK("https://www.boe.es/gazeta/dias/1828/05/15/pdfs/GMD-1828-59.pdf#page=3","Abrir facsímil")</f>
        <v>Abrir facsímil</v>
      </c>
      <c r="K2013" s="3" t="s">
        <v>51</v>
      </c>
    </row>
    <row r="2014" spans="1:11" ht="42" customHeight="1">
      <c r="A2014" s="2" t="s">
        <v>5012</v>
      </c>
      <c r="B2014" s="2" t="s">
        <v>5013</v>
      </c>
      <c r="C2014" s="2" t="s">
        <v>40</v>
      </c>
      <c r="D2014" s="2" t="s">
        <v>28</v>
      </c>
      <c r="E2014" s="5" t="s">
        <v>133</v>
      </c>
      <c r="F2014" s="3" t="s">
        <v>134</v>
      </c>
      <c r="G2014" s="3" t="s">
        <v>36</v>
      </c>
      <c r="H2014" s="2" t="s">
        <v>49</v>
      </c>
      <c r="I2014" s="2" t="s">
        <v>5014</v>
      </c>
      <c r="J2014" s="3" t="str">
        <f>HYPERLINK("https://www.boe.es/gazeta/dias/1828/05/15/pdfs/GMD-1828-59.pdf#page=3","Abrir facsímil")</f>
        <v>Abrir facsímil</v>
      </c>
      <c r="K2014" s="3" t="s">
        <v>51</v>
      </c>
    </row>
    <row r="2015" spans="1:11" ht="42" customHeight="1">
      <c r="A2015" s="2" t="s">
        <v>5015</v>
      </c>
      <c r="B2015" s="2" t="s">
        <v>5016</v>
      </c>
      <c r="C2015" s="2" t="s">
        <v>96</v>
      </c>
      <c r="D2015" s="2" t="s">
        <v>28</v>
      </c>
      <c r="E2015" s="5" t="s">
        <v>212</v>
      </c>
      <c r="F2015" s="3" t="s">
        <v>213</v>
      </c>
      <c r="G2015" s="3" t="s">
        <v>36</v>
      </c>
      <c r="H2015" s="2" t="s">
        <v>22</v>
      </c>
      <c r="I2015" s="2" t="s">
        <v>5017</v>
      </c>
      <c r="J2015" s="3" t="str">
        <f>HYPERLINK("https://www.boe.es/gazeta/dias/1828/03/25/pdfs/GMD-1828-37.pdf#page=3","Abrir facsímil")</f>
        <v>Abrir facsímil</v>
      </c>
      <c r="K2015" s="3" t="s">
        <v>24</v>
      </c>
    </row>
    <row r="2016" spans="1:11" ht="42" customHeight="1">
      <c r="A2016" s="2" t="s">
        <v>5018</v>
      </c>
      <c r="B2016" s="2" t="s">
        <v>5019</v>
      </c>
      <c r="C2016" s="2" t="s">
        <v>54</v>
      </c>
      <c r="D2016" s="2" t="s">
        <v>28</v>
      </c>
      <c r="E2016" s="5" t="s">
        <v>55</v>
      </c>
      <c r="F2016" s="3" t="s">
        <v>56</v>
      </c>
      <c r="G2016" s="3" t="s">
        <v>36</v>
      </c>
      <c r="H2016" s="2" t="s">
        <v>49</v>
      </c>
      <c r="I2016" s="2" t="s">
        <v>5020</v>
      </c>
      <c r="J2016" s="3" t="str">
        <f>HYPERLINK("https://www.boe.es/gazeta/dias/1828/05/10/pdfs/GMD-1828-57.pdf#page=3","Abrir facsímil")</f>
        <v>Abrir facsímil</v>
      </c>
      <c r="K2016" s="3" t="s">
        <v>51</v>
      </c>
    </row>
    <row r="2017" spans="1:11" ht="42" customHeight="1">
      <c r="A2017" s="2" t="s">
        <v>5021</v>
      </c>
      <c r="B2017" s="2" t="s">
        <v>5022</v>
      </c>
      <c r="C2017" s="2" t="s">
        <v>27</v>
      </c>
      <c r="D2017" s="2" t="s">
        <v>28</v>
      </c>
      <c r="E2017" s="5" t="s">
        <v>133</v>
      </c>
      <c r="F2017" s="3" t="s">
        <v>134</v>
      </c>
      <c r="G2017" s="3" t="s">
        <v>36</v>
      </c>
      <c r="H2017" s="2" t="s">
        <v>49</v>
      </c>
      <c r="I2017" s="2" t="s">
        <v>5023</v>
      </c>
      <c r="J2017" s="3" t="str">
        <f>HYPERLINK("https://www.boe.es/gazeta/dias/1828/05/15/pdfs/GMD-1828-59.pdf#page=3","Abrir facsímil")</f>
        <v>Abrir facsímil</v>
      </c>
      <c r="K2017" s="3" t="s">
        <v>51</v>
      </c>
    </row>
    <row r="2018" spans="1:11" ht="42" customHeight="1">
      <c r="A2018" s="2" t="s">
        <v>5024</v>
      </c>
      <c r="B2018" s="2" t="s">
        <v>5025</v>
      </c>
      <c r="C2018" s="2" t="s">
        <v>17</v>
      </c>
      <c r="D2018" s="2" t="s">
        <v>18</v>
      </c>
      <c r="E2018" s="5" t="s">
        <v>100</v>
      </c>
      <c r="F2018" s="3" t="s">
        <v>101</v>
      </c>
      <c r="G2018" s="3" t="s">
        <v>36</v>
      </c>
      <c r="H2018" s="2" t="s">
        <v>49</v>
      </c>
      <c r="I2018" s="2" t="s">
        <v>5026</v>
      </c>
      <c r="J2018" s="3" t="str">
        <f>HYPERLINK("https://www.boe.es/gazeta/dias/1828/10/02/pdfs/GMD-1828-119.pdf#page=3","Abrir facsímil")</f>
        <v>Abrir facsímil</v>
      </c>
      <c r="K2018" s="3" t="s">
        <v>51</v>
      </c>
    </row>
    <row r="2019" spans="1:11" ht="42" customHeight="1">
      <c r="A2019" s="2" t="s">
        <v>5027</v>
      </c>
      <c r="B2019" s="2" t="s">
        <v>5028</v>
      </c>
      <c r="C2019" s="2" t="s">
        <v>150</v>
      </c>
      <c r="D2019" s="2" t="s">
        <v>151</v>
      </c>
      <c r="E2019" s="5" t="s">
        <v>1077</v>
      </c>
      <c r="F2019" s="3" t="s">
        <v>1078</v>
      </c>
      <c r="G2019" s="3" t="s">
        <v>21</v>
      </c>
      <c r="H2019" s="2" t="s">
        <v>49</v>
      </c>
      <c r="I2019" s="2" t="s">
        <v>5029</v>
      </c>
      <c r="J2019" s="3" t="str">
        <f>HYPERLINK("https://www.boe.es/gazeta/dias/1828/07/19/pdfs/GMD-1828-87.pdf#page=4","Abrir facsímil")</f>
        <v>Abrir facsímil</v>
      </c>
      <c r="K2019" s="3" t="s">
        <v>51</v>
      </c>
    </row>
    <row r="2020" spans="1:11" ht="42" customHeight="1">
      <c r="A2020" s="2" t="s">
        <v>5030</v>
      </c>
      <c r="B2020" s="2" t="s">
        <v>5031</v>
      </c>
      <c r="C2020" s="2" t="s">
        <v>27</v>
      </c>
      <c r="D2020" s="2" t="s">
        <v>28</v>
      </c>
      <c r="E2020" s="5" t="s">
        <v>19</v>
      </c>
      <c r="F2020" s="3" t="s">
        <v>20</v>
      </c>
      <c r="G2020" s="3" t="s">
        <v>21</v>
      </c>
      <c r="H2020" s="2" t="s">
        <v>49</v>
      </c>
      <c r="I2020" s="2" t="s">
        <v>5032</v>
      </c>
      <c r="J2020" s="3" t="str">
        <f>HYPERLINK("https://www.boe.es/gazeta/dias/1828/12/30/pdfs/GMD-1828-157.pdf#page=4","Abrir facsímil")</f>
        <v>Abrir facsímil</v>
      </c>
      <c r="K2020" s="3" t="s">
        <v>51</v>
      </c>
    </row>
    <row r="2021" spans="1:11" ht="42" customHeight="1">
      <c r="A2021" s="2" t="s">
        <v>5033</v>
      </c>
      <c r="B2021" s="2" t="s">
        <v>5033</v>
      </c>
      <c r="C2021" s="2" t="s">
        <v>17</v>
      </c>
      <c r="D2021" s="2" t="s">
        <v>18</v>
      </c>
      <c r="E2021" s="5" t="s">
        <v>394</v>
      </c>
      <c r="F2021" s="3" t="s">
        <v>395</v>
      </c>
      <c r="G2021" s="3" t="s">
        <v>67</v>
      </c>
      <c r="H2021" s="2" t="s">
        <v>49</v>
      </c>
      <c r="I2021" s="2" t="s">
        <v>5034</v>
      </c>
      <c r="J2021" s="3" t="str">
        <f>HYPERLINK("https://www.boe.es/gazeta/dias/1828/01/10/pdfs/GMD-1828-5.pdf#page=2","Abrir facsímil")</f>
        <v>Abrir facsímil</v>
      </c>
      <c r="K2021" s="3" t="s">
        <v>51</v>
      </c>
    </row>
    <row r="2022" spans="1:11" ht="42" customHeight="1">
      <c r="A2022" s="2" t="s">
        <v>5035</v>
      </c>
      <c r="B2022" s="2" t="s">
        <v>5035</v>
      </c>
      <c r="C2022" s="2" t="s">
        <v>27</v>
      </c>
      <c r="D2022" s="2" t="s">
        <v>28</v>
      </c>
      <c r="E2022" s="5" t="s">
        <v>288</v>
      </c>
      <c r="F2022" s="3" t="s">
        <v>289</v>
      </c>
      <c r="G2022" s="3" t="s">
        <v>43</v>
      </c>
      <c r="H2022" s="2" t="s">
        <v>49</v>
      </c>
      <c r="I2022" s="2" t="s">
        <v>5036</v>
      </c>
      <c r="J2022" s="3" t="str">
        <f>HYPERLINK("https://www.boe.es/gazeta/dias/1828/04/19/pdfs/GMD-1828-48.pdf#page=1","Abrir facsímil")</f>
        <v>Abrir facsímil</v>
      </c>
      <c r="K2022" s="3" t="s">
        <v>51</v>
      </c>
    </row>
    <row r="2023" spans="1:11" ht="42" customHeight="1">
      <c r="A2023" s="2" t="s">
        <v>5033</v>
      </c>
      <c r="B2023" s="2" t="s">
        <v>5033</v>
      </c>
      <c r="C2023" s="2" t="s">
        <v>17</v>
      </c>
      <c r="D2023" s="2" t="s">
        <v>18</v>
      </c>
      <c r="E2023" s="5" t="s">
        <v>88</v>
      </c>
      <c r="F2023" s="3" t="s">
        <v>89</v>
      </c>
      <c r="G2023" s="3" t="s">
        <v>67</v>
      </c>
      <c r="H2023" s="2" t="s">
        <v>49</v>
      </c>
      <c r="I2023" s="2" t="s">
        <v>5037</v>
      </c>
      <c r="J2023" s="3" t="str">
        <f>HYPERLINK("https://www.boe.es/gazeta/dias/1828/10/16/pdfs/GMD-1828-125.pdf#page=2","Abrir facsímil")</f>
        <v>Abrir facsímil</v>
      </c>
      <c r="K2023" s="3" t="s">
        <v>51</v>
      </c>
    </row>
    <row r="2024" spans="1:11" ht="42" customHeight="1">
      <c r="A2024" s="2" t="s">
        <v>5038</v>
      </c>
      <c r="B2024" s="2" t="s">
        <v>5039</v>
      </c>
      <c r="C2024" s="2" t="s">
        <v>150</v>
      </c>
      <c r="D2024" s="2" t="s">
        <v>151</v>
      </c>
      <c r="E2024" s="5" t="s">
        <v>534</v>
      </c>
      <c r="F2024" s="3" t="s">
        <v>535</v>
      </c>
      <c r="G2024" s="3" t="s">
        <v>21</v>
      </c>
      <c r="H2024" s="2" t="s">
        <v>49</v>
      </c>
      <c r="I2024" s="2" t="s">
        <v>5040</v>
      </c>
      <c r="J2024" s="3" t="str">
        <f>HYPERLINK("https://www.boe.es/gazeta/dias/1828/07/15/pdfs/GMD-1828-85.pdf#page=4","Abrir facsímil")</f>
        <v>Abrir facsímil</v>
      </c>
      <c r="K2024" s="3" t="s">
        <v>51</v>
      </c>
    </row>
    <row r="2025" spans="1:11" ht="42" customHeight="1">
      <c r="A2025" s="2" t="s">
        <v>5041</v>
      </c>
      <c r="B2025" s="2" t="s">
        <v>5042</v>
      </c>
      <c r="C2025" s="2" t="s">
        <v>17</v>
      </c>
      <c r="D2025" s="2" t="s">
        <v>18</v>
      </c>
      <c r="E2025" s="5" t="s">
        <v>212</v>
      </c>
      <c r="F2025" s="3" t="s">
        <v>213</v>
      </c>
      <c r="G2025" s="3" t="s">
        <v>36</v>
      </c>
      <c r="H2025" s="2" t="s">
        <v>49</v>
      </c>
      <c r="I2025" s="2" t="s">
        <v>5043</v>
      </c>
      <c r="J2025" s="3" t="str">
        <f>HYPERLINK("https://www.boe.es/gazeta/dias/1828/03/25/pdfs/GMD-1828-37.pdf#page=3","Abrir facsímil")</f>
        <v>Abrir facsímil</v>
      </c>
      <c r="K2025" s="3" t="s">
        <v>51</v>
      </c>
    </row>
    <row r="2026" spans="1:11" ht="42" customHeight="1">
      <c r="A2026" s="2" t="s">
        <v>5044</v>
      </c>
      <c r="B2026" s="2" t="s">
        <v>5045</v>
      </c>
      <c r="C2026" s="2" t="s">
        <v>96</v>
      </c>
      <c r="D2026" s="2" t="s">
        <v>28</v>
      </c>
      <c r="E2026" s="5" t="s">
        <v>2467</v>
      </c>
      <c r="F2026" s="3" t="s">
        <v>2468</v>
      </c>
      <c r="G2026" s="3" t="s">
        <v>21</v>
      </c>
      <c r="H2026" s="2" t="s">
        <v>22</v>
      </c>
      <c r="I2026" s="2" t="s">
        <v>5046</v>
      </c>
      <c r="J2026" s="3" t="str">
        <f>HYPERLINK("https://www.boe.es/gazeta/dias/1828/06/03/pdfs/GMD-1828-67.pdf#page=4","Abrir facsímil")</f>
        <v>Abrir facsímil</v>
      </c>
      <c r="K2026" s="3" t="s">
        <v>24</v>
      </c>
    </row>
    <row r="2027" spans="1:11" ht="42" customHeight="1">
      <c r="A2027" s="2" t="s">
        <v>5047</v>
      </c>
      <c r="B2027" s="2" t="s">
        <v>5048</v>
      </c>
      <c r="C2027" s="2" t="s">
        <v>17</v>
      </c>
      <c r="D2027" s="2" t="s">
        <v>18</v>
      </c>
      <c r="E2027" s="5" t="s">
        <v>434</v>
      </c>
      <c r="F2027" s="3" t="s">
        <v>435</v>
      </c>
      <c r="G2027" s="3" t="s">
        <v>36</v>
      </c>
      <c r="H2027" s="2" t="s">
        <v>49</v>
      </c>
      <c r="I2027" s="2" t="s">
        <v>5049</v>
      </c>
      <c r="J2027" s="3" t="str">
        <f>HYPERLINK("https://www.boe.es/gazeta/dias/1828/08/26/pdfs/GMD-1828-103.pdf#page=3","Abrir facsímil")</f>
        <v>Abrir facsímil</v>
      </c>
      <c r="K2027" s="3" t="s">
        <v>51</v>
      </c>
    </row>
    <row r="2028" spans="1:11" ht="42" customHeight="1">
      <c r="A2028" s="2" t="s">
        <v>5050</v>
      </c>
      <c r="B2028" s="2" t="s">
        <v>5050</v>
      </c>
      <c r="C2028" s="2" t="s">
        <v>17</v>
      </c>
      <c r="D2028" s="2" t="s">
        <v>18</v>
      </c>
      <c r="E2028" s="5" t="s">
        <v>2467</v>
      </c>
      <c r="F2028" s="3" t="s">
        <v>2468</v>
      </c>
      <c r="G2028" s="3" t="s">
        <v>21</v>
      </c>
      <c r="H2028" s="2" t="s">
        <v>49</v>
      </c>
      <c r="I2028" s="2" t="s">
        <v>5051</v>
      </c>
      <c r="J2028" s="3" t="str">
        <f>HYPERLINK("https://www.boe.es/gazeta/dias/1828/06/03/pdfs/GMD-1828-67.pdf#page=4","Abrir facsímil")</f>
        <v>Abrir facsímil</v>
      </c>
      <c r="K2028" s="3" t="s">
        <v>51</v>
      </c>
    </row>
    <row r="2029" spans="1:11" ht="42" customHeight="1">
      <c r="A2029" s="2" t="s">
        <v>5052</v>
      </c>
      <c r="B2029" s="2" t="s">
        <v>5053</v>
      </c>
      <c r="C2029" s="2" t="s">
        <v>17</v>
      </c>
      <c r="D2029" s="2" t="s">
        <v>18</v>
      </c>
      <c r="E2029" s="5" t="s">
        <v>564</v>
      </c>
      <c r="F2029" s="3" t="s">
        <v>565</v>
      </c>
      <c r="G2029" s="3" t="s">
        <v>21</v>
      </c>
      <c r="H2029" s="2" t="s">
        <v>49</v>
      </c>
      <c r="I2029" s="2" t="s">
        <v>5054</v>
      </c>
      <c r="J2029" s="3" t="str">
        <f>HYPERLINK("https://www.boe.es/gazeta/dias/1828/02/02/pdfs/GMD-1828-15.pdf#page=4","Abrir facsímil")</f>
        <v>Abrir facsímil</v>
      </c>
      <c r="K2029" s="3" t="s">
        <v>51</v>
      </c>
    </row>
    <row r="2030" spans="1:11" ht="42" customHeight="1">
      <c r="A2030" s="2" t="s">
        <v>5055</v>
      </c>
      <c r="B2030" s="2" t="s">
        <v>5056</v>
      </c>
      <c r="C2030" s="2" t="s">
        <v>40</v>
      </c>
      <c r="D2030" s="2" t="s">
        <v>28</v>
      </c>
      <c r="E2030" s="5" t="s">
        <v>329</v>
      </c>
      <c r="F2030" s="3" t="s">
        <v>330</v>
      </c>
      <c r="G2030" s="3" t="s">
        <v>21</v>
      </c>
      <c r="H2030" s="2" t="s">
        <v>22</v>
      </c>
      <c r="I2030" s="2" t="s">
        <v>5057</v>
      </c>
      <c r="J2030" s="3" t="str">
        <f>HYPERLINK("https://www.boe.es/gazeta/dias/1828/12/02/pdfs/GMD-1828-145.pdf#page=4","Abrir facsímil")</f>
        <v>Abrir facsímil</v>
      </c>
      <c r="K2030" s="3" t="s">
        <v>24</v>
      </c>
    </row>
    <row r="2031" spans="1:11" ht="42" customHeight="1">
      <c r="A2031" s="2" t="s">
        <v>5058</v>
      </c>
      <c r="B2031" s="2" t="s">
        <v>5058</v>
      </c>
      <c r="C2031" s="2" t="s">
        <v>17</v>
      </c>
      <c r="D2031" s="2" t="s">
        <v>18</v>
      </c>
      <c r="E2031" s="5" t="s">
        <v>359</v>
      </c>
      <c r="F2031" s="3" t="s">
        <v>360</v>
      </c>
      <c r="G2031" s="3" t="s">
        <v>67</v>
      </c>
      <c r="H2031" s="2" t="s">
        <v>49</v>
      </c>
      <c r="I2031" s="2" t="s">
        <v>5059</v>
      </c>
      <c r="J2031" s="3" t="str">
        <f>HYPERLINK("https://www.boe.es/gazeta/dias/1828/09/20/pdfs/GMD-1828-114.pdf#page=2","Abrir facsímil")</f>
        <v>Abrir facsímil</v>
      </c>
      <c r="K2031" s="3" t="s">
        <v>51</v>
      </c>
    </row>
    <row r="2032" spans="1:11" ht="42" customHeight="1">
      <c r="A2032" s="2" t="s">
        <v>5060</v>
      </c>
      <c r="B2032" s="2" t="s">
        <v>5061</v>
      </c>
      <c r="C2032" s="2" t="s">
        <v>27</v>
      </c>
      <c r="D2032" s="2" t="s">
        <v>28</v>
      </c>
      <c r="E2032" s="5" t="s">
        <v>927</v>
      </c>
      <c r="F2032" s="3" t="s">
        <v>928</v>
      </c>
      <c r="G2032" s="3" t="s">
        <v>21</v>
      </c>
      <c r="H2032" s="2" t="s">
        <v>22</v>
      </c>
      <c r="I2032" s="2" t="s">
        <v>5062</v>
      </c>
      <c r="J2032" s="3" t="str">
        <f>HYPERLINK("https://www.boe.es/gazeta/dias/1828/10/09/pdfs/GMD-1828-122.pdf#page=4","Abrir facsímil")</f>
        <v>Abrir facsímil</v>
      </c>
      <c r="K2032" s="3" t="s">
        <v>24</v>
      </c>
    </row>
    <row r="2033" spans="1:11" ht="42" customHeight="1">
      <c r="A2033" s="2" t="s">
        <v>5063</v>
      </c>
      <c r="B2033" s="2" t="s">
        <v>5064</v>
      </c>
      <c r="C2033" s="2" t="s">
        <v>96</v>
      </c>
      <c r="D2033" s="2" t="s">
        <v>28</v>
      </c>
      <c r="E2033" s="5" t="s">
        <v>55</v>
      </c>
      <c r="F2033" s="3" t="s">
        <v>56</v>
      </c>
      <c r="G2033" s="3" t="s">
        <v>57</v>
      </c>
      <c r="H2033" s="2" t="s">
        <v>22</v>
      </c>
      <c r="I2033" s="2" t="s">
        <v>5065</v>
      </c>
      <c r="J2033" s="3" t="str">
        <f>HYPERLINK("https://www.boe.es/gazeta/dias/1828/05/10/pdfs/GMD-1828-57.pdf#page=4","Abrir facsímil")</f>
        <v>Abrir facsímil</v>
      </c>
      <c r="K2033" s="3" t="s">
        <v>24</v>
      </c>
    </row>
    <row r="2034" spans="1:11" ht="42" customHeight="1">
      <c r="A2034" s="2" t="s">
        <v>5066</v>
      </c>
      <c r="B2034" s="2" t="s">
        <v>5066</v>
      </c>
      <c r="C2034" s="2" t="s">
        <v>86</v>
      </c>
      <c r="D2034" s="2" t="s">
        <v>28</v>
      </c>
      <c r="E2034" s="5" t="s">
        <v>691</v>
      </c>
      <c r="F2034" s="3" t="s">
        <v>692</v>
      </c>
      <c r="G2034" s="3" t="s">
        <v>36</v>
      </c>
      <c r="H2034" s="2" t="s">
        <v>49</v>
      </c>
      <c r="I2034" s="2" t="s">
        <v>5067</v>
      </c>
      <c r="J2034" s="3" t="str">
        <f>HYPERLINK("https://www.boe.es/gazeta/dias/1828/03/01/pdfs/GMD-1828-27.pdf#page=3","Abrir facsímil")</f>
        <v>Abrir facsímil</v>
      </c>
      <c r="K2034" s="3" t="s">
        <v>51</v>
      </c>
    </row>
    <row r="2035" spans="1:11" ht="42" customHeight="1">
      <c r="A2035" s="2" t="s">
        <v>5066</v>
      </c>
      <c r="B2035" s="2" t="s">
        <v>5066</v>
      </c>
      <c r="C2035" s="2" t="s">
        <v>17</v>
      </c>
      <c r="D2035" s="2" t="s">
        <v>18</v>
      </c>
      <c r="E2035" s="5" t="s">
        <v>572</v>
      </c>
      <c r="F2035" s="3" t="s">
        <v>573</v>
      </c>
      <c r="G2035" s="3" t="s">
        <v>36</v>
      </c>
      <c r="H2035" s="2" t="s">
        <v>49</v>
      </c>
      <c r="I2035" s="2" t="s">
        <v>5068</v>
      </c>
      <c r="J2035" s="3" t="str">
        <f>HYPERLINK("https://www.boe.es/gazeta/dias/1828/09/23/pdfs/GMD-1828-115.pdf#page=3","Abrir facsímil")</f>
        <v>Abrir facsímil</v>
      </c>
      <c r="K2035" s="3" t="s">
        <v>51</v>
      </c>
    </row>
    <row r="2036" spans="1:11" ht="42" customHeight="1">
      <c r="A2036" s="2" t="s">
        <v>5066</v>
      </c>
      <c r="B2036" s="2" t="s">
        <v>5066</v>
      </c>
      <c r="C2036" s="2" t="s">
        <v>27</v>
      </c>
      <c r="D2036" s="2" t="s">
        <v>28</v>
      </c>
      <c r="E2036" s="5" t="s">
        <v>1245</v>
      </c>
      <c r="F2036" s="3" t="s">
        <v>1246</v>
      </c>
      <c r="G2036" s="3" t="s">
        <v>21</v>
      </c>
      <c r="H2036" s="2" t="s">
        <v>49</v>
      </c>
      <c r="I2036" s="2" t="s">
        <v>5069</v>
      </c>
      <c r="J2036" s="3" t="str">
        <f>HYPERLINK("https://www.boe.es/gazeta/dias/1828/11/13/pdfs/GMD-1828-137.pdf#page=4","Abrir facsímil")</f>
        <v>Abrir facsímil</v>
      </c>
      <c r="K2036" s="3" t="s">
        <v>51</v>
      </c>
    </row>
    <row r="2037" spans="1:11" ht="42" customHeight="1">
      <c r="A2037" s="2" t="s">
        <v>5066</v>
      </c>
      <c r="B2037" s="2" t="s">
        <v>5066</v>
      </c>
      <c r="C2037" s="2" t="s">
        <v>17</v>
      </c>
      <c r="D2037" s="2" t="s">
        <v>18</v>
      </c>
      <c r="E2037" s="5" t="s">
        <v>1283</v>
      </c>
      <c r="F2037" s="3" t="s">
        <v>1284</v>
      </c>
      <c r="G2037" s="3" t="s">
        <v>21</v>
      </c>
      <c r="H2037" s="2" t="s">
        <v>49</v>
      </c>
      <c r="I2037" s="2" t="s">
        <v>5070</v>
      </c>
      <c r="J2037" s="3" t="str">
        <f>HYPERLINK("https://www.boe.es/gazeta/dias/1828/11/20/pdfs/GMD-1828-140.pdf#page=4","Abrir facsímil")</f>
        <v>Abrir facsímil</v>
      </c>
      <c r="K2037" s="3" t="s">
        <v>51</v>
      </c>
    </row>
    <row r="2038" spans="1:11" ht="42" customHeight="1">
      <c r="A2038" s="2" t="s">
        <v>5071</v>
      </c>
      <c r="B2038" s="2" t="s">
        <v>5072</v>
      </c>
      <c r="C2038" s="2" t="s">
        <v>27</v>
      </c>
      <c r="D2038" s="2" t="s">
        <v>28</v>
      </c>
      <c r="E2038" s="5" t="s">
        <v>377</v>
      </c>
      <c r="F2038" s="3" t="s">
        <v>378</v>
      </c>
      <c r="G2038" s="3" t="s">
        <v>21</v>
      </c>
      <c r="H2038" s="2" t="s">
        <v>49</v>
      </c>
      <c r="I2038" s="2" t="s">
        <v>5073</v>
      </c>
      <c r="J2038" s="3" t="str">
        <f>HYPERLINK("https://www.boe.es/gazeta/dias/1828/08/23/pdfs/GMD-1828-102.pdf#page=4","Abrir facsímil")</f>
        <v>Abrir facsímil</v>
      </c>
      <c r="K2038" s="3" t="s">
        <v>51</v>
      </c>
    </row>
    <row r="2039" spans="1:11" ht="42" customHeight="1">
      <c r="A2039" s="2" t="s">
        <v>5074</v>
      </c>
      <c r="B2039" s="2" t="s">
        <v>5075</v>
      </c>
      <c r="C2039" s="2" t="s">
        <v>27</v>
      </c>
      <c r="D2039" s="2" t="s">
        <v>28</v>
      </c>
      <c r="E2039" s="5" t="s">
        <v>164</v>
      </c>
      <c r="F2039" s="3" t="s">
        <v>165</v>
      </c>
      <c r="G2039" s="3" t="s">
        <v>43</v>
      </c>
      <c r="H2039" s="2" t="s">
        <v>49</v>
      </c>
      <c r="I2039" s="2" t="s">
        <v>5076</v>
      </c>
      <c r="J2039" s="3" t="str">
        <f>HYPERLINK("https://www.boe.es/gazeta/dias/1828/09/04/pdfs/GMD-1828-107.pdf#page=1","Abrir facsímil")</f>
        <v>Abrir facsímil</v>
      </c>
      <c r="K2039" s="3" t="s">
        <v>51</v>
      </c>
    </row>
    <row r="2040" spans="1:11" ht="42" customHeight="1">
      <c r="A2040" s="2" t="s">
        <v>5077</v>
      </c>
      <c r="B2040" s="2" t="s">
        <v>5077</v>
      </c>
      <c r="C2040" s="2" t="s">
        <v>17</v>
      </c>
      <c r="D2040" s="2" t="s">
        <v>18</v>
      </c>
      <c r="E2040" s="5" t="s">
        <v>65</v>
      </c>
      <c r="F2040" s="3" t="s">
        <v>66</v>
      </c>
      <c r="G2040" s="3" t="s">
        <v>43</v>
      </c>
      <c r="H2040" s="2" t="s">
        <v>49</v>
      </c>
      <c r="I2040" s="2" t="s">
        <v>5078</v>
      </c>
      <c r="J2040" s="3" t="str">
        <f>HYPERLINK("https://www.boe.es/gazeta/dias/1828/01/31/pdfs/GMD-1828-14.pdf#page=1","Abrir facsímil")</f>
        <v>Abrir facsímil</v>
      </c>
      <c r="K2040" s="3" t="s">
        <v>51</v>
      </c>
    </row>
    <row r="2041" spans="1:11" ht="42" customHeight="1">
      <c r="A2041" s="2" t="s">
        <v>5079</v>
      </c>
      <c r="B2041" s="2" t="s">
        <v>5079</v>
      </c>
      <c r="C2041" s="2" t="s">
        <v>17</v>
      </c>
      <c r="D2041" s="2" t="s">
        <v>18</v>
      </c>
      <c r="E2041" s="5" t="s">
        <v>1694</v>
      </c>
      <c r="F2041" s="3" t="s">
        <v>1695</v>
      </c>
      <c r="G2041" s="3" t="s">
        <v>67</v>
      </c>
      <c r="H2041" s="2" t="s">
        <v>49</v>
      </c>
      <c r="I2041" s="2" t="s">
        <v>5080</v>
      </c>
      <c r="J2041" s="3" t="str">
        <f>HYPERLINK("https://www.boe.es/gazeta/dias/1828/06/05/pdfs/GMD-1828-68.pdf#page=2","Abrir facsímil")</f>
        <v>Abrir facsímil</v>
      </c>
      <c r="K2041" s="3" t="s">
        <v>51</v>
      </c>
    </row>
    <row r="2042" spans="1:11" ht="42" customHeight="1">
      <c r="A2042" s="2" t="s">
        <v>5079</v>
      </c>
      <c r="B2042" s="2" t="s">
        <v>5079</v>
      </c>
      <c r="C2042" s="2" t="s">
        <v>17</v>
      </c>
      <c r="D2042" s="2" t="s">
        <v>18</v>
      </c>
      <c r="E2042" s="5" t="s">
        <v>1195</v>
      </c>
      <c r="F2042" s="3" t="s">
        <v>1196</v>
      </c>
      <c r="G2042" s="3" t="s">
        <v>67</v>
      </c>
      <c r="H2042" s="2" t="s">
        <v>49</v>
      </c>
      <c r="I2042" s="2" t="s">
        <v>5081</v>
      </c>
      <c r="J2042" s="3" t="str">
        <f>HYPERLINK("https://www.boe.es/gazeta/dias/1828/06/07/pdfs/GMD-1828-69.pdf#page=2","Abrir facsímil")</f>
        <v>Abrir facsímil</v>
      </c>
      <c r="K2042" s="3" t="s">
        <v>51</v>
      </c>
    </row>
    <row r="2043" spans="1:11" ht="42" customHeight="1">
      <c r="A2043" s="2" t="s">
        <v>5079</v>
      </c>
      <c r="B2043" s="2" t="s">
        <v>5079</v>
      </c>
      <c r="C2043" s="2" t="s">
        <v>46</v>
      </c>
      <c r="D2043" s="2" t="s">
        <v>28</v>
      </c>
      <c r="E2043" s="5" t="s">
        <v>215</v>
      </c>
      <c r="F2043" s="3" t="s">
        <v>216</v>
      </c>
      <c r="G2043" s="3" t="s">
        <v>67</v>
      </c>
      <c r="H2043" s="2" t="s">
        <v>49</v>
      </c>
      <c r="I2043" s="2" t="s">
        <v>5082</v>
      </c>
      <c r="J2043" s="3" t="str">
        <f>HYPERLINK("https://www.boe.es/gazeta/dias/1828/06/21/pdfs/GMD-1828-75.pdf#page=2","Abrir facsímil")</f>
        <v>Abrir facsímil</v>
      </c>
      <c r="K2043" s="3" t="s">
        <v>51</v>
      </c>
    </row>
    <row r="2044" spans="1:11" ht="42" customHeight="1">
      <c r="A2044" s="2" t="s">
        <v>5079</v>
      </c>
      <c r="B2044" s="2" t="s">
        <v>5079</v>
      </c>
      <c r="C2044" s="2" t="s">
        <v>27</v>
      </c>
      <c r="D2044" s="2" t="s">
        <v>28</v>
      </c>
      <c r="E2044" s="5" t="s">
        <v>1581</v>
      </c>
      <c r="F2044" s="3" t="s">
        <v>1582</v>
      </c>
      <c r="G2044" s="3" t="s">
        <v>67</v>
      </c>
      <c r="H2044" s="2" t="s">
        <v>49</v>
      </c>
      <c r="I2044" s="2" t="s">
        <v>5083</v>
      </c>
      <c r="J2044" s="3" t="str">
        <f>HYPERLINK("https://www.boe.es/gazeta/dias/1828/08/05/pdfs/GMD-1828-94.pdf#page=2","Abrir facsímil")</f>
        <v>Abrir facsímil</v>
      </c>
      <c r="K2044" s="3" t="s">
        <v>51</v>
      </c>
    </row>
    <row r="2045" spans="1:11" ht="42" customHeight="1">
      <c r="A2045" s="2" t="s">
        <v>5079</v>
      </c>
      <c r="B2045" s="2" t="s">
        <v>5079</v>
      </c>
      <c r="C2045" s="2" t="s">
        <v>150</v>
      </c>
      <c r="D2045" s="2" t="s">
        <v>151</v>
      </c>
      <c r="E2045" s="5" t="s">
        <v>141</v>
      </c>
      <c r="F2045" s="3" t="s">
        <v>142</v>
      </c>
      <c r="G2045" s="3" t="s">
        <v>43</v>
      </c>
      <c r="H2045" s="2" t="s">
        <v>49</v>
      </c>
      <c r="I2045" s="2" t="s">
        <v>5084</v>
      </c>
      <c r="J2045" s="3" t="str">
        <f>HYPERLINK("https://www.boe.es/gazeta/dias/1828/08/19/pdfs/GMD-1828-100.pdf#page=1","Abrir facsímil")</f>
        <v>Abrir facsímil</v>
      </c>
      <c r="K2045" s="3" t="s">
        <v>51</v>
      </c>
    </row>
    <row r="2046" spans="1:11" ht="42" customHeight="1">
      <c r="A2046" s="2" t="s">
        <v>5079</v>
      </c>
      <c r="B2046" s="2" t="s">
        <v>5079</v>
      </c>
      <c r="C2046" s="2" t="s">
        <v>17</v>
      </c>
      <c r="D2046" s="2" t="s">
        <v>18</v>
      </c>
      <c r="E2046" s="5" t="s">
        <v>137</v>
      </c>
      <c r="F2046" s="3" t="s">
        <v>138</v>
      </c>
      <c r="G2046" s="3" t="s">
        <v>67</v>
      </c>
      <c r="H2046" s="2" t="s">
        <v>49</v>
      </c>
      <c r="I2046" s="2" t="s">
        <v>5085</v>
      </c>
      <c r="J2046" s="3" t="str">
        <f>HYPERLINK("https://www.boe.es/gazeta/dias/1828/12/25/pdfs/GMD-1828-155.pdf#page=2","Abrir facsímil")</f>
        <v>Abrir facsímil</v>
      </c>
      <c r="K2046" s="3" t="s">
        <v>51</v>
      </c>
    </row>
    <row r="2047" spans="1:11" ht="42" customHeight="1">
      <c r="A2047" s="2" t="s">
        <v>5086</v>
      </c>
      <c r="B2047" s="2" t="s">
        <v>5087</v>
      </c>
      <c r="C2047" s="2" t="s">
        <v>27</v>
      </c>
      <c r="D2047" s="2" t="s">
        <v>28</v>
      </c>
      <c r="E2047" s="5" t="s">
        <v>55</v>
      </c>
      <c r="F2047" s="3" t="s">
        <v>56</v>
      </c>
      <c r="G2047" s="3" t="s">
        <v>36</v>
      </c>
      <c r="H2047" s="2" t="s">
        <v>49</v>
      </c>
      <c r="I2047" s="2" t="s">
        <v>5088</v>
      </c>
      <c r="J2047" s="3" t="str">
        <f>HYPERLINK("https://www.boe.es/gazeta/dias/1828/05/10/pdfs/GMD-1828-57.pdf#page=3","Abrir facsímil")</f>
        <v>Abrir facsímil</v>
      </c>
      <c r="K2047" s="3" t="s">
        <v>51</v>
      </c>
    </row>
    <row r="2048" spans="1:11" ht="42" customHeight="1">
      <c r="A2048" s="2" t="s">
        <v>5089</v>
      </c>
      <c r="B2048" s="2" t="s">
        <v>5089</v>
      </c>
      <c r="C2048" s="2" t="s">
        <v>17</v>
      </c>
      <c r="D2048" s="2" t="s">
        <v>18</v>
      </c>
      <c r="E2048" s="5" t="s">
        <v>2205</v>
      </c>
      <c r="F2048" s="3" t="s">
        <v>2206</v>
      </c>
      <c r="G2048" s="3" t="s">
        <v>67</v>
      </c>
      <c r="H2048" s="2" t="s">
        <v>49</v>
      </c>
      <c r="I2048" s="2" t="s">
        <v>5090</v>
      </c>
      <c r="J2048" s="3" t="str">
        <f>HYPERLINK("https://www.boe.es/gazeta/dias/1828/05/20/pdfs/GMD-1828-61.pdf#page=2","Abrir facsímil")</f>
        <v>Abrir facsímil</v>
      </c>
      <c r="K2048" s="3" t="s">
        <v>51</v>
      </c>
    </row>
    <row r="2049" spans="1:11" ht="42" customHeight="1">
      <c r="A2049" s="2" t="s">
        <v>5089</v>
      </c>
      <c r="B2049" s="2" t="s">
        <v>5089</v>
      </c>
      <c r="C2049" s="2" t="s">
        <v>17</v>
      </c>
      <c r="D2049" s="2" t="s">
        <v>18</v>
      </c>
      <c r="E2049" s="5" t="s">
        <v>494</v>
      </c>
      <c r="F2049" s="3" t="s">
        <v>495</v>
      </c>
      <c r="G2049" s="3" t="s">
        <v>21</v>
      </c>
      <c r="H2049" s="2" t="s">
        <v>49</v>
      </c>
      <c r="I2049" s="2" t="s">
        <v>5091</v>
      </c>
      <c r="J2049" s="3" t="str">
        <f>HYPERLINK("https://www.boe.es/gazeta/dias/1828/12/18/pdfs/GMD-1828-152.pdf#page=4","Abrir facsímil")</f>
        <v>Abrir facsímil</v>
      </c>
      <c r="K2049" s="3" t="s">
        <v>51</v>
      </c>
    </row>
    <row r="2050" spans="1:11" ht="42" customHeight="1">
      <c r="A2050" s="2" t="s">
        <v>5092</v>
      </c>
      <c r="B2050" s="2" t="s">
        <v>5093</v>
      </c>
      <c r="C2050" s="2" t="s">
        <v>96</v>
      </c>
      <c r="D2050" s="2" t="s">
        <v>28</v>
      </c>
      <c r="E2050" s="5" t="s">
        <v>280</v>
      </c>
      <c r="F2050" s="3" t="s">
        <v>281</v>
      </c>
      <c r="G2050" s="3" t="s">
        <v>36</v>
      </c>
      <c r="H2050" s="2" t="s">
        <v>49</v>
      </c>
      <c r="I2050" s="2" t="s">
        <v>5094</v>
      </c>
      <c r="J2050" s="3" t="str">
        <f>HYPERLINK("https://www.boe.es/gazeta/dias/1828/02/14/pdfs/GMD-1828-20.pdf#page=3","Abrir facsímil")</f>
        <v>Abrir facsímil</v>
      </c>
      <c r="K2050" s="3" t="s">
        <v>51</v>
      </c>
    </row>
    <row r="2051" spans="1:11" ht="42" customHeight="1">
      <c r="A2051" s="2" t="s">
        <v>5095</v>
      </c>
      <c r="B2051" s="2" t="s">
        <v>5095</v>
      </c>
      <c r="C2051" s="2" t="s">
        <v>17</v>
      </c>
      <c r="D2051" s="2" t="s">
        <v>18</v>
      </c>
      <c r="E2051" s="5" t="s">
        <v>716</v>
      </c>
      <c r="F2051" s="3" t="s">
        <v>717</v>
      </c>
      <c r="G2051" s="3" t="s">
        <v>67</v>
      </c>
      <c r="H2051" s="2" t="s">
        <v>49</v>
      </c>
      <c r="I2051" s="2" t="s">
        <v>5096</v>
      </c>
      <c r="J2051" s="3" t="str">
        <f>HYPERLINK("https://www.boe.es/gazeta/dias/1828/12/06/pdfs/GMD-1828-147.pdf#page=2","Abrir facsímil")</f>
        <v>Abrir facsímil</v>
      </c>
      <c r="K2051" s="3" t="s">
        <v>51</v>
      </c>
    </row>
    <row r="2052" spans="1:11" ht="42" customHeight="1">
      <c r="A2052" s="2" t="s">
        <v>5097</v>
      </c>
      <c r="B2052" s="2" t="s">
        <v>5098</v>
      </c>
      <c r="C2052" s="2" t="s">
        <v>17</v>
      </c>
      <c r="D2052" s="2" t="s">
        <v>18</v>
      </c>
      <c r="E2052" s="5" t="s">
        <v>763</v>
      </c>
      <c r="F2052" s="3" t="s">
        <v>764</v>
      </c>
      <c r="G2052" s="3" t="s">
        <v>21</v>
      </c>
      <c r="H2052" s="2" t="s">
        <v>49</v>
      </c>
      <c r="I2052" s="2" t="s">
        <v>5099</v>
      </c>
      <c r="J2052" s="3" t="str">
        <f>HYPERLINK("https://www.boe.es/gazeta/dias/1828/03/22/pdfs/GMD-1828-36.pdf#page=4","Abrir facsímil")</f>
        <v>Abrir facsímil</v>
      </c>
      <c r="K2052" s="3" t="s">
        <v>51</v>
      </c>
    </row>
    <row r="2053" spans="1:11" ht="42" customHeight="1">
      <c r="A2053" s="2" t="s">
        <v>5100</v>
      </c>
      <c r="B2053" s="2" t="s">
        <v>5101</v>
      </c>
      <c r="C2053" s="2" t="s">
        <v>17</v>
      </c>
      <c r="D2053" s="2" t="s">
        <v>18</v>
      </c>
      <c r="E2053" s="5" t="s">
        <v>614</v>
      </c>
      <c r="F2053" s="3" t="s">
        <v>615</v>
      </c>
      <c r="G2053" s="3" t="s">
        <v>43</v>
      </c>
      <c r="H2053" s="2" t="s">
        <v>49</v>
      </c>
      <c r="I2053" s="2" t="s">
        <v>5102</v>
      </c>
      <c r="J2053" s="3" t="str">
        <f>HYPERLINK("https://www.boe.es/gazeta/dias/1828/05/27/pdfs/GMD-1828-64.pdf#page=1","Abrir facsímil")</f>
        <v>Abrir facsímil</v>
      </c>
      <c r="K2053" s="3" t="s">
        <v>51</v>
      </c>
    </row>
    <row r="2054" spans="1:11" ht="42" customHeight="1">
      <c r="A2054" s="2" t="s">
        <v>5103</v>
      </c>
      <c r="B2054" s="2" t="s">
        <v>5103</v>
      </c>
      <c r="C2054" s="2" t="s">
        <v>17</v>
      </c>
      <c r="D2054" s="2" t="s">
        <v>18</v>
      </c>
      <c r="E2054" s="5" t="s">
        <v>241</v>
      </c>
      <c r="F2054" s="3" t="s">
        <v>242</v>
      </c>
      <c r="G2054" s="3" t="s">
        <v>43</v>
      </c>
      <c r="H2054" s="2" t="s">
        <v>49</v>
      </c>
      <c r="I2054" s="2" t="s">
        <v>5104</v>
      </c>
      <c r="J2054" s="3" t="str">
        <f>HYPERLINK("https://www.boe.es/gazeta/dias/1828/02/12/pdfs/GMD-1828-19.pdf#page=1","Abrir facsímil")</f>
        <v>Abrir facsímil</v>
      </c>
      <c r="K2054" s="3" t="s">
        <v>51</v>
      </c>
    </row>
    <row r="2055" spans="1:11" ht="42" customHeight="1">
      <c r="A2055" s="2" t="s">
        <v>5103</v>
      </c>
      <c r="B2055" s="2" t="s">
        <v>5103</v>
      </c>
      <c r="C2055" s="2" t="s">
        <v>17</v>
      </c>
      <c r="D2055" s="2" t="s">
        <v>18</v>
      </c>
      <c r="E2055" s="5" t="s">
        <v>1961</v>
      </c>
      <c r="F2055" s="3" t="s">
        <v>1962</v>
      </c>
      <c r="G2055" s="3" t="s">
        <v>43</v>
      </c>
      <c r="H2055" s="2" t="s">
        <v>49</v>
      </c>
      <c r="I2055" s="2" t="s">
        <v>5105</v>
      </c>
      <c r="J2055" s="3" t="str">
        <f>HYPERLINK("https://www.boe.es/gazeta/dias/1828/06/17/pdfs/GMD-1828-73.pdf#page=1","Abrir facsímil")</f>
        <v>Abrir facsímil</v>
      </c>
      <c r="K2055" s="3" t="s">
        <v>51</v>
      </c>
    </row>
    <row r="2056" spans="1:11" ht="42" customHeight="1">
      <c r="A2056" s="2" t="s">
        <v>5103</v>
      </c>
      <c r="B2056" s="2" t="s">
        <v>5103</v>
      </c>
      <c r="C2056" s="2" t="s">
        <v>150</v>
      </c>
      <c r="D2056" s="2" t="s">
        <v>151</v>
      </c>
      <c r="E2056" s="5" t="s">
        <v>343</v>
      </c>
      <c r="F2056" s="3" t="s">
        <v>344</v>
      </c>
      <c r="G2056" s="3" t="s">
        <v>43</v>
      </c>
      <c r="H2056" s="2" t="s">
        <v>49</v>
      </c>
      <c r="I2056" s="2" t="s">
        <v>5106</v>
      </c>
      <c r="J2056" s="3" t="str">
        <f>HYPERLINK("https://www.boe.es/gazeta/dias/1828/09/25/pdfs/GMD-1828-116.pdf#page=1","Abrir facsímil")</f>
        <v>Abrir facsímil</v>
      </c>
      <c r="K2056" s="3" t="s">
        <v>51</v>
      </c>
    </row>
    <row r="2057" spans="1:11" ht="42" customHeight="1">
      <c r="A2057" s="2" t="s">
        <v>5107</v>
      </c>
      <c r="B2057" s="2" t="s">
        <v>5107</v>
      </c>
      <c r="C2057" s="2" t="s">
        <v>17</v>
      </c>
      <c r="D2057" s="2" t="s">
        <v>18</v>
      </c>
      <c r="E2057" s="5" t="s">
        <v>465</v>
      </c>
      <c r="F2057" s="3" t="s">
        <v>466</v>
      </c>
      <c r="G2057" s="3" t="s">
        <v>67</v>
      </c>
      <c r="H2057" s="2" t="s">
        <v>49</v>
      </c>
      <c r="I2057" s="2" t="s">
        <v>5108</v>
      </c>
      <c r="J2057" s="3" t="str">
        <f>HYPERLINK("https://www.boe.es/gazeta/dias/1828/07/22/pdfs/GMD-1828-88.pdf#page=2","Abrir facsímil")</f>
        <v>Abrir facsímil</v>
      </c>
      <c r="K2057" s="3" t="s">
        <v>51</v>
      </c>
    </row>
    <row r="2058" spans="1:11" ht="42" customHeight="1">
      <c r="A2058" s="2" t="s">
        <v>5109</v>
      </c>
      <c r="B2058" s="2" t="s">
        <v>5109</v>
      </c>
      <c r="C2058" s="2" t="s">
        <v>27</v>
      </c>
      <c r="D2058" s="2" t="s">
        <v>28</v>
      </c>
      <c r="E2058" s="5" t="s">
        <v>55</v>
      </c>
      <c r="F2058" s="3" t="s">
        <v>56</v>
      </c>
      <c r="G2058" s="3" t="s">
        <v>67</v>
      </c>
      <c r="H2058" s="2" t="s">
        <v>49</v>
      </c>
      <c r="I2058" s="2" t="s">
        <v>5110</v>
      </c>
      <c r="J2058" s="3" t="str">
        <f>HYPERLINK("https://www.boe.es/gazeta/dias/1828/05/10/pdfs/GMD-1828-57.pdf#page=2","Abrir facsímil")</f>
        <v>Abrir facsímil</v>
      </c>
      <c r="K2058" s="3" t="s">
        <v>51</v>
      </c>
    </row>
    <row r="2059" spans="1:11" ht="42" customHeight="1">
      <c r="A2059" s="2" t="s">
        <v>5111</v>
      </c>
      <c r="B2059" s="2" t="s">
        <v>5112</v>
      </c>
      <c r="C2059" s="2" t="s">
        <v>17</v>
      </c>
      <c r="D2059" s="2" t="s">
        <v>18</v>
      </c>
      <c r="E2059" s="5" t="s">
        <v>377</v>
      </c>
      <c r="F2059" s="3" t="s">
        <v>378</v>
      </c>
      <c r="G2059" s="3" t="s">
        <v>36</v>
      </c>
      <c r="H2059" s="2" t="s">
        <v>49</v>
      </c>
      <c r="I2059" s="2" t="s">
        <v>5113</v>
      </c>
      <c r="J2059" s="3" t="str">
        <f>HYPERLINK("https://www.boe.es/gazeta/dias/1828/08/23/pdfs/GMD-1828-102.pdf#page=3","Abrir facsímil")</f>
        <v>Abrir facsímil</v>
      </c>
      <c r="K2059" s="3" t="s">
        <v>51</v>
      </c>
    </row>
    <row r="2060" spans="1:11" ht="42" customHeight="1">
      <c r="A2060" s="2" t="s">
        <v>5114</v>
      </c>
      <c r="B2060" s="2" t="s">
        <v>5115</v>
      </c>
      <c r="C2060" s="2" t="s">
        <v>27</v>
      </c>
      <c r="D2060" s="2" t="s">
        <v>28</v>
      </c>
      <c r="E2060" s="5" t="s">
        <v>128</v>
      </c>
      <c r="F2060" s="3" t="s">
        <v>129</v>
      </c>
      <c r="G2060" s="3" t="s">
        <v>21</v>
      </c>
      <c r="H2060" s="2" t="s">
        <v>49</v>
      </c>
      <c r="I2060" s="2" t="s">
        <v>5116</v>
      </c>
      <c r="J2060" s="3" t="str">
        <f>HYPERLINK("https://www.boe.es/gazeta/dias/1828/01/03/pdfs/GMD-1828-2.pdf#page=4","Abrir facsímil")</f>
        <v>Abrir facsímil</v>
      </c>
      <c r="K2060" s="3" t="s">
        <v>51</v>
      </c>
    </row>
    <row r="2061" spans="1:11" ht="42" customHeight="1">
      <c r="A2061" s="2" t="s">
        <v>5117</v>
      </c>
      <c r="B2061" s="2" t="s">
        <v>5118</v>
      </c>
      <c r="C2061" s="2" t="s">
        <v>54</v>
      </c>
      <c r="D2061" s="2" t="s">
        <v>28</v>
      </c>
      <c r="E2061" s="5" t="s">
        <v>672</v>
      </c>
      <c r="F2061" s="3" t="s">
        <v>673</v>
      </c>
      <c r="G2061" s="3" t="s">
        <v>21</v>
      </c>
      <c r="H2061" s="2" t="s">
        <v>49</v>
      </c>
      <c r="I2061" s="2" t="s">
        <v>5119</v>
      </c>
      <c r="J2061" s="3" t="str">
        <f>HYPERLINK("https://www.boe.es/gazeta/dias/1828/03/15/pdfs/GMD-1828-33.pdf#page=4","Abrir facsímil")</f>
        <v>Abrir facsímil</v>
      </c>
      <c r="K2061" s="3" t="s">
        <v>51</v>
      </c>
    </row>
    <row r="2062" spans="1:11" ht="42" customHeight="1">
      <c r="A2062" s="2" t="s">
        <v>5120</v>
      </c>
      <c r="B2062" s="2" t="s">
        <v>5120</v>
      </c>
      <c r="C2062" s="2" t="s">
        <v>17</v>
      </c>
      <c r="D2062" s="2" t="s">
        <v>18</v>
      </c>
      <c r="E2062" s="5" t="s">
        <v>1195</v>
      </c>
      <c r="F2062" s="3" t="s">
        <v>1196</v>
      </c>
      <c r="G2062" s="3" t="s">
        <v>67</v>
      </c>
      <c r="H2062" s="2" t="s">
        <v>49</v>
      </c>
      <c r="I2062" s="2" t="s">
        <v>5121</v>
      </c>
      <c r="J2062" s="3" t="str">
        <f>HYPERLINK("https://www.boe.es/gazeta/dias/1828/06/07/pdfs/GMD-1828-69.pdf#page=2","Abrir facsímil")</f>
        <v>Abrir facsímil</v>
      </c>
      <c r="K2062" s="3" t="s">
        <v>51</v>
      </c>
    </row>
    <row r="2063" spans="1:11" ht="42" customHeight="1">
      <c r="A2063" s="2" t="s">
        <v>5122</v>
      </c>
      <c r="B2063" s="2" t="s">
        <v>5122</v>
      </c>
      <c r="C2063" s="2" t="s">
        <v>17</v>
      </c>
      <c r="D2063" s="2" t="s">
        <v>18</v>
      </c>
      <c r="E2063" s="5" t="s">
        <v>577</v>
      </c>
      <c r="F2063" s="3" t="s">
        <v>578</v>
      </c>
      <c r="G2063" s="3" t="s">
        <v>595</v>
      </c>
      <c r="H2063" s="2" t="s">
        <v>49</v>
      </c>
      <c r="I2063" s="2" t="s">
        <v>5123</v>
      </c>
      <c r="J2063" s="3" t="str">
        <f>HYPERLINK("https://www.boe.es/gazeta/dias/1828/02/19/pdfs/GMD-1828-22.pdf#page=2","Abrir facsímil")</f>
        <v>Abrir facsímil</v>
      </c>
      <c r="K2063" s="3" t="s">
        <v>51</v>
      </c>
    </row>
    <row r="2064" spans="1:11" ht="42" customHeight="1">
      <c r="A2064" s="2" t="s">
        <v>5124</v>
      </c>
      <c r="B2064" s="2" t="s">
        <v>5124</v>
      </c>
      <c r="C2064" s="2" t="s">
        <v>27</v>
      </c>
      <c r="D2064" s="2" t="s">
        <v>28</v>
      </c>
      <c r="E2064" s="5" t="s">
        <v>407</v>
      </c>
      <c r="F2064" s="3" t="s">
        <v>408</v>
      </c>
      <c r="G2064" s="3" t="s">
        <v>67</v>
      </c>
      <c r="H2064" s="2" t="s">
        <v>49</v>
      </c>
      <c r="I2064" s="2" t="s">
        <v>5125</v>
      </c>
      <c r="J2064" s="3" t="str">
        <f>HYPERLINK("https://www.boe.es/gazeta/dias/1828/06/12/pdfs/GMD-1828-71.pdf#page=2","Abrir facsímil")</f>
        <v>Abrir facsímil</v>
      </c>
      <c r="K2064" s="3" t="s">
        <v>51</v>
      </c>
    </row>
    <row r="2065" spans="1:11" ht="42" customHeight="1">
      <c r="A2065" s="2" t="s">
        <v>5126</v>
      </c>
      <c r="B2065" s="2" t="s">
        <v>5126</v>
      </c>
      <c r="C2065" s="2" t="s">
        <v>17</v>
      </c>
      <c r="D2065" s="2" t="s">
        <v>18</v>
      </c>
      <c r="E2065" s="5" t="s">
        <v>70</v>
      </c>
      <c r="F2065" s="3" t="s">
        <v>71</v>
      </c>
      <c r="G2065" s="3" t="s">
        <v>67</v>
      </c>
      <c r="H2065" s="2" t="s">
        <v>49</v>
      </c>
      <c r="I2065" s="2" t="s">
        <v>5127</v>
      </c>
      <c r="J2065" s="3" t="str">
        <f>HYPERLINK("https://www.boe.es/gazeta/dias/1828/02/05/pdfs/GMD-1828-16.pdf#page=2","Abrir facsímil")</f>
        <v>Abrir facsímil</v>
      </c>
      <c r="K2065" s="3" t="s">
        <v>51</v>
      </c>
    </row>
    <row r="2066" spans="1:11" ht="42" customHeight="1">
      <c r="A2066" s="2" t="s">
        <v>5126</v>
      </c>
      <c r="B2066" s="2" t="s">
        <v>5126</v>
      </c>
      <c r="C2066" s="2" t="s">
        <v>46</v>
      </c>
      <c r="D2066" s="2" t="s">
        <v>28</v>
      </c>
      <c r="E2066" s="5" t="s">
        <v>407</v>
      </c>
      <c r="F2066" s="3" t="s">
        <v>408</v>
      </c>
      <c r="G2066" s="3" t="s">
        <v>36</v>
      </c>
      <c r="H2066" s="2" t="s">
        <v>49</v>
      </c>
      <c r="I2066" s="2" t="s">
        <v>5128</v>
      </c>
      <c r="J2066" s="3" t="str">
        <f>HYPERLINK("https://www.boe.es/gazeta/dias/1828/06/12/pdfs/GMD-1828-71.pdf#page=3","Abrir facsímil")</f>
        <v>Abrir facsímil</v>
      </c>
      <c r="K2066" s="3" t="s">
        <v>51</v>
      </c>
    </row>
    <row r="2067" spans="1:11" ht="42" customHeight="1">
      <c r="A2067" s="2" t="s">
        <v>5126</v>
      </c>
      <c r="B2067" s="2" t="s">
        <v>5126</v>
      </c>
      <c r="C2067" s="2" t="s">
        <v>17</v>
      </c>
      <c r="D2067" s="2" t="s">
        <v>18</v>
      </c>
      <c r="E2067" s="5" t="s">
        <v>547</v>
      </c>
      <c r="F2067" s="3" t="s">
        <v>548</v>
      </c>
      <c r="G2067" s="3" t="s">
        <v>67</v>
      </c>
      <c r="H2067" s="2" t="s">
        <v>49</v>
      </c>
      <c r="I2067" s="2" t="s">
        <v>5129</v>
      </c>
      <c r="J2067" s="3" t="str">
        <f>HYPERLINK("https://www.boe.es/gazeta/dias/1828/06/14/pdfs/GMD-1828-72.pdf#page=2","Abrir facsímil")</f>
        <v>Abrir facsímil</v>
      </c>
      <c r="K2067" s="3" t="s">
        <v>51</v>
      </c>
    </row>
    <row r="2068" spans="1:11" ht="42" customHeight="1">
      <c r="A2068" s="2" t="s">
        <v>5130</v>
      </c>
      <c r="B2068" s="2" t="s">
        <v>5131</v>
      </c>
      <c r="C2068" s="2" t="s">
        <v>86</v>
      </c>
      <c r="D2068" s="2" t="s">
        <v>28</v>
      </c>
      <c r="E2068" s="5" t="s">
        <v>927</v>
      </c>
      <c r="F2068" s="3" t="s">
        <v>928</v>
      </c>
      <c r="G2068" s="3" t="s">
        <v>21</v>
      </c>
      <c r="H2068" s="2" t="s">
        <v>49</v>
      </c>
      <c r="I2068" s="2" t="s">
        <v>5132</v>
      </c>
      <c r="J2068" s="3" t="str">
        <f>HYPERLINK("https://www.boe.es/gazeta/dias/1828/10/09/pdfs/GMD-1828-122.pdf#page=4","Abrir facsímil")</f>
        <v>Abrir facsímil</v>
      </c>
      <c r="K2068" s="3" t="s">
        <v>51</v>
      </c>
    </row>
    <row r="2069" spans="1:11" ht="42" customHeight="1">
      <c r="A2069" s="2" t="s">
        <v>5133</v>
      </c>
      <c r="B2069" s="2" t="s">
        <v>5133</v>
      </c>
      <c r="C2069" s="2" t="s">
        <v>17</v>
      </c>
      <c r="D2069" s="2" t="s">
        <v>18</v>
      </c>
      <c r="E2069" s="5" t="s">
        <v>65</v>
      </c>
      <c r="F2069" s="3" t="s">
        <v>66</v>
      </c>
      <c r="G2069" s="3" t="s">
        <v>67</v>
      </c>
      <c r="H2069" s="2" t="s">
        <v>49</v>
      </c>
      <c r="I2069" s="2" t="s">
        <v>5134</v>
      </c>
      <c r="J2069" s="3" t="str">
        <f>HYPERLINK("https://www.boe.es/gazeta/dias/1828/01/31/pdfs/GMD-1828-14.pdf#page=2","Abrir facsímil")</f>
        <v>Abrir facsímil</v>
      </c>
      <c r="K2069" s="3" t="s">
        <v>51</v>
      </c>
    </row>
    <row r="2070" spans="1:11" ht="42" customHeight="1">
      <c r="A2070" s="2" t="s">
        <v>5135</v>
      </c>
      <c r="B2070" s="2" t="s">
        <v>5136</v>
      </c>
      <c r="C2070" s="2" t="s">
        <v>150</v>
      </c>
      <c r="D2070" s="2" t="s">
        <v>151</v>
      </c>
      <c r="E2070" s="5" t="s">
        <v>334</v>
      </c>
      <c r="F2070" s="3" t="s">
        <v>335</v>
      </c>
      <c r="G2070" s="3" t="s">
        <v>21</v>
      </c>
      <c r="H2070" s="2" t="s">
        <v>49</v>
      </c>
      <c r="I2070" s="2" t="s">
        <v>5137</v>
      </c>
      <c r="J2070" s="3" t="str">
        <f>HYPERLINK("https://www.boe.es/gazeta/dias/1828/07/08/pdfs/GMD-1828-82.pdf#page=4","Abrir facsímil")</f>
        <v>Abrir facsímil</v>
      </c>
      <c r="K2070" s="3" t="s">
        <v>51</v>
      </c>
    </row>
    <row r="2071" spans="1:11" ht="42" customHeight="1">
      <c r="A2071" s="2" t="s">
        <v>5138</v>
      </c>
      <c r="B2071" s="2" t="s">
        <v>5139</v>
      </c>
      <c r="C2071" s="2" t="s">
        <v>54</v>
      </c>
      <c r="D2071" s="2" t="s">
        <v>28</v>
      </c>
      <c r="E2071" s="5" t="s">
        <v>91</v>
      </c>
      <c r="F2071" s="3" t="s">
        <v>92</v>
      </c>
      <c r="G2071" s="3" t="s">
        <v>21</v>
      </c>
      <c r="H2071" s="2" t="s">
        <v>49</v>
      </c>
      <c r="I2071" s="2" t="s">
        <v>5140</v>
      </c>
      <c r="J2071" s="3" t="str">
        <f>HYPERLINK("https://www.boe.es/gazeta/dias/1828/12/13/pdfs/GMD-1828-150.pdf#page=4","Abrir facsímil")</f>
        <v>Abrir facsímil</v>
      </c>
      <c r="K2071" s="3" t="s">
        <v>51</v>
      </c>
    </row>
    <row r="2072" spans="1:11" ht="42" customHeight="1">
      <c r="A2072" s="2" t="s">
        <v>5141</v>
      </c>
      <c r="B2072" s="2" t="s">
        <v>5142</v>
      </c>
      <c r="C2072" s="2" t="s">
        <v>96</v>
      </c>
      <c r="D2072" s="2" t="s">
        <v>28</v>
      </c>
      <c r="E2072" s="5" t="s">
        <v>1077</v>
      </c>
      <c r="F2072" s="3" t="s">
        <v>1078</v>
      </c>
      <c r="G2072" s="3" t="s">
        <v>21</v>
      </c>
      <c r="H2072" s="2" t="s">
        <v>49</v>
      </c>
      <c r="I2072" s="2" t="s">
        <v>5143</v>
      </c>
      <c r="J2072" s="3" t="str">
        <f>HYPERLINK("https://www.boe.es/gazeta/dias/1828/07/19/pdfs/GMD-1828-87.pdf#page=4","Abrir facsímil")</f>
        <v>Abrir facsímil</v>
      </c>
      <c r="K2072" s="3" t="s">
        <v>51</v>
      </c>
    </row>
    <row r="2073" spans="1:11" ht="42" customHeight="1">
      <c r="A2073" s="2" t="s">
        <v>5144</v>
      </c>
      <c r="B2073" s="2" t="s">
        <v>5145</v>
      </c>
      <c r="C2073" s="2" t="s">
        <v>27</v>
      </c>
      <c r="D2073" s="2" t="s">
        <v>28</v>
      </c>
      <c r="E2073" s="5" t="s">
        <v>236</v>
      </c>
      <c r="F2073" s="3" t="s">
        <v>237</v>
      </c>
      <c r="G2073" s="3" t="s">
        <v>21</v>
      </c>
      <c r="H2073" s="2" t="s">
        <v>49</v>
      </c>
      <c r="I2073" s="2" t="s">
        <v>5146</v>
      </c>
      <c r="J2073" s="3" t="str">
        <f>HYPERLINK("https://www.boe.es/gazeta/dias/1828/03/18/pdfs/GMD-1828-34.pdf#page=4","Abrir facsímil")</f>
        <v>Abrir facsímil</v>
      </c>
      <c r="K2073" s="3" t="s">
        <v>51</v>
      </c>
    </row>
    <row r="2074" spans="1:11" ht="42" customHeight="1">
      <c r="A2074" s="2" t="s">
        <v>5147</v>
      </c>
      <c r="B2074" s="2" t="s">
        <v>5147</v>
      </c>
      <c r="C2074" s="2" t="s">
        <v>96</v>
      </c>
      <c r="D2074" s="2" t="s">
        <v>28</v>
      </c>
      <c r="E2074" s="5" t="s">
        <v>314</v>
      </c>
      <c r="F2074" s="3" t="s">
        <v>315</v>
      </c>
      <c r="G2074" s="3" t="s">
        <v>21</v>
      </c>
      <c r="H2074" s="2" t="s">
        <v>49</v>
      </c>
      <c r="I2074" s="2" t="s">
        <v>5148</v>
      </c>
      <c r="J2074" s="3" t="str">
        <f>HYPERLINK("https://www.boe.es/gazeta/dias/1828/01/26/pdfs/GMD-1828-12.pdf#page=4","Abrir facsímil")</f>
        <v>Abrir facsímil</v>
      </c>
      <c r="K2074" s="3" t="s">
        <v>51</v>
      </c>
    </row>
    <row r="2075" spans="1:11" ht="42" customHeight="1">
      <c r="A2075" s="2" t="s">
        <v>5147</v>
      </c>
      <c r="B2075" s="2" t="s">
        <v>5147</v>
      </c>
      <c r="C2075" s="2" t="s">
        <v>96</v>
      </c>
      <c r="D2075" s="2" t="s">
        <v>28</v>
      </c>
      <c r="E2075" s="5" t="s">
        <v>236</v>
      </c>
      <c r="F2075" s="3" t="s">
        <v>237</v>
      </c>
      <c r="G2075" s="3" t="s">
        <v>21</v>
      </c>
      <c r="H2075" s="2" t="s">
        <v>49</v>
      </c>
      <c r="I2075" s="2" t="s">
        <v>5149</v>
      </c>
      <c r="J2075" s="3" t="str">
        <f>HYPERLINK("https://www.boe.es/gazeta/dias/1828/03/18/pdfs/GMD-1828-34.pdf#page=4","Abrir facsímil")</f>
        <v>Abrir facsímil</v>
      </c>
      <c r="K2075" s="3" t="s">
        <v>51</v>
      </c>
    </row>
    <row r="2076" spans="1:11" ht="42" customHeight="1">
      <c r="A2076" s="2" t="s">
        <v>5150</v>
      </c>
      <c r="B2076" s="2" t="s">
        <v>5151</v>
      </c>
      <c r="C2076" s="2" t="s">
        <v>150</v>
      </c>
      <c r="D2076" s="2" t="s">
        <v>151</v>
      </c>
      <c r="E2076" s="5" t="s">
        <v>973</v>
      </c>
      <c r="F2076" s="3" t="s">
        <v>974</v>
      </c>
      <c r="G2076" s="3" t="s">
        <v>67</v>
      </c>
      <c r="H2076" s="2" t="s">
        <v>49</v>
      </c>
      <c r="I2076" s="2" t="s">
        <v>5152</v>
      </c>
      <c r="J2076" s="3" t="str">
        <f>HYPERLINK("https://www.boe.es/gazeta/dias/1828/02/09/pdfs/GMD-1828-18.pdf#page=2","Abrir facsímil")</f>
        <v>Abrir facsímil</v>
      </c>
      <c r="K2076" s="3" t="s">
        <v>51</v>
      </c>
    </row>
    <row r="2077" spans="1:11" ht="42" customHeight="1">
      <c r="A2077" s="2" t="s">
        <v>5153</v>
      </c>
      <c r="B2077" s="2" t="s">
        <v>5154</v>
      </c>
      <c r="C2077" s="2" t="s">
        <v>27</v>
      </c>
      <c r="D2077" s="2" t="s">
        <v>28</v>
      </c>
      <c r="E2077" s="5" t="s">
        <v>212</v>
      </c>
      <c r="F2077" s="3" t="s">
        <v>213</v>
      </c>
      <c r="G2077" s="3" t="s">
        <v>36</v>
      </c>
      <c r="H2077" s="2" t="s">
        <v>49</v>
      </c>
      <c r="I2077" s="2" t="s">
        <v>5155</v>
      </c>
      <c r="J2077" s="3" t="str">
        <f>HYPERLINK("https://www.boe.es/gazeta/dias/1828/03/25/pdfs/GMD-1828-37.pdf#page=3","Abrir facsímil")</f>
        <v>Abrir facsímil</v>
      </c>
      <c r="K2077" s="3" t="s">
        <v>51</v>
      </c>
    </row>
    <row r="2078" spans="1:11" ht="42" customHeight="1">
      <c r="A2078" s="2" t="s">
        <v>5156</v>
      </c>
      <c r="B2078" s="2" t="s">
        <v>5157</v>
      </c>
      <c r="C2078" s="2" t="s">
        <v>54</v>
      </c>
      <c r="D2078" s="2" t="s">
        <v>28</v>
      </c>
      <c r="E2078" s="5" t="s">
        <v>1794</v>
      </c>
      <c r="F2078" s="3" t="s">
        <v>1795</v>
      </c>
      <c r="G2078" s="3" t="s">
        <v>36</v>
      </c>
      <c r="H2078" s="2" t="s">
        <v>49</v>
      </c>
      <c r="I2078" s="2" t="s">
        <v>5158</v>
      </c>
      <c r="J2078" s="3" t="str">
        <f>HYPERLINK("https://www.boe.es/gazeta/dias/1828/09/30/pdfs/GMD-1828-118.pdf#page=3","Abrir facsímil")</f>
        <v>Abrir facsímil</v>
      </c>
      <c r="K2078" s="3" t="s">
        <v>51</v>
      </c>
    </row>
    <row r="2079" spans="1:11" ht="42" customHeight="1">
      <c r="A2079" s="2" t="s">
        <v>5159</v>
      </c>
      <c r="B2079" s="2" t="s">
        <v>5159</v>
      </c>
      <c r="C2079" s="2" t="s">
        <v>17</v>
      </c>
      <c r="D2079" s="2" t="s">
        <v>18</v>
      </c>
      <c r="E2079" s="5" t="s">
        <v>3957</v>
      </c>
      <c r="F2079" s="3" t="s">
        <v>3958</v>
      </c>
      <c r="G2079" s="3" t="s">
        <v>36</v>
      </c>
      <c r="H2079" s="2" t="s">
        <v>49</v>
      </c>
      <c r="I2079" s="2" t="s">
        <v>5160</v>
      </c>
      <c r="J2079" s="3" t="str">
        <f>HYPERLINK("https://www.boe.es/gazeta/dias/1828/04/05/pdfs/GMD-1828-42.pdf#page=3","Abrir facsímil")</f>
        <v>Abrir facsímil</v>
      </c>
      <c r="K2079" s="3" t="s">
        <v>51</v>
      </c>
    </row>
    <row r="2080" spans="1:11" ht="42" customHeight="1">
      <c r="A2080" s="2" t="s">
        <v>5159</v>
      </c>
      <c r="B2080" s="2" t="s">
        <v>5159</v>
      </c>
      <c r="C2080" s="2" t="s">
        <v>17</v>
      </c>
      <c r="D2080" s="2" t="s">
        <v>18</v>
      </c>
      <c r="E2080" s="5" t="s">
        <v>1794</v>
      </c>
      <c r="F2080" s="3" t="s">
        <v>1795</v>
      </c>
      <c r="G2080" s="3" t="s">
        <v>43</v>
      </c>
      <c r="H2080" s="2" t="s">
        <v>49</v>
      </c>
      <c r="I2080" s="2" t="s">
        <v>5161</v>
      </c>
      <c r="J2080" s="3" t="str">
        <f>HYPERLINK("https://www.boe.es/gazeta/dias/1828/09/30/pdfs/GMD-1828-118.pdf#page=1","Abrir facsímil")</f>
        <v>Abrir facsímil</v>
      </c>
      <c r="K2080" s="3" t="s">
        <v>51</v>
      </c>
    </row>
    <row r="2081" spans="1:11" ht="42" customHeight="1">
      <c r="A2081" s="2" t="s">
        <v>5162</v>
      </c>
      <c r="B2081" s="2" t="s">
        <v>5163</v>
      </c>
      <c r="C2081" s="2" t="s">
        <v>17</v>
      </c>
      <c r="D2081" s="2" t="s">
        <v>18</v>
      </c>
      <c r="E2081" s="5" t="s">
        <v>169</v>
      </c>
      <c r="F2081" s="3" t="s">
        <v>170</v>
      </c>
      <c r="G2081" s="3" t="s">
        <v>36</v>
      </c>
      <c r="H2081" s="2" t="s">
        <v>49</v>
      </c>
      <c r="I2081" s="2" t="s">
        <v>5164</v>
      </c>
      <c r="J2081" s="3" t="str">
        <f>HYPERLINK("https://www.boe.es/gazeta/dias/1828/04/01/pdfs/GMD-1828-40.pdf#page=3","Abrir facsímil")</f>
        <v>Abrir facsímil</v>
      </c>
      <c r="K2081" s="3" t="s">
        <v>51</v>
      </c>
    </row>
    <row r="2082" spans="1:11" ht="42" customHeight="1">
      <c r="A2082" s="2" t="s">
        <v>5165</v>
      </c>
      <c r="B2082" s="2" t="s">
        <v>5166</v>
      </c>
      <c r="C2082" s="2" t="s">
        <v>54</v>
      </c>
      <c r="D2082" s="2" t="s">
        <v>28</v>
      </c>
      <c r="E2082" s="5" t="s">
        <v>470</v>
      </c>
      <c r="F2082" s="3" t="s">
        <v>471</v>
      </c>
      <c r="G2082" s="3" t="s">
        <v>36</v>
      </c>
      <c r="H2082" s="2" t="s">
        <v>49</v>
      </c>
      <c r="I2082" s="2" t="s">
        <v>5167</v>
      </c>
      <c r="J2082" s="3" t="str">
        <f>HYPERLINK("https://www.boe.es/gazeta/dias/1828/01/12/pdfs/GMD-1828-6.pdf#page=3","Abrir facsímil")</f>
        <v>Abrir facsímil</v>
      </c>
      <c r="K2082" s="3" t="s">
        <v>51</v>
      </c>
    </row>
    <row r="2083" spans="1:11" ht="42" customHeight="1">
      <c r="A2083" s="2" t="s">
        <v>5168</v>
      </c>
      <c r="B2083" s="2" t="s">
        <v>5168</v>
      </c>
      <c r="C2083" s="2" t="s">
        <v>17</v>
      </c>
      <c r="D2083" s="2" t="s">
        <v>18</v>
      </c>
      <c r="E2083" s="5" t="s">
        <v>47</v>
      </c>
      <c r="F2083" s="3" t="s">
        <v>48</v>
      </c>
      <c r="G2083" s="3" t="s">
        <v>43</v>
      </c>
      <c r="H2083" s="2" t="s">
        <v>49</v>
      </c>
      <c r="I2083" s="2" t="s">
        <v>5169</v>
      </c>
      <c r="J2083" s="3" t="str">
        <f>HYPERLINK("https://www.boe.es/gazeta/dias/1828/07/03/pdfs/GMD-1828-80.pdf#page=1","Abrir facsímil")</f>
        <v>Abrir facsímil</v>
      </c>
      <c r="K2083" s="3" t="s">
        <v>51</v>
      </c>
    </row>
    <row r="2084" spans="1:11" ht="42" customHeight="1">
      <c r="A2084" s="2" t="s">
        <v>5170</v>
      </c>
      <c r="B2084" s="2" t="s">
        <v>5170</v>
      </c>
      <c r="C2084" s="2" t="s">
        <v>17</v>
      </c>
      <c r="D2084" s="2" t="s">
        <v>18</v>
      </c>
      <c r="E2084" s="5" t="s">
        <v>47</v>
      </c>
      <c r="F2084" s="3" t="s">
        <v>48</v>
      </c>
      <c r="G2084" s="3" t="s">
        <v>67</v>
      </c>
      <c r="H2084" s="2" t="s">
        <v>49</v>
      </c>
      <c r="I2084" s="2" t="s">
        <v>5171</v>
      </c>
      <c r="J2084" s="3" t="str">
        <f>HYPERLINK("https://www.boe.es/gazeta/dias/1828/07/03/pdfs/GMD-1828-80.pdf#page=2","Abrir facsímil")</f>
        <v>Abrir facsímil</v>
      </c>
      <c r="K2084" s="3" t="s">
        <v>51</v>
      </c>
    </row>
    <row r="2085" spans="1:11" ht="42" customHeight="1">
      <c r="A2085" s="2" t="s">
        <v>5172</v>
      </c>
      <c r="B2085" s="2" t="s">
        <v>5172</v>
      </c>
      <c r="C2085" s="2" t="s">
        <v>17</v>
      </c>
      <c r="D2085" s="2" t="s">
        <v>18</v>
      </c>
      <c r="E2085" s="5" t="s">
        <v>394</v>
      </c>
      <c r="F2085" s="3" t="s">
        <v>395</v>
      </c>
      <c r="G2085" s="3" t="s">
        <v>67</v>
      </c>
      <c r="H2085" s="2" t="s">
        <v>49</v>
      </c>
      <c r="I2085" s="2" t="s">
        <v>5173</v>
      </c>
      <c r="J2085" s="3" t="str">
        <f>HYPERLINK("https://www.boe.es/gazeta/dias/1828/01/10/pdfs/GMD-1828-5.pdf#page=2","Abrir facsímil")</f>
        <v>Abrir facsímil</v>
      </c>
      <c r="K2085" s="3" t="s">
        <v>51</v>
      </c>
    </row>
    <row r="2086" spans="1:11" ht="42" customHeight="1">
      <c r="A2086" s="2" t="s">
        <v>5172</v>
      </c>
      <c r="B2086" s="2" t="s">
        <v>5172</v>
      </c>
      <c r="C2086" s="2" t="s">
        <v>17</v>
      </c>
      <c r="D2086" s="2" t="s">
        <v>18</v>
      </c>
      <c r="E2086" s="5" t="s">
        <v>1195</v>
      </c>
      <c r="F2086" s="3" t="s">
        <v>1196</v>
      </c>
      <c r="G2086" s="3" t="s">
        <v>43</v>
      </c>
      <c r="H2086" s="2" t="s">
        <v>49</v>
      </c>
      <c r="I2086" s="2" t="s">
        <v>5174</v>
      </c>
      <c r="J2086" s="3" t="str">
        <f>HYPERLINK("https://www.boe.es/gazeta/dias/1828/06/07/pdfs/GMD-1828-69.pdf#page=1","Abrir facsímil")</f>
        <v>Abrir facsímil</v>
      </c>
      <c r="K2086" s="3" t="s">
        <v>51</v>
      </c>
    </row>
    <row r="2087" spans="1:11" ht="42" customHeight="1">
      <c r="A2087" s="2" t="s">
        <v>5175</v>
      </c>
      <c r="B2087" s="2" t="s">
        <v>5175</v>
      </c>
      <c r="C2087" s="2" t="s">
        <v>17</v>
      </c>
      <c r="D2087" s="2" t="s">
        <v>18</v>
      </c>
      <c r="E2087" s="5" t="s">
        <v>883</v>
      </c>
      <c r="F2087" s="3" t="s">
        <v>884</v>
      </c>
      <c r="G2087" s="3" t="s">
        <v>43</v>
      </c>
      <c r="H2087" s="2" t="s">
        <v>49</v>
      </c>
      <c r="I2087" s="2" t="s">
        <v>5176</v>
      </c>
      <c r="J2087" s="3" t="str">
        <f>HYPERLINK("https://www.boe.es/gazeta/dias/1828/11/04/pdfs/GMD-1828-133.pdf#page=1","Abrir facsímil")</f>
        <v>Abrir facsímil</v>
      </c>
      <c r="K2087" s="3" t="s">
        <v>51</v>
      </c>
    </row>
    <row r="2088" spans="1:11" ht="42" customHeight="1">
      <c r="A2088" s="2" t="s">
        <v>5177</v>
      </c>
      <c r="B2088" s="2" t="s">
        <v>5177</v>
      </c>
      <c r="C2088" s="2" t="s">
        <v>17</v>
      </c>
      <c r="D2088" s="2" t="s">
        <v>18</v>
      </c>
      <c r="E2088" s="5" t="s">
        <v>65</v>
      </c>
      <c r="F2088" s="3" t="s">
        <v>66</v>
      </c>
      <c r="G2088" s="3" t="s">
        <v>67</v>
      </c>
      <c r="H2088" s="2" t="s">
        <v>49</v>
      </c>
      <c r="I2088" s="2" t="s">
        <v>5178</v>
      </c>
      <c r="J2088" s="3" t="str">
        <f>HYPERLINK("https://www.boe.es/gazeta/dias/1828/01/31/pdfs/GMD-1828-14.pdf#page=2","Abrir facsímil")</f>
        <v>Abrir facsímil</v>
      </c>
      <c r="K2088" s="3" t="s">
        <v>51</v>
      </c>
    </row>
    <row r="2089" spans="1:11" ht="42" customHeight="1">
      <c r="A2089" s="2" t="s">
        <v>5179</v>
      </c>
      <c r="B2089" s="2" t="s">
        <v>5179</v>
      </c>
      <c r="C2089" s="2" t="s">
        <v>17</v>
      </c>
      <c r="D2089" s="2" t="s">
        <v>18</v>
      </c>
      <c r="E2089" s="5" t="s">
        <v>1029</v>
      </c>
      <c r="F2089" s="3" t="s">
        <v>1030</v>
      </c>
      <c r="G2089" s="3" t="s">
        <v>43</v>
      </c>
      <c r="H2089" s="2" t="s">
        <v>49</v>
      </c>
      <c r="I2089" s="2" t="s">
        <v>5180</v>
      </c>
      <c r="J2089" s="3" t="str">
        <f>HYPERLINK("https://www.boe.es/gazeta/dias/1828/08/30/pdfs/GMD-1828-105.pdf#page=1","Abrir facsímil")</f>
        <v>Abrir facsímil</v>
      </c>
      <c r="K2089" s="3" t="s">
        <v>51</v>
      </c>
    </row>
    <row r="2090" spans="1:11" ht="42" customHeight="1">
      <c r="A2090" s="2" t="s">
        <v>5181</v>
      </c>
      <c r="B2090" s="2" t="s">
        <v>5181</v>
      </c>
      <c r="C2090" s="2" t="s">
        <v>17</v>
      </c>
      <c r="D2090" s="2" t="s">
        <v>18</v>
      </c>
      <c r="E2090" s="5" t="s">
        <v>334</v>
      </c>
      <c r="F2090" s="3" t="s">
        <v>335</v>
      </c>
      <c r="G2090" s="3" t="s">
        <v>43</v>
      </c>
      <c r="H2090" s="2" t="s">
        <v>49</v>
      </c>
      <c r="I2090" s="2" t="s">
        <v>5182</v>
      </c>
      <c r="J2090" s="3" t="str">
        <f>HYPERLINK("https://www.boe.es/gazeta/dias/1828/07/08/pdfs/GMD-1828-82.pdf#page=1","Abrir facsímil")</f>
        <v>Abrir facsímil</v>
      </c>
      <c r="K2090" s="3" t="s">
        <v>51</v>
      </c>
    </row>
    <row r="2091" spans="1:11" ht="42" customHeight="1">
      <c r="A2091" s="2" t="s">
        <v>5183</v>
      </c>
      <c r="B2091" s="2" t="s">
        <v>5183</v>
      </c>
      <c r="C2091" s="2" t="s">
        <v>17</v>
      </c>
      <c r="D2091" s="2" t="s">
        <v>18</v>
      </c>
      <c r="E2091" s="5" t="s">
        <v>394</v>
      </c>
      <c r="F2091" s="3" t="s">
        <v>395</v>
      </c>
      <c r="G2091" s="3" t="s">
        <v>43</v>
      </c>
      <c r="H2091" s="2" t="s">
        <v>49</v>
      </c>
      <c r="I2091" s="2" t="s">
        <v>5184</v>
      </c>
      <c r="J2091" s="3" t="str">
        <f>HYPERLINK("https://www.boe.es/gazeta/dias/1828/01/10/pdfs/GMD-1828-5.pdf#page=1","Abrir facsímil")</f>
        <v>Abrir facsímil</v>
      </c>
      <c r="K2091" s="3" t="s">
        <v>51</v>
      </c>
    </row>
    <row r="2092" spans="1:11" ht="42" customHeight="1">
      <c r="A2092" s="2" t="s">
        <v>5183</v>
      </c>
      <c r="B2092" s="2" t="s">
        <v>5183</v>
      </c>
      <c r="C2092" s="2" t="s">
        <v>17</v>
      </c>
      <c r="D2092" s="2" t="s">
        <v>18</v>
      </c>
      <c r="E2092" s="5" t="s">
        <v>394</v>
      </c>
      <c r="F2092" s="3" t="s">
        <v>395</v>
      </c>
      <c r="G2092" s="3" t="s">
        <v>67</v>
      </c>
      <c r="H2092" s="2" t="s">
        <v>49</v>
      </c>
      <c r="I2092" s="2" t="s">
        <v>5185</v>
      </c>
      <c r="J2092" s="3" t="str">
        <f>HYPERLINK("https://www.boe.es/gazeta/dias/1828/01/10/pdfs/GMD-1828-5.pdf#page=2","Abrir facsímil")</f>
        <v>Abrir facsímil</v>
      </c>
      <c r="K2092" s="3" t="s">
        <v>51</v>
      </c>
    </row>
    <row r="2093" spans="1:11" ht="42" customHeight="1">
      <c r="A2093" s="2" t="s">
        <v>5183</v>
      </c>
      <c r="B2093" s="2" t="s">
        <v>5183</v>
      </c>
      <c r="C2093" s="2" t="s">
        <v>17</v>
      </c>
      <c r="D2093" s="2" t="s">
        <v>18</v>
      </c>
      <c r="E2093" s="5" t="s">
        <v>3059</v>
      </c>
      <c r="F2093" s="3" t="s">
        <v>3060</v>
      </c>
      <c r="G2093" s="3" t="s">
        <v>43</v>
      </c>
      <c r="H2093" s="2" t="s">
        <v>49</v>
      </c>
      <c r="I2093" s="2" t="s">
        <v>5186</v>
      </c>
      <c r="J2093" s="3" t="str">
        <f>HYPERLINK("https://www.boe.es/gazeta/dias/1828/01/17/pdfs/GMD-1828-8.pdf#page=1","Abrir facsímil")</f>
        <v>Abrir facsímil</v>
      </c>
      <c r="K2093" s="3" t="s">
        <v>51</v>
      </c>
    </row>
    <row r="2094" spans="1:11" ht="42" customHeight="1">
      <c r="A2094" s="2" t="s">
        <v>5183</v>
      </c>
      <c r="B2094" s="2" t="s">
        <v>5183</v>
      </c>
      <c r="C2094" s="2" t="s">
        <v>17</v>
      </c>
      <c r="D2094" s="2" t="s">
        <v>18</v>
      </c>
      <c r="E2094" s="5" t="s">
        <v>241</v>
      </c>
      <c r="F2094" s="3" t="s">
        <v>242</v>
      </c>
      <c r="G2094" s="3" t="s">
        <v>43</v>
      </c>
      <c r="H2094" s="2" t="s">
        <v>49</v>
      </c>
      <c r="I2094" s="2" t="s">
        <v>5187</v>
      </c>
      <c r="J2094" s="3" t="str">
        <f>HYPERLINK("https://www.boe.es/gazeta/dias/1828/02/12/pdfs/GMD-1828-19.pdf#page=1","Abrir facsímil")</f>
        <v>Abrir facsímil</v>
      </c>
      <c r="K2094" s="3" t="s">
        <v>51</v>
      </c>
    </row>
    <row r="2095" spans="1:11" ht="42" customHeight="1">
      <c r="A2095" s="2" t="s">
        <v>5188</v>
      </c>
      <c r="B2095" s="2" t="s">
        <v>5188</v>
      </c>
      <c r="C2095" s="2" t="s">
        <v>17</v>
      </c>
      <c r="D2095" s="2" t="s">
        <v>18</v>
      </c>
      <c r="E2095" s="5" t="s">
        <v>3957</v>
      </c>
      <c r="F2095" s="3" t="s">
        <v>3958</v>
      </c>
      <c r="G2095" s="3" t="s">
        <v>43</v>
      </c>
      <c r="H2095" s="2" t="s">
        <v>49</v>
      </c>
      <c r="I2095" s="2" t="s">
        <v>5189</v>
      </c>
      <c r="J2095" s="3" t="str">
        <f>HYPERLINK("https://www.boe.es/gazeta/dias/1828/04/05/pdfs/GMD-1828-42.pdf#page=1","Abrir facsímil")</f>
        <v>Abrir facsímil</v>
      </c>
      <c r="K2095" s="3" t="s">
        <v>51</v>
      </c>
    </row>
    <row r="2096" spans="1:11" ht="42" customHeight="1">
      <c r="A2096" s="2" t="s">
        <v>5183</v>
      </c>
      <c r="B2096" s="2" t="s">
        <v>5183</v>
      </c>
      <c r="C2096" s="2" t="s">
        <v>17</v>
      </c>
      <c r="D2096" s="2" t="s">
        <v>18</v>
      </c>
      <c r="E2096" s="5" t="s">
        <v>1330</v>
      </c>
      <c r="F2096" s="3" t="s">
        <v>1331</v>
      </c>
      <c r="G2096" s="3" t="s">
        <v>67</v>
      </c>
      <c r="H2096" s="2" t="s">
        <v>49</v>
      </c>
      <c r="I2096" s="2" t="s">
        <v>5190</v>
      </c>
      <c r="J2096" s="3" t="str">
        <f>HYPERLINK("https://www.boe.es/gazeta/dias/1828/05/01/pdfs/GMD-1828-53.pdf#page=2","Abrir facsímil")</f>
        <v>Abrir facsímil</v>
      </c>
      <c r="K2096" s="3" t="s">
        <v>51</v>
      </c>
    </row>
    <row r="2097" spans="1:11" ht="42" customHeight="1">
      <c r="A2097" s="2" t="s">
        <v>5183</v>
      </c>
      <c r="B2097" s="2" t="s">
        <v>5183</v>
      </c>
      <c r="C2097" s="2" t="s">
        <v>17</v>
      </c>
      <c r="D2097" s="2" t="s">
        <v>18</v>
      </c>
      <c r="E2097" s="5" t="s">
        <v>614</v>
      </c>
      <c r="F2097" s="3" t="s">
        <v>615</v>
      </c>
      <c r="G2097" s="3" t="s">
        <v>36</v>
      </c>
      <c r="H2097" s="2" t="s">
        <v>49</v>
      </c>
      <c r="I2097" s="2" t="s">
        <v>5191</v>
      </c>
      <c r="J2097" s="3" t="str">
        <f>HYPERLINK("https://www.boe.es/gazeta/dias/1828/05/27/pdfs/GMD-1828-64.pdf#page=3","Abrir facsímil")</f>
        <v>Abrir facsímil</v>
      </c>
      <c r="K2097" s="3" t="s">
        <v>51</v>
      </c>
    </row>
    <row r="2098" spans="1:11" ht="42" customHeight="1">
      <c r="A2098" s="2" t="s">
        <v>5183</v>
      </c>
      <c r="B2098" s="2" t="s">
        <v>5183</v>
      </c>
      <c r="C2098" s="2" t="s">
        <v>17</v>
      </c>
      <c r="D2098" s="2" t="s">
        <v>18</v>
      </c>
      <c r="E2098" s="5" t="s">
        <v>1581</v>
      </c>
      <c r="F2098" s="3" t="s">
        <v>1582</v>
      </c>
      <c r="G2098" s="3" t="s">
        <v>36</v>
      </c>
      <c r="H2098" s="2" t="s">
        <v>49</v>
      </c>
      <c r="I2098" s="2" t="s">
        <v>5192</v>
      </c>
      <c r="J2098" s="3" t="str">
        <f>HYPERLINK("https://www.boe.es/gazeta/dias/1828/08/05/pdfs/GMD-1828-94.pdf#page=3","Abrir facsímil")</f>
        <v>Abrir facsímil</v>
      </c>
      <c r="K2098" s="3" t="s">
        <v>51</v>
      </c>
    </row>
    <row r="2099" spans="1:11" ht="42" customHeight="1">
      <c r="A2099" s="2" t="s">
        <v>5183</v>
      </c>
      <c r="B2099" s="2" t="s">
        <v>5183</v>
      </c>
      <c r="C2099" s="2" t="s">
        <v>17</v>
      </c>
      <c r="D2099" s="2" t="s">
        <v>18</v>
      </c>
      <c r="E2099" s="5" t="s">
        <v>339</v>
      </c>
      <c r="F2099" s="3" t="s">
        <v>340</v>
      </c>
      <c r="G2099" s="3" t="s">
        <v>67</v>
      </c>
      <c r="H2099" s="2" t="s">
        <v>49</v>
      </c>
      <c r="I2099" s="2" t="s">
        <v>5193</v>
      </c>
      <c r="J2099" s="3" t="str">
        <f>HYPERLINK("https://www.boe.es/gazeta/dias/1828/09/02/pdfs/GMD-1828-106.pdf#page=2","Abrir facsímil")</f>
        <v>Abrir facsímil</v>
      </c>
      <c r="K2099" s="3" t="s">
        <v>51</v>
      </c>
    </row>
    <row r="2100" spans="1:11" ht="42" customHeight="1">
      <c r="A2100" s="2" t="s">
        <v>5183</v>
      </c>
      <c r="B2100" s="2" t="s">
        <v>5183</v>
      </c>
      <c r="C2100" s="2" t="s">
        <v>17</v>
      </c>
      <c r="D2100" s="2" t="s">
        <v>18</v>
      </c>
      <c r="E2100" s="5" t="s">
        <v>351</v>
      </c>
      <c r="F2100" s="3" t="s">
        <v>352</v>
      </c>
      <c r="G2100" s="3" t="s">
        <v>43</v>
      </c>
      <c r="H2100" s="2" t="s">
        <v>49</v>
      </c>
      <c r="I2100" s="2" t="s">
        <v>5194</v>
      </c>
      <c r="J2100" s="3" t="str">
        <f>HYPERLINK("https://www.boe.es/gazeta/dias/1828/09/09/pdfs/GMD-1828-109.pdf#page=1","Abrir facsímil")</f>
        <v>Abrir facsímil</v>
      </c>
      <c r="K2100" s="3" t="s">
        <v>51</v>
      </c>
    </row>
    <row r="2101" spans="1:11" ht="42" customHeight="1">
      <c r="A2101" s="2" t="s">
        <v>5183</v>
      </c>
      <c r="B2101" s="2" t="s">
        <v>5183</v>
      </c>
      <c r="C2101" s="2" t="s">
        <v>17</v>
      </c>
      <c r="D2101" s="2" t="s">
        <v>18</v>
      </c>
      <c r="E2101" s="5" t="s">
        <v>572</v>
      </c>
      <c r="F2101" s="3" t="s">
        <v>573</v>
      </c>
      <c r="G2101" s="3" t="s">
        <v>43</v>
      </c>
      <c r="H2101" s="2" t="s">
        <v>49</v>
      </c>
      <c r="I2101" s="2" t="s">
        <v>5195</v>
      </c>
      <c r="J2101" s="3" t="str">
        <f>HYPERLINK("https://www.boe.es/gazeta/dias/1828/09/23/pdfs/GMD-1828-115.pdf#page=1","Abrir facsímil")</f>
        <v>Abrir facsímil</v>
      </c>
      <c r="K2101" s="3" t="s">
        <v>51</v>
      </c>
    </row>
    <row r="2102" spans="1:11" ht="42" customHeight="1">
      <c r="A2102" s="2" t="s">
        <v>5188</v>
      </c>
      <c r="B2102" s="2" t="s">
        <v>5188</v>
      </c>
      <c r="C2102" s="2" t="s">
        <v>17</v>
      </c>
      <c r="D2102" s="2" t="s">
        <v>18</v>
      </c>
      <c r="E2102" s="5" t="s">
        <v>100</v>
      </c>
      <c r="F2102" s="3" t="s">
        <v>101</v>
      </c>
      <c r="G2102" s="3" t="s">
        <v>67</v>
      </c>
      <c r="H2102" s="2" t="s">
        <v>49</v>
      </c>
      <c r="I2102" s="2" t="s">
        <v>5196</v>
      </c>
      <c r="J2102" s="3" t="str">
        <f>HYPERLINK("https://www.boe.es/gazeta/dias/1828/10/02/pdfs/GMD-1828-119.pdf#page=2","Abrir facsímil")</f>
        <v>Abrir facsímil</v>
      </c>
      <c r="K2102" s="3" t="s">
        <v>51</v>
      </c>
    </row>
    <row r="2103" spans="1:11" ht="42" customHeight="1">
      <c r="A2103" s="2" t="s">
        <v>5183</v>
      </c>
      <c r="B2103" s="2" t="s">
        <v>5183</v>
      </c>
      <c r="C2103" s="2" t="s">
        <v>17</v>
      </c>
      <c r="D2103" s="2" t="s">
        <v>18</v>
      </c>
      <c r="E2103" s="5" t="s">
        <v>145</v>
      </c>
      <c r="F2103" s="3" t="s">
        <v>146</v>
      </c>
      <c r="G2103" s="3" t="s">
        <v>43</v>
      </c>
      <c r="H2103" s="2" t="s">
        <v>49</v>
      </c>
      <c r="I2103" s="2" t="s">
        <v>5197</v>
      </c>
      <c r="J2103" s="3" t="str">
        <f>HYPERLINK("https://www.boe.es/gazeta/dias/1828/10/07/pdfs/GMD-1828-121.pdf#page=1","Abrir facsímil")</f>
        <v>Abrir facsímil</v>
      </c>
      <c r="K2103" s="3" t="s">
        <v>51</v>
      </c>
    </row>
    <row r="2104" spans="1:11" ht="42" customHeight="1">
      <c r="A2104" s="2" t="s">
        <v>5198</v>
      </c>
      <c r="B2104" s="2" t="s">
        <v>5198</v>
      </c>
      <c r="C2104" s="2" t="s">
        <v>17</v>
      </c>
      <c r="D2104" s="2" t="s">
        <v>18</v>
      </c>
      <c r="E2104" s="5" t="s">
        <v>1861</v>
      </c>
      <c r="F2104" s="3" t="s">
        <v>1862</v>
      </c>
      <c r="G2104" s="3" t="s">
        <v>43</v>
      </c>
      <c r="H2104" s="2" t="s">
        <v>49</v>
      </c>
      <c r="I2104" s="2" t="s">
        <v>5199</v>
      </c>
      <c r="J2104" s="3" t="str">
        <f>HYPERLINK("https://www.boe.es/gazeta/dias/1828/10/23/pdfs/GMD-1828-128.pdf#page=1","Abrir facsímil")</f>
        <v>Abrir facsímil</v>
      </c>
      <c r="K2104" s="3" t="s">
        <v>51</v>
      </c>
    </row>
    <row r="2105" spans="1:11" ht="42" customHeight="1">
      <c r="A2105" s="2" t="s">
        <v>5200</v>
      </c>
      <c r="B2105" s="2" t="s">
        <v>5200</v>
      </c>
      <c r="C2105" s="2" t="s">
        <v>17</v>
      </c>
      <c r="D2105" s="2" t="s">
        <v>18</v>
      </c>
      <c r="E2105" s="5" t="s">
        <v>716</v>
      </c>
      <c r="F2105" s="3" t="s">
        <v>717</v>
      </c>
      <c r="G2105" s="3" t="s">
        <v>918</v>
      </c>
      <c r="H2105" s="2" t="s">
        <v>49</v>
      </c>
      <c r="I2105" s="2" t="s">
        <v>5201</v>
      </c>
      <c r="J2105" s="3" t="str">
        <f>HYPERLINK("https://www.boe.es/gazeta/dias/1828/12/06/pdfs/GMD-1828-147.pdf#page=1","Abrir facsímil")</f>
        <v>Abrir facsímil</v>
      </c>
      <c r="K2105" s="3" t="s">
        <v>51</v>
      </c>
    </row>
    <row r="2106" spans="1:11" ht="42" customHeight="1">
      <c r="A2106" s="2" t="s">
        <v>5202</v>
      </c>
      <c r="B2106" s="2" t="s">
        <v>5202</v>
      </c>
      <c r="C2106" s="2" t="s">
        <v>17</v>
      </c>
      <c r="D2106" s="2" t="s">
        <v>18</v>
      </c>
      <c r="E2106" s="5" t="s">
        <v>694</v>
      </c>
      <c r="F2106" s="3" t="s">
        <v>695</v>
      </c>
      <c r="G2106" s="3" t="s">
        <v>36</v>
      </c>
      <c r="H2106" s="2" t="s">
        <v>49</v>
      </c>
      <c r="I2106" s="2" t="s">
        <v>5203</v>
      </c>
      <c r="J2106" s="3" t="str">
        <f>HYPERLINK("https://www.boe.es/gazeta/dias/1828/04/08/pdfs/GMD-1828-43.pdf#page=3","Abrir facsímil")</f>
        <v>Abrir facsímil</v>
      </c>
      <c r="K2106" s="3" t="s">
        <v>51</v>
      </c>
    </row>
    <row r="2107" spans="1:11" ht="42" customHeight="1">
      <c r="A2107" s="2" t="s">
        <v>5202</v>
      </c>
      <c r="B2107" s="2" t="s">
        <v>5202</v>
      </c>
      <c r="C2107" s="2" t="s">
        <v>17</v>
      </c>
      <c r="D2107" s="2" t="s">
        <v>18</v>
      </c>
      <c r="E2107" s="5" t="s">
        <v>1788</v>
      </c>
      <c r="F2107" s="3" t="s">
        <v>1789</v>
      </c>
      <c r="G2107" s="3" t="s">
        <v>43</v>
      </c>
      <c r="H2107" s="2" t="s">
        <v>49</v>
      </c>
      <c r="I2107" s="2" t="s">
        <v>5204</v>
      </c>
      <c r="J2107" s="3" t="str">
        <f>HYPERLINK("https://www.boe.es/gazeta/dias/1828/06/28/pdfs/GMD-1828-78.pdf#page=1","Abrir facsímil")</f>
        <v>Abrir facsímil</v>
      </c>
      <c r="K2107" s="3" t="s">
        <v>51</v>
      </c>
    </row>
    <row r="2108" spans="1:11" ht="42" customHeight="1">
      <c r="A2108" s="2" t="s">
        <v>5205</v>
      </c>
      <c r="B2108" s="2" t="s">
        <v>5205</v>
      </c>
      <c r="C2108" s="2" t="s">
        <v>17</v>
      </c>
      <c r="D2108" s="2" t="s">
        <v>18</v>
      </c>
      <c r="E2108" s="5" t="s">
        <v>137</v>
      </c>
      <c r="F2108" s="3" t="s">
        <v>138</v>
      </c>
      <c r="G2108" s="3" t="s">
        <v>67</v>
      </c>
      <c r="H2108" s="2" t="s">
        <v>49</v>
      </c>
      <c r="I2108" s="2" t="s">
        <v>5206</v>
      </c>
      <c r="J2108" s="3" t="str">
        <f>HYPERLINK("https://www.boe.es/gazeta/dias/1828/12/25/pdfs/GMD-1828-155.pdf#page=2","Abrir facsímil")</f>
        <v>Abrir facsímil</v>
      </c>
      <c r="K2108" s="3" t="s">
        <v>51</v>
      </c>
    </row>
    <row r="2109" spans="1:11" ht="42" customHeight="1">
      <c r="A2109" s="2" t="s">
        <v>5207</v>
      </c>
      <c r="B2109" s="2" t="s">
        <v>5207</v>
      </c>
      <c r="C2109" s="2" t="s">
        <v>17</v>
      </c>
      <c r="D2109" s="2" t="s">
        <v>18</v>
      </c>
      <c r="E2109" s="5" t="s">
        <v>260</v>
      </c>
      <c r="F2109" s="3" t="s">
        <v>261</v>
      </c>
      <c r="G2109" s="3" t="s">
        <v>43</v>
      </c>
      <c r="H2109" s="2" t="s">
        <v>49</v>
      </c>
      <c r="I2109" s="2" t="s">
        <v>5208</v>
      </c>
      <c r="J2109" s="3" t="str">
        <f>HYPERLINK("https://www.boe.es/gazeta/dias/1828/08/21/pdfs/GMD-1828-101.pdf#page=1","Abrir facsímil")</f>
        <v>Abrir facsímil</v>
      </c>
      <c r="K2109" s="3" t="s">
        <v>51</v>
      </c>
    </row>
    <row r="2110" spans="1:11" ht="42" customHeight="1">
      <c r="A2110" s="2" t="s">
        <v>5209</v>
      </c>
      <c r="B2110" s="2" t="s">
        <v>5209</v>
      </c>
      <c r="C2110" s="2" t="s">
        <v>17</v>
      </c>
      <c r="D2110" s="2" t="s">
        <v>18</v>
      </c>
      <c r="E2110" s="5" t="s">
        <v>120</v>
      </c>
      <c r="F2110" s="3" t="s">
        <v>121</v>
      </c>
      <c r="G2110" s="3" t="s">
        <v>36</v>
      </c>
      <c r="H2110" s="2" t="s">
        <v>49</v>
      </c>
      <c r="I2110" s="2" t="s">
        <v>5210</v>
      </c>
      <c r="J2110" s="3" t="str">
        <f>HYPERLINK("https://www.boe.es/gazeta/dias/1828/10/18/pdfs/GMD-1828-126.pdf#page=3","Abrir facsímil")</f>
        <v>Abrir facsímil</v>
      </c>
      <c r="K2110" s="3" t="s">
        <v>51</v>
      </c>
    </row>
    <row r="2111" spans="1:11" ht="42" customHeight="1">
      <c r="A2111" s="2" t="s">
        <v>5211</v>
      </c>
      <c r="B2111" s="2" t="s">
        <v>5212</v>
      </c>
      <c r="C2111" s="2" t="s">
        <v>54</v>
      </c>
      <c r="D2111" s="2" t="s">
        <v>28</v>
      </c>
      <c r="E2111" s="5" t="s">
        <v>1495</v>
      </c>
      <c r="F2111" s="3" t="s">
        <v>1496</v>
      </c>
      <c r="G2111" s="3" t="s">
        <v>21</v>
      </c>
      <c r="H2111" s="2" t="s">
        <v>49</v>
      </c>
      <c r="I2111" s="2" t="s">
        <v>5213</v>
      </c>
      <c r="J2111" s="3" t="str">
        <f>HYPERLINK("https://www.boe.es/gazeta/dias/1828/02/28/pdfs/GMD-1828-26.pdf#page=4","Abrir facsímil")</f>
        <v>Abrir facsímil</v>
      </c>
      <c r="K2111" s="3" t="s">
        <v>51</v>
      </c>
    </row>
    <row r="2112" spans="1:11" ht="42" customHeight="1">
      <c r="A2112" s="2" t="s">
        <v>5214</v>
      </c>
      <c r="B2112" s="2" t="s">
        <v>5214</v>
      </c>
      <c r="C2112" s="2" t="s">
        <v>86</v>
      </c>
      <c r="D2112" s="2" t="s">
        <v>28</v>
      </c>
      <c r="E2112" s="5" t="s">
        <v>475</v>
      </c>
      <c r="F2112" s="3" t="s">
        <v>476</v>
      </c>
      <c r="G2112" s="3" t="s">
        <v>67</v>
      </c>
      <c r="H2112" s="2" t="s">
        <v>49</v>
      </c>
      <c r="I2112" s="2" t="s">
        <v>5215</v>
      </c>
      <c r="J2112" s="3" t="str">
        <f>HYPERLINK("https://www.boe.es/gazeta/dias/1828/11/25/pdfs/GMD-1828-142.pdf#page=2","Abrir facsímil")</f>
        <v>Abrir facsímil</v>
      </c>
      <c r="K2112" s="3" t="s">
        <v>51</v>
      </c>
    </row>
    <row r="2113" spans="1:11" ht="42" customHeight="1">
      <c r="A2113" s="2" t="s">
        <v>5216</v>
      </c>
      <c r="B2113" s="2" t="s">
        <v>5216</v>
      </c>
      <c r="C2113" s="2" t="s">
        <v>17</v>
      </c>
      <c r="D2113" s="2" t="s">
        <v>18</v>
      </c>
      <c r="E2113" s="5" t="s">
        <v>763</v>
      </c>
      <c r="F2113" s="3" t="s">
        <v>764</v>
      </c>
      <c r="G2113" s="3" t="s">
        <v>36</v>
      </c>
      <c r="H2113" s="2" t="s">
        <v>49</v>
      </c>
      <c r="I2113" s="2" t="s">
        <v>5217</v>
      </c>
      <c r="J2113" s="3" t="str">
        <f>HYPERLINK("https://www.boe.es/gazeta/dias/1828/03/22/pdfs/GMD-1828-36.pdf#page=3","Abrir facsímil")</f>
        <v>Abrir facsímil</v>
      </c>
      <c r="K2113" s="3" t="s">
        <v>51</v>
      </c>
    </row>
    <row r="2114" spans="1:11" ht="42" customHeight="1">
      <c r="A2114" s="2" t="s">
        <v>5218</v>
      </c>
      <c r="B2114" s="2" t="s">
        <v>5218</v>
      </c>
      <c r="C2114" s="2" t="s">
        <v>46</v>
      </c>
      <c r="D2114" s="2" t="s">
        <v>28</v>
      </c>
      <c r="E2114" s="5" t="s">
        <v>504</v>
      </c>
      <c r="F2114" s="3" t="s">
        <v>505</v>
      </c>
      <c r="G2114" s="3" t="s">
        <v>506</v>
      </c>
      <c r="H2114" s="2" t="s">
        <v>49</v>
      </c>
      <c r="I2114" s="2" t="s">
        <v>5219</v>
      </c>
      <c r="J2114" s="3" t="str">
        <f>HYPERLINK("https://www.boe.es/gazeta/dias/1828/09/13/pdfs/GMD-1828-111.pdf#page=4","Abrir facsímil")</f>
        <v>Abrir facsímil</v>
      </c>
      <c r="K2114" s="3" t="s">
        <v>51</v>
      </c>
    </row>
    <row r="2115" spans="1:11" ht="42" customHeight="1">
      <c r="A2115" s="2" t="s">
        <v>5220</v>
      </c>
      <c r="B2115" s="2" t="s">
        <v>5221</v>
      </c>
      <c r="C2115" s="2" t="s">
        <v>27</v>
      </c>
      <c r="D2115" s="2" t="s">
        <v>28</v>
      </c>
      <c r="E2115" s="5" t="s">
        <v>204</v>
      </c>
      <c r="F2115" s="3" t="s">
        <v>205</v>
      </c>
      <c r="G2115" s="3" t="s">
        <v>21</v>
      </c>
      <c r="H2115" s="2" t="s">
        <v>49</v>
      </c>
      <c r="I2115" s="2" t="s">
        <v>5222</v>
      </c>
      <c r="J2115" s="3" t="str">
        <f>HYPERLINK("https://www.boe.es/gazeta/dias/1828/09/11/pdfs/GMD-1828-110.pdf#page=4","Abrir facsímil")</f>
        <v>Abrir facsímil</v>
      </c>
      <c r="K2115" s="3" t="s">
        <v>51</v>
      </c>
    </row>
    <row r="2116" spans="1:11" ht="42" customHeight="1">
      <c r="A2116" s="2" t="s">
        <v>5223</v>
      </c>
      <c r="B2116" s="2" t="s">
        <v>5223</v>
      </c>
      <c r="C2116" s="2" t="s">
        <v>46</v>
      </c>
      <c r="D2116" s="2" t="s">
        <v>28</v>
      </c>
      <c r="E2116" s="5" t="s">
        <v>1576</v>
      </c>
      <c r="F2116" s="3" t="s">
        <v>1577</v>
      </c>
      <c r="G2116" s="3" t="s">
        <v>36</v>
      </c>
      <c r="H2116" s="2" t="s">
        <v>49</v>
      </c>
      <c r="I2116" s="2" t="s">
        <v>5224</v>
      </c>
      <c r="J2116" s="3" t="str">
        <f>HYPERLINK("https://www.boe.es/gazeta/dias/1828/10/04/pdfs/GMD-1828-120.pdf#page=3","Abrir facsímil")</f>
        <v>Abrir facsímil</v>
      </c>
      <c r="K2116" s="3" t="s">
        <v>51</v>
      </c>
    </row>
    <row r="2117" spans="1:11" ht="42" customHeight="1">
      <c r="A2117" s="2" t="s">
        <v>5225</v>
      </c>
      <c r="B2117" s="2" t="s">
        <v>5225</v>
      </c>
      <c r="C2117" s="2" t="s">
        <v>27</v>
      </c>
      <c r="D2117" s="2" t="s">
        <v>28</v>
      </c>
      <c r="E2117" s="5" t="s">
        <v>275</v>
      </c>
      <c r="F2117" s="3" t="s">
        <v>276</v>
      </c>
      <c r="G2117" s="3" t="s">
        <v>21</v>
      </c>
      <c r="H2117" s="2" t="s">
        <v>49</v>
      </c>
      <c r="I2117" s="2" t="s">
        <v>5226</v>
      </c>
      <c r="J2117" s="3" t="str">
        <f>HYPERLINK("https://www.boe.es/gazeta/dias/1828/03/29/pdfs/GMD-1828-39.pdf#page=4","Abrir facsímil")</f>
        <v>Abrir facsímil</v>
      </c>
      <c r="K2117" s="3" t="s">
        <v>51</v>
      </c>
    </row>
    <row r="2118" spans="1:11" ht="42" customHeight="1">
      <c r="A2118" s="2" t="s">
        <v>5225</v>
      </c>
      <c r="B2118" s="2" t="s">
        <v>5225</v>
      </c>
      <c r="C2118" s="2" t="s">
        <v>96</v>
      </c>
      <c r="D2118" s="2" t="s">
        <v>28</v>
      </c>
      <c r="E2118" s="5" t="s">
        <v>2467</v>
      </c>
      <c r="F2118" s="3" t="s">
        <v>2468</v>
      </c>
      <c r="G2118" s="3" t="s">
        <v>21</v>
      </c>
      <c r="H2118" s="2" t="s">
        <v>49</v>
      </c>
      <c r="I2118" s="2" t="s">
        <v>5227</v>
      </c>
      <c r="J2118" s="3" t="str">
        <f>HYPERLINK("https://www.boe.es/gazeta/dias/1828/06/03/pdfs/GMD-1828-67.pdf#page=4","Abrir facsímil")</f>
        <v>Abrir facsímil</v>
      </c>
      <c r="K2118" s="3" t="s">
        <v>51</v>
      </c>
    </row>
    <row r="2119" spans="1:11" ht="42" customHeight="1">
      <c r="A2119" s="2" t="s">
        <v>5225</v>
      </c>
      <c r="B2119" s="2" t="s">
        <v>5225</v>
      </c>
      <c r="C2119" s="2" t="s">
        <v>27</v>
      </c>
      <c r="D2119" s="2" t="s">
        <v>28</v>
      </c>
      <c r="E2119" s="5" t="s">
        <v>1576</v>
      </c>
      <c r="F2119" s="3" t="s">
        <v>1577</v>
      </c>
      <c r="G2119" s="3" t="s">
        <v>36</v>
      </c>
      <c r="H2119" s="2" t="s">
        <v>49</v>
      </c>
      <c r="I2119" s="2" t="s">
        <v>5228</v>
      </c>
      <c r="J2119" s="3" t="str">
        <f>HYPERLINK("https://www.boe.es/gazeta/dias/1828/10/04/pdfs/GMD-1828-120.pdf#page=3","Abrir facsímil")</f>
        <v>Abrir facsímil</v>
      </c>
      <c r="K2119" s="3" t="s">
        <v>51</v>
      </c>
    </row>
    <row r="2120" spans="1:11" ht="42" customHeight="1">
      <c r="A2120" s="2" t="s">
        <v>5229</v>
      </c>
      <c r="B2120" s="2" t="s">
        <v>5230</v>
      </c>
      <c r="C2120" s="2" t="s">
        <v>17</v>
      </c>
      <c r="D2120" s="2" t="s">
        <v>18</v>
      </c>
      <c r="E2120" s="5" t="s">
        <v>61</v>
      </c>
      <c r="F2120" s="3" t="s">
        <v>62</v>
      </c>
      <c r="G2120" s="3" t="s">
        <v>21</v>
      </c>
      <c r="H2120" s="2" t="s">
        <v>49</v>
      </c>
      <c r="I2120" s="2" t="s">
        <v>5231</v>
      </c>
      <c r="J2120" s="3" t="str">
        <f>HYPERLINK("https://www.boe.es/gazeta/dias/1828/02/07/pdfs/GMD-1828-17.pdf#page=4","Abrir facsímil")</f>
        <v>Abrir facsímil</v>
      </c>
      <c r="K2120" s="3" t="s">
        <v>51</v>
      </c>
    </row>
    <row r="2121" spans="1:11" ht="42" customHeight="1">
      <c r="A2121" s="2" t="s">
        <v>5232</v>
      </c>
      <c r="B2121" s="2" t="s">
        <v>5233</v>
      </c>
      <c r="C2121" s="2" t="s">
        <v>54</v>
      </c>
      <c r="D2121" s="2" t="s">
        <v>28</v>
      </c>
      <c r="E2121" s="5" t="s">
        <v>319</v>
      </c>
      <c r="F2121" s="3" t="s">
        <v>320</v>
      </c>
      <c r="G2121" s="3" t="s">
        <v>36</v>
      </c>
      <c r="H2121" s="2" t="s">
        <v>49</v>
      </c>
      <c r="I2121" s="2" t="s">
        <v>5234</v>
      </c>
      <c r="J2121" s="3" t="str">
        <f>HYPERLINK("https://www.boe.es/gazeta/dias/1828/12/16/pdfs/GMD-1828-151.pdf#page=3","Abrir facsímil")</f>
        <v>Abrir facsímil</v>
      </c>
      <c r="K2121" s="3" t="s">
        <v>51</v>
      </c>
    </row>
    <row r="2122" spans="1:11" ht="42" customHeight="1">
      <c r="A2122" s="2" t="s">
        <v>5232</v>
      </c>
      <c r="B2122" s="2" t="s">
        <v>5233</v>
      </c>
      <c r="C2122" s="2" t="s">
        <v>27</v>
      </c>
      <c r="D2122" s="2" t="s">
        <v>28</v>
      </c>
      <c r="E2122" s="5" t="s">
        <v>494</v>
      </c>
      <c r="F2122" s="3" t="s">
        <v>495</v>
      </c>
      <c r="G2122" s="3" t="s">
        <v>496</v>
      </c>
      <c r="H2122" s="2" t="s">
        <v>49</v>
      </c>
      <c r="I2122" s="2" t="s">
        <v>5235</v>
      </c>
      <c r="J2122" s="3" t="str">
        <f>HYPERLINK("https://www.boe.es/gazeta/dias/1828/12/18/pdfs/GMD-1828-152.pdf#page=3","Abrir facsímil")</f>
        <v>Abrir facsímil</v>
      </c>
      <c r="K2122" s="3" t="s">
        <v>51</v>
      </c>
    </row>
    <row r="2123" spans="1:11" ht="42" customHeight="1">
      <c r="A2123" s="2" t="s">
        <v>5232</v>
      </c>
      <c r="B2123" s="2" t="s">
        <v>5233</v>
      </c>
      <c r="C2123" s="2" t="s">
        <v>27</v>
      </c>
      <c r="D2123" s="2" t="s">
        <v>28</v>
      </c>
      <c r="E2123" s="5" t="s">
        <v>1268</v>
      </c>
      <c r="F2123" s="3" t="s">
        <v>1269</v>
      </c>
      <c r="G2123" s="3" t="s">
        <v>21</v>
      </c>
      <c r="H2123" s="2" t="s">
        <v>49</v>
      </c>
      <c r="I2123" s="2" t="s">
        <v>5236</v>
      </c>
      <c r="J2123" s="3" t="str">
        <f>HYPERLINK("https://www.boe.es/gazeta/dias/1828/12/23/pdfs/GMD-1828-154.pdf#page=4","Abrir facsímil")</f>
        <v>Abrir facsímil</v>
      </c>
      <c r="K2123" s="3" t="s">
        <v>51</v>
      </c>
    </row>
    <row r="2124" spans="1:11" ht="42" customHeight="1">
      <c r="A2124" s="2" t="s">
        <v>5237</v>
      </c>
      <c r="B2124" s="2" t="s">
        <v>5237</v>
      </c>
      <c r="C2124" s="2" t="s">
        <v>40</v>
      </c>
      <c r="D2124" s="2" t="s">
        <v>28</v>
      </c>
      <c r="E2124" s="5" t="s">
        <v>1106</v>
      </c>
      <c r="F2124" s="3" t="s">
        <v>1107</v>
      </c>
      <c r="G2124" s="3" t="s">
        <v>36</v>
      </c>
      <c r="H2124" s="2" t="s">
        <v>49</v>
      </c>
      <c r="I2124" s="2" t="s">
        <v>5238</v>
      </c>
      <c r="J2124" s="3" t="str">
        <f>HYPERLINK("https://www.boe.es/gazeta/dias/1828/04/17/pdfs/GMD-1828-47.pdf#page=3","Abrir facsímil")</f>
        <v>Abrir facsímil</v>
      </c>
      <c r="K2124" s="3" t="s">
        <v>51</v>
      </c>
    </row>
    <row r="2125" spans="1:11" ht="42" customHeight="1">
      <c r="A2125" s="2" t="s">
        <v>5239</v>
      </c>
      <c r="B2125" s="2" t="s">
        <v>5240</v>
      </c>
      <c r="C2125" s="2" t="s">
        <v>150</v>
      </c>
      <c r="D2125" s="2" t="s">
        <v>151</v>
      </c>
      <c r="E2125" s="5" t="s">
        <v>236</v>
      </c>
      <c r="F2125" s="3" t="s">
        <v>237</v>
      </c>
      <c r="G2125" s="3" t="s">
        <v>36</v>
      </c>
      <c r="H2125" s="2" t="s">
        <v>49</v>
      </c>
      <c r="I2125" s="2" t="s">
        <v>5241</v>
      </c>
      <c r="J2125" s="3" t="str">
        <f>HYPERLINK("https://www.boe.es/gazeta/dias/1828/03/18/pdfs/GMD-1828-34.pdf#page=3","Abrir facsímil")</f>
        <v>Abrir facsímil</v>
      </c>
      <c r="K2125" s="3" t="s">
        <v>51</v>
      </c>
    </row>
    <row r="2126" spans="1:11" ht="42" customHeight="1">
      <c r="A2126" s="2" t="s">
        <v>5242</v>
      </c>
      <c r="B2126" s="2" t="s">
        <v>5243</v>
      </c>
      <c r="C2126" s="2" t="s">
        <v>54</v>
      </c>
      <c r="D2126" s="2" t="s">
        <v>28</v>
      </c>
      <c r="E2126" s="5" t="s">
        <v>169</v>
      </c>
      <c r="F2126" s="3" t="s">
        <v>170</v>
      </c>
      <c r="G2126" s="3" t="s">
        <v>36</v>
      </c>
      <c r="H2126" s="2" t="s">
        <v>49</v>
      </c>
      <c r="I2126" s="2" t="s">
        <v>5244</v>
      </c>
      <c r="J2126" s="3" t="str">
        <f>HYPERLINK("https://www.boe.es/gazeta/dias/1828/04/01/pdfs/GMD-1828-40.pdf#page=3","Abrir facsímil")</f>
        <v>Abrir facsímil</v>
      </c>
      <c r="K2126" s="3" t="s">
        <v>51</v>
      </c>
    </row>
    <row r="2127" spans="1:11" ht="42" customHeight="1">
      <c r="A2127" s="2" t="s">
        <v>5245</v>
      </c>
      <c r="B2127" s="2" t="s">
        <v>5246</v>
      </c>
      <c r="C2127" s="2" t="s">
        <v>40</v>
      </c>
      <c r="D2127" s="2" t="s">
        <v>28</v>
      </c>
      <c r="E2127" s="5" t="s">
        <v>314</v>
      </c>
      <c r="F2127" s="3" t="s">
        <v>315</v>
      </c>
      <c r="G2127" s="3" t="s">
        <v>21</v>
      </c>
      <c r="H2127" s="2" t="s">
        <v>49</v>
      </c>
      <c r="I2127" s="2" t="s">
        <v>5247</v>
      </c>
      <c r="J2127" s="3" t="str">
        <f>HYPERLINK("https://www.boe.es/gazeta/dias/1828/01/26/pdfs/GMD-1828-12.pdf#page=4","Abrir facsímil")</f>
        <v>Abrir facsímil</v>
      </c>
      <c r="K2127" s="3" t="s">
        <v>51</v>
      </c>
    </row>
    <row r="2128" spans="1:11" ht="42" customHeight="1">
      <c r="A2128" s="2" t="s">
        <v>5248</v>
      </c>
      <c r="B2128" s="2" t="s">
        <v>5248</v>
      </c>
      <c r="C2128" s="2" t="s">
        <v>54</v>
      </c>
      <c r="D2128" s="2" t="s">
        <v>28</v>
      </c>
      <c r="E2128" s="5" t="s">
        <v>525</v>
      </c>
      <c r="F2128" s="3" t="s">
        <v>526</v>
      </c>
      <c r="G2128" s="3" t="s">
        <v>4447</v>
      </c>
      <c r="H2128" s="2" t="s">
        <v>49</v>
      </c>
      <c r="I2128" s="2" t="s">
        <v>5249</v>
      </c>
      <c r="J2128" s="3" t="str">
        <f>HYPERLINK("https://www.boe.es/gazeta/dias/1828/01/05/pdfs/GMD-1828-3.pdf#page=4","Abrir facsímil")</f>
        <v>Abrir facsímil</v>
      </c>
      <c r="K2128" s="3" t="s">
        <v>51</v>
      </c>
    </row>
    <row r="2129" spans="1:11" ht="42" customHeight="1">
      <c r="A2129" s="2" t="s">
        <v>5248</v>
      </c>
      <c r="B2129" s="2" t="s">
        <v>5248</v>
      </c>
      <c r="C2129" s="2" t="s">
        <v>17</v>
      </c>
      <c r="D2129" s="2" t="s">
        <v>18</v>
      </c>
      <c r="E2129" s="5" t="s">
        <v>756</v>
      </c>
      <c r="F2129" s="3" t="s">
        <v>757</v>
      </c>
      <c r="G2129" s="3" t="s">
        <v>21</v>
      </c>
      <c r="H2129" s="2" t="s">
        <v>49</v>
      </c>
      <c r="I2129" s="2" t="s">
        <v>5250</v>
      </c>
      <c r="J2129" s="3" t="str">
        <f>HYPERLINK("https://www.boe.es/gazeta/dias/1828/11/15/pdfs/GMD-1828-138.pdf#page=4","Abrir facsímil")</f>
        <v>Abrir facsímil</v>
      </c>
      <c r="K2129" s="3" t="s">
        <v>51</v>
      </c>
    </row>
    <row r="2130" spans="1:11" ht="42" customHeight="1">
      <c r="A2130" s="2" t="s">
        <v>5251</v>
      </c>
      <c r="B2130" s="2" t="s">
        <v>5252</v>
      </c>
      <c r="C2130" s="2" t="s">
        <v>27</v>
      </c>
      <c r="D2130" s="2" t="s">
        <v>28</v>
      </c>
      <c r="E2130" s="5" t="s">
        <v>499</v>
      </c>
      <c r="F2130" s="3" t="s">
        <v>500</v>
      </c>
      <c r="G2130" s="3" t="s">
        <v>21</v>
      </c>
      <c r="H2130" s="2" t="s">
        <v>49</v>
      </c>
      <c r="I2130" s="2" t="s">
        <v>5253</v>
      </c>
      <c r="J2130" s="3" t="str">
        <f>HYPERLINK("https://www.boe.es/gazeta/dias/1828/09/16/pdfs/GMD-1828-112.pdf#page=4","Abrir facsímil")</f>
        <v>Abrir facsímil</v>
      </c>
      <c r="K2130" s="3" t="s">
        <v>51</v>
      </c>
    </row>
    <row r="2131" spans="1:11" ht="42" customHeight="1">
      <c r="A2131" s="2" t="s">
        <v>5254</v>
      </c>
      <c r="B2131" s="2" t="s">
        <v>5255</v>
      </c>
      <c r="C2131" s="2" t="s">
        <v>54</v>
      </c>
      <c r="D2131" s="2" t="s">
        <v>28</v>
      </c>
      <c r="E2131" s="5" t="s">
        <v>694</v>
      </c>
      <c r="F2131" s="3" t="s">
        <v>695</v>
      </c>
      <c r="G2131" s="3" t="s">
        <v>21</v>
      </c>
      <c r="H2131" s="2" t="s">
        <v>49</v>
      </c>
      <c r="I2131" s="2" t="s">
        <v>5256</v>
      </c>
      <c r="J2131" s="3" t="str">
        <f>HYPERLINK("https://www.boe.es/gazeta/dias/1828/04/08/pdfs/GMD-1828-43.pdf#page=4","Abrir facsímil")</f>
        <v>Abrir facsímil</v>
      </c>
      <c r="K2131" s="3" t="s">
        <v>51</v>
      </c>
    </row>
    <row r="2132" spans="1:11" ht="42" customHeight="1">
      <c r="A2132" s="2" t="s">
        <v>5257</v>
      </c>
      <c r="B2132" s="2" t="s">
        <v>5258</v>
      </c>
      <c r="C2132" s="2" t="s">
        <v>150</v>
      </c>
      <c r="D2132" s="2" t="s">
        <v>151</v>
      </c>
      <c r="E2132" s="5" t="s">
        <v>212</v>
      </c>
      <c r="F2132" s="3" t="s">
        <v>213</v>
      </c>
      <c r="G2132" s="3" t="s">
        <v>36</v>
      </c>
      <c r="H2132" s="2" t="s">
        <v>49</v>
      </c>
      <c r="I2132" s="2" t="s">
        <v>5259</v>
      </c>
      <c r="J2132" s="3" t="str">
        <f>HYPERLINK("https://www.boe.es/gazeta/dias/1828/03/25/pdfs/GMD-1828-37.pdf#page=3","Abrir facsímil")</f>
        <v>Abrir facsímil</v>
      </c>
      <c r="K2132" s="3" t="s">
        <v>51</v>
      </c>
    </row>
    <row r="2133" spans="1:11" ht="42" customHeight="1">
      <c r="A2133" s="2" t="s">
        <v>5260</v>
      </c>
      <c r="B2133" s="2" t="s">
        <v>5261</v>
      </c>
      <c r="C2133" s="2" t="s">
        <v>54</v>
      </c>
      <c r="D2133" s="2" t="s">
        <v>28</v>
      </c>
      <c r="E2133" s="5" t="s">
        <v>128</v>
      </c>
      <c r="F2133" s="3" t="s">
        <v>129</v>
      </c>
      <c r="G2133" s="3" t="s">
        <v>21</v>
      </c>
      <c r="H2133" s="2" t="s">
        <v>22</v>
      </c>
      <c r="I2133" s="2" t="s">
        <v>5262</v>
      </c>
      <c r="J2133" s="3" t="str">
        <f>HYPERLINK("https://www.boe.es/gazeta/dias/1828/01/03/pdfs/GMD-1828-2.pdf#page=4","Abrir facsímil")</f>
        <v>Abrir facsímil</v>
      </c>
      <c r="K2133" s="3" t="s">
        <v>24</v>
      </c>
    </row>
    <row r="2134" spans="1:11" ht="42" customHeight="1">
      <c r="A2134" s="2" t="s">
        <v>5263</v>
      </c>
      <c r="B2134" s="2" t="s">
        <v>5264</v>
      </c>
      <c r="C2134" s="2" t="s">
        <v>27</v>
      </c>
      <c r="D2134" s="2" t="s">
        <v>28</v>
      </c>
      <c r="E2134" s="5" t="s">
        <v>230</v>
      </c>
      <c r="F2134" s="3" t="s">
        <v>231</v>
      </c>
      <c r="G2134" s="3" t="s">
        <v>1182</v>
      </c>
      <c r="H2134" s="2" t="s">
        <v>49</v>
      </c>
      <c r="I2134" s="2" t="s">
        <v>5265</v>
      </c>
      <c r="J2134" s="3" t="str">
        <f>HYPERLINK("https://www.boe.es/gazeta/dias/1828/04/24/pdfs/GMD-1828-50.pdf#page=3","Abrir facsímil")</f>
        <v>Abrir facsímil</v>
      </c>
      <c r="K2134" s="3" t="s">
        <v>51</v>
      </c>
    </row>
    <row r="2135" spans="1:11" ht="42" customHeight="1">
      <c r="A2135" s="2" t="s">
        <v>5266</v>
      </c>
      <c r="B2135" s="2" t="s">
        <v>5267</v>
      </c>
      <c r="C2135" s="2" t="s">
        <v>17</v>
      </c>
      <c r="D2135" s="2" t="s">
        <v>18</v>
      </c>
      <c r="E2135" s="5" t="s">
        <v>334</v>
      </c>
      <c r="F2135" s="3" t="s">
        <v>335</v>
      </c>
      <c r="G2135" s="3" t="s">
        <v>21</v>
      </c>
      <c r="H2135" s="2" t="s">
        <v>49</v>
      </c>
      <c r="I2135" s="2" t="s">
        <v>5268</v>
      </c>
      <c r="J2135" s="3" t="str">
        <f>HYPERLINK("https://www.boe.es/gazeta/dias/1828/07/08/pdfs/GMD-1828-82.pdf#page=4","Abrir facsímil")</f>
        <v>Abrir facsímil</v>
      </c>
      <c r="K2135" s="3" t="s">
        <v>51</v>
      </c>
    </row>
    <row r="2136" spans="1:11" ht="42" customHeight="1">
      <c r="A2136" s="2" t="s">
        <v>5269</v>
      </c>
      <c r="B2136" s="2" t="s">
        <v>5270</v>
      </c>
      <c r="C2136" s="2" t="s">
        <v>27</v>
      </c>
      <c r="D2136" s="2" t="s">
        <v>28</v>
      </c>
      <c r="E2136" s="5" t="s">
        <v>324</v>
      </c>
      <c r="F2136" s="3" t="s">
        <v>325</v>
      </c>
      <c r="G2136" s="3" t="s">
        <v>21</v>
      </c>
      <c r="H2136" s="2" t="s">
        <v>49</v>
      </c>
      <c r="I2136" s="2" t="s">
        <v>5271</v>
      </c>
      <c r="J2136" s="3" t="str">
        <f>HYPERLINK("https://www.boe.es/gazeta/dias/1828/05/08/pdfs/GMD-1828-56.pdf#page=4","Abrir facsímil")</f>
        <v>Abrir facsímil</v>
      </c>
      <c r="K2136" s="3" t="s">
        <v>51</v>
      </c>
    </row>
    <row r="2137" spans="1:11" ht="42" customHeight="1">
      <c r="A2137" s="2" t="s">
        <v>5272</v>
      </c>
      <c r="B2137" s="2" t="s">
        <v>5273</v>
      </c>
      <c r="C2137" s="2" t="s">
        <v>96</v>
      </c>
      <c r="D2137" s="2" t="s">
        <v>28</v>
      </c>
      <c r="E2137" s="5" t="s">
        <v>607</v>
      </c>
      <c r="F2137" s="3" t="s">
        <v>608</v>
      </c>
      <c r="G2137" s="3" t="s">
        <v>609</v>
      </c>
      <c r="H2137" s="2" t="s">
        <v>49</v>
      </c>
      <c r="I2137" s="2" t="s">
        <v>5274</v>
      </c>
      <c r="J2137" s="3" t="str">
        <f>HYPERLINK("https://www.boe.es/gazeta/dias/1828/10/30/pdfs/GMD-1828-131.pdf#page=3","Abrir facsímil")</f>
        <v>Abrir facsímil</v>
      </c>
      <c r="K2137" s="3" t="s">
        <v>51</v>
      </c>
    </row>
    <row r="2138" spans="1:11" ht="42" customHeight="1">
      <c r="A2138" s="2" t="s">
        <v>5275</v>
      </c>
      <c r="B2138" s="2" t="s">
        <v>5275</v>
      </c>
      <c r="C2138" s="2" t="s">
        <v>150</v>
      </c>
      <c r="D2138" s="2" t="s">
        <v>151</v>
      </c>
      <c r="E2138" s="5" t="s">
        <v>280</v>
      </c>
      <c r="F2138" s="3" t="s">
        <v>281</v>
      </c>
      <c r="G2138" s="3" t="s">
        <v>36</v>
      </c>
      <c r="H2138" s="2" t="s">
        <v>49</v>
      </c>
      <c r="I2138" s="2" t="s">
        <v>5276</v>
      </c>
      <c r="J2138" s="3" t="str">
        <f>HYPERLINK("https://www.boe.es/gazeta/dias/1828/02/14/pdfs/GMD-1828-20.pdf#page=3","Abrir facsímil")</f>
        <v>Abrir facsímil</v>
      </c>
      <c r="K2138" s="3" t="s">
        <v>51</v>
      </c>
    </row>
    <row r="2139" spans="1:11" ht="42" customHeight="1">
      <c r="A2139" s="2" t="s">
        <v>5275</v>
      </c>
      <c r="B2139" s="2" t="s">
        <v>5275</v>
      </c>
      <c r="C2139" s="2" t="s">
        <v>17</v>
      </c>
      <c r="D2139" s="2" t="s">
        <v>18</v>
      </c>
      <c r="E2139" s="5" t="s">
        <v>649</v>
      </c>
      <c r="F2139" s="3" t="s">
        <v>650</v>
      </c>
      <c r="G2139" s="3" t="s">
        <v>67</v>
      </c>
      <c r="H2139" s="2" t="s">
        <v>49</v>
      </c>
      <c r="I2139" s="2" t="s">
        <v>5277</v>
      </c>
      <c r="J2139" s="3" t="str">
        <f>HYPERLINK("https://www.boe.es/gazeta/dias/1828/03/13/pdfs/GMD-1828-32.pdf#page=2","Abrir facsímil")</f>
        <v>Abrir facsímil</v>
      </c>
      <c r="K2139" s="3" t="s">
        <v>51</v>
      </c>
    </row>
    <row r="2140" spans="1:11" ht="42" customHeight="1">
      <c r="A2140" s="2" t="s">
        <v>5275</v>
      </c>
      <c r="B2140" s="2" t="s">
        <v>5275</v>
      </c>
      <c r="C2140" s="2" t="s">
        <v>27</v>
      </c>
      <c r="D2140" s="2" t="s">
        <v>28</v>
      </c>
      <c r="E2140" s="5" t="s">
        <v>275</v>
      </c>
      <c r="F2140" s="3" t="s">
        <v>276</v>
      </c>
      <c r="G2140" s="3" t="s">
        <v>36</v>
      </c>
      <c r="H2140" s="2" t="s">
        <v>49</v>
      </c>
      <c r="I2140" s="2" t="s">
        <v>5278</v>
      </c>
      <c r="J2140" s="3" t="str">
        <f>HYPERLINK("https://www.boe.es/gazeta/dias/1828/03/29/pdfs/GMD-1828-39.pdf#page=3","Abrir facsímil")</f>
        <v>Abrir facsímil</v>
      </c>
      <c r="K2140" s="3" t="s">
        <v>51</v>
      </c>
    </row>
    <row r="2141" spans="1:11" ht="42" customHeight="1">
      <c r="A2141" s="2" t="s">
        <v>5275</v>
      </c>
      <c r="B2141" s="2" t="s">
        <v>5275</v>
      </c>
      <c r="C2141" s="2" t="s">
        <v>96</v>
      </c>
      <c r="D2141" s="2" t="s">
        <v>28</v>
      </c>
      <c r="E2141" s="5" t="s">
        <v>959</v>
      </c>
      <c r="F2141" s="3" t="s">
        <v>960</v>
      </c>
      <c r="G2141" s="3" t="s">
        <v>2871</v>
      </c>
      <c r="H2141" s="2" t="s">
        <v>49</v>
      </c>
      <c r="I2141" s="2" t="s">
        <v>5279</v>
      </c>
      <c r="J2141" s="3" t="str">
        <f>HYPERLINK("https://www.boe.es/gazeta/dias/1828/04/15/pdfs/GMD-1828-46.pdf#page=4","Abrir facsímil")</f>
        <v>Abrir facsímil</v>
      </c>
      <c r="K2141" s="3" t="s">
        <v>51</v>
      </c>
    </row>
    <row r="2142" spans="1:11" ht="42" customHeight="1">
      <c r="A2142" s="2" t="s">
        <v>5275</v>
      </c>
      <c r="B2142" s="2" t="s">
        <v>5275</v>
      </c>
      <c r="C2142" s="2" t="s">
        <v>96</v>
      </c>
      <c r="D2142" s="2" t="s">
        <v>28</v>
      </c>
      <c r="E2142" s="5" t="s">
        <v>959</v>
      </c>
      <c r="F2142" s="3" t="s">
        <v>960</v>
      </c>
      <c r="G2142" s="3" t="s">
        <v>36</v>
      </c>
      <c r="H2142" s="2" t="s">
        <v>49</v>
      </c>
      <c r="I2142" s="2" t="s">
        <v>5280</v>
      </c>
      <c r="J2142" s="3" t="str">
        <f>HYPERLINK("https://www.boe.es/gazeta/dias/1828/04/15/pdfs/GMD-1828-46.pdf#page=3","Abrir facsímil")</f>
        <v>Abrir facsímil</v>
      </c>
      <c r="K2142" s="3" t="s">
        <v>51</v>
      </c>
    </row>
    <row r="2143" spans="1:11" ht="42" customHeight="1">
      <c r="A2143" s="2" t="s">
        <v>5275</v>
      </c>
      <c r="B2143" s="2" t="s">
        <v>5275</v>
      </c>
      <c r="C2143" s="2" t="s">
        <v>86</v>
      </c>
      <c r="D2143" s="2" t="s">
        <v>28</v>
      </c>
      <c r="E2143" s="5" t="s">
        <v>324</v>
      </c>
      <c r="F2143" s="3" t="s">
        <v>325</v>
      </c>
      <c r="G2143" s="3" t="s">
        <v>21</v>
      </c>
      <c r="H2143" s="2" t="s">
        <v>49</v>
      </c>
      <c r="I2143" s="2" t="s">
        <v>5281</v>
      </c>
      <c r="J2143" s="3" t="str">
        <f>HYPERLINK("https://www.boe.es/gazeta/dias/1828/05/08/pdfs/GMD-1828-56.pdf#page=4","Abrir facsímil")</f>
        <v>Abrir facsímil</v>
      </c>
      <c r="K2143" s="3" t="s">
        <v>51</v>
      </c>
    </row>
    <row r="2144" spans="1:11" ht="42" customHeight="1">
      <c r="A2144" s="2" t="s">
        <v>5275</v>
      </c>
      <c r="B2144" s="2" t="s">
        <v>5275</v>
      </c>
      <c r="C2144" s="2" t="s">
        <v>40</v>
      </c>
      <c r="D2144" s="2" t="s">
        <v>28</v>
      </c>
      <c r="E2144" s="5" t="s">
        <v>133</v>
      </c>
      <c r="F2144" s="3" t="s">
        <v>134</v>
      </c>
      <c r="G2144" s="3" t="s">
        <v>36</v>
      </c>
      <c r="H2144" s="2" t="s">
        <v>49</v>
      </c>
      <c r="I2144" s="2" t="s">
        <v>5282</v>
      </c>
      <c r="J2144" s="3" t="str">
        <f>HYPERLINK("https://www.boe.es/gazeta/dias/1828/05/15/pdfs/GMD-1828-59.pdf#page=3","Abrir facsímil")</f>
        <v>Abrir facsímil</v>
      </c>
      <c r="K2144" s="3" t="s">
        <v>51</v>
      </c>
    </row>
    <row r="2145" spans="1:11" ht="42" customHeight="1">
      <c r="A2145" s="2" t="s">
        <v>5275</v>
      </c>
      <c r="B2145" s="2" t="s">
        <v>5275</v>
      </c>
      <c r="C2145" s="2" t="s">
        <v>17</v>
      </c>
      <c r="D2145" s="2" t="s">
        <v>18</v>
      </c>
      <c r="E2145" s="5" t="s">
        <v>462</v>
      </c>
      <c r="F2145" s="3" t="s">
        <v>463</v>
      </c>
      <c r="G2145" s="3" t="s">
        <v>21</v>
      </c>
      <c r="H2145" s="2" t="s">
        <v>49</v>
      </c>
      <c r="I2145" s="2" t="s">
        <v>5283</v>
      </c>
      <c r="J2145" s="3" t="str">
        <f>HYPERLINK("https://www.boe.es/gazeta/dias/1828/05/29/pdfs/GMD-1828-65.pdf#page=4","Abrir facsímil")</f>
        <v>Abrir facsímil</v>
      </c>
      <c r="K2145" s="3" t="s">
        <v>51</v>
      </c>
    </row>
    <row r="2146" spans="1:11" ht="42" customHeight="1">
      <c r="A2146" s="2" t="s">
        <v>5275</v>
      </c>
      <c r="B2146" s="2" t="s">
        <v>5275</v>
      </c>
      <c r="C2146" s="2" t="s">
        <v>27</v>
      </c>
      <c r="D2146" s="2" t="s">
        <v>28</v>
      </c>
      <c r="E2146" s="5" t="s">
        <v>1195</v>
      </c>
      <c r="F2146" s="3" t="s">
        <v>1196</v>
      </c>
      <c r="G2146" s="3" t="s">
        <v>36</v>
      </c>
      <c r="H2146" s="2" t="s">
        <v>49</v>
      </c>
      <c r="I2146" s="2" t="s">
        <v>5284</v>
      </c>
      <c r="J2146" s="3" t="str">
        <f>HYPERLINK("https://www.boe.es/gazeta/dias/1828/06/07/pdfs/GMD-1828-69.pdf#page=3","Abrir facsímil")</f>
        <v>Abrir facsímil</v>
      </c>
      <c r="K2146" s="3" t="s">
        <v>51</v>
      </c>
    </row>
    <row r="2147" spans="1:11" ht="42" customHeight="1">
      <c r="A2147" s="2" t="s">
        <v>5275</v>
      </c>
      <c r="B2147" s="2" t="s">
        <v>5275</v>
      </c>
      <c r="C2147" s="2" t="s">
        <v>17</v>
      </c>
      <c r="D2147" s="2" t="s">
        <v>18</v>
      </c>
      <c r="E2147" s="5" t="s">
        <v>434</v>
      </c>
      <c r="F2147" s="3" t="s">
        <v>435</v>
      </c>
      <c r="G2147" s="3" t="s">
        <v>67</v>
      </c>
      <c r="H2147" s="2" t="s">
        <v>49</v>
      </c>
      <c r="I2147" s="2" t="s">
        <v>5285</v>
      </c>
      <c r="J2147" s="3" t="str">
        <f>HYPERLINK("https://www.boe.es/gazeta/dias/1828/08/26/pdfs/GMD-1828-103.pdf#page=2","Abrir facsímil")</f>
        <v>Abrir facsímil</v>
      </c>
      <c r="K2147" s="3" t="s">
        <v>51</v>
      </c>
    </row>
    <row r="2148" spans="1:11" ht="42" customHeight="1">
      <c r="A2148" s="2" t="s">
        <v>5275</v>
      </c>
      <c r="B2148" s="2" t="s">
        <v>5275</v>
      </c>
      <c r="C2148" s="2" t="s">
        <v>46</v>
      </c>
      <c r="D2148" s="2" t="s">
        <v>28</v>
      </c>
      <c r="E2148" s="5" t="s">
        <v>607</v>
      </c>
      <c r="F2148" s="3" t="s">
        <v>608</v>
      </c>
      <c r="G2148" s="3" t="s">
        <v>2843</v>
      </c>
      <c r="H2148" s="2" t="s">
        <v>49</v>
      </c>
      <c r="I2148" s="2" t="s">
        <v>5286</v>
      </c>
      <c r="J2148" s="3" t="str">
        <f>HYPERLINK("https://www.boe.es/gazeta/dias/1828/10/30/pdfs/GMD-1828-131.pdf#page=2","Abrir facsímil")</f>
        <v>Abrir facsímil</v>
      </c>
      <c r="K2148" s="3" t="s">
        <v>51</v>
      </c>
    </row>
    <row r="2149" spans="1:11" ht="42" customHeight="1">
      <c r="A2149" s="2" t="s">
        <v>5275</v>
      </c>
      <c r="B2149" s="2" t="s">
        <v>5275</v>
      </c>
      <c r="C2149" s="2" t="s">
        <v>27</v>
      </c>
      <c r="D2149" s="2" t="s">
        <v>28</v>
      </c>
      <c r="E2149" s="5" t="s">
        <v>1124</v>
      </c>
      <c r="F2149" s="3" t="s">
        <v>1125</v>
      </c>
      <c r="G2149" s="3" t="s">
        <v>21</v>
      </c>
      <c r="H2149" s="2" t="s">
        <v>49</v>
      </c>
      <c r="I2149" s="2" t="s">
        <v>5287</v>
      </c>
      <c r="J2149" s="3" t="str">
        <f>HYPERLINK("https://www.boe.es/gazeta/dias/1828/11/01/pdfs/GMD-1828-132.pdf#page=4","Abrir facsímil")</f>
        <v>Abrir facsímil</v>
      </c>
      <c r="K2149" s="3" t="s">
        <v>51</v>
      </c>
    </row>
    <row r="2150" spans="1:11" ht="42" customHeight="1">
      <c r="A2150" s="2" t="s">
        <v>5275</v>
      </c>
      <c r="B2150" s="2" t="s">
        <v>5275</v>
      </c>
      <c r="C2150" s="2" t="s">
        <v>27</v>
      </c>
      <c r="D2150" s="2" t="s">
        <v>28</v>
      </c>
      <c r="E2150" s="5" t="s">
        <v>475</v>
      </c>
      <c r="F2150" s="3" t="s">
        <v>476</v>
      </c>
      <c r="G2150" s="3" t="s">
        <v>21</v>
      </c>
      <c r="H2150" s="2" t="s">
        <v>49</v>
      </c>
      <c r="I2150" s="2" t="s">
        <v>5288</v>
      </c>
      <c r="J2150" s="3" t="str">
        <f>HYPERLINK("https://www.boe.es/gazeta/dias/1828/11/25/pdfs/GMD-1828-142.pdf#page=4","Abrir facsímil")</f>
        <v>Abrir facsímil</v>
      </c>
      <c r="K2150" s="3" t="s">
        <v>51</v>
      </c>
    </row>
    <row r="2151" spans="1:11" ht="42" customHeight="1">
      <c r="A2151" s="2" t="s">
        <v>5289</v>
      </c>
      <c r="B2151" s="2" t="s">
        <v>5289</v>
      </c>
      <c r="C2151" s="2" t="s">
        <v>46</v>
      </c>
      <c r="D2151" s="2" t="s">
        <v>28</v>
      </c>
      <c r="E2151" s="5" t="s">
        <v>164</v>
      </c>
      <c r="F2151" s="3" t="s">
        <v>165</v>
      </c>
      <c r="G2151" s="3" t="s">
        <v>43</v>
      </c>
      <c r="H2151" s="2" t="s">
        <v>49</v>
      </c>
      <c r="I2151" s="2" t="s">
        <v>5290</v>
      </c>
      <c r="J2151" s="3" t="str">
        <f>HYPERLINK("https://www.boe.es/gazeta/dias/1828/09/04/pdfs/GMD-1828-107.pdf#page=1","Abrir facsímil")</f>
        <v>Abrir facsímil</v>
      </c>
      <c r="K2151" s="3" t="s">
        <v>51</v>
      </c>
    </row>
    <row r="2152" spans="1:11" ht="42" customHeight="1">
      <c r="A2152" s="2" t="s">
        <v>5291</v>
      </c>
      <c r="B2152" s="2" t="s">
        <v>5292</v>
      </c>
      <c r="C2152" s="2" t="s">
        <v>150</v>
      </c>
      <c r="D2152" s="2" t="s">
        <v>151</v>
      </c>
      <c r="E2152" s="5" t="s">
        <v>2634</v>
      </c>
      <c r="F2152" s="3" t="s">
        <v>2635</v>
      </c>
      <c r="G2152" s="3" t="s">
        <v>43</v>
      </c>
      <c r="H2152" s="2" t="s">
        <v>49</v>
      </c>
      <c r="I2152" s="2" t="s">
        <v>5293</v>
      </c>
      <c r="J2152" s="3" t="str">
        <f>HYPERLINK("https://www.boe.es/gazeta/dias/1828/02/26/pdfs/GMD-1828-25.pdf#page=1","Abrir facsímil")</f>
        <v>Abrir facsímil</v>
      </c>
      <c r="K2152" s="3" t="s">
        <v>51</v>
      </c>
    </row>
    <row r="2153" spans="1:11" ht="42" customHeight="1">
      <c r="A2153" s="2" t="s">
        <v>5294</v>
      </c>
      <c r="B2153" s="2" t="s">
        <v>5295</v>
      </c>
      <c r="C2153" s="2" t="s">
        <v>54</v>
      </c>
      <c r="D2153" s="2" t="s">
        <v>28</v>
      </c>
      <c r="E2153" s="5" t="s">
        <v>916</v>
      </c>
      <c r="F2153" s="3" t="s">
        <v>917</v>
      </c>
      <c r="G2153" s="3" t="s">
        <v>21</v>
      </c>
      <c r="H2153" s="2" t="s">
        <v>49</v>
      </c>
      <c r="I2153" s="2" t="s">
        <v>5296</v>
      </c>
      <c r="J2153" s="3" t="str">
        <f>HYPERLINK("https://www.boe.es/gazeta/dias/1828/01/01/pdfs/GMD-1828-1.pdf#page=4","Abrir facsímil")</f>
        <v>Abrir facsímil</v>
      </c>
      <c r="K2153" s="3" t="s">
        <v>51</v>
      </c>
    </row>
    <row r="2154" spans="1:11" ht="42" customHeight="1">
      <c r="A2154" s="2" t="s">
        <v>5297</v>
      </c>
      <c r="B2154" s="2" t="s">
        <v>5298</v>
      </c>
      <c r="C2154" s="2" t="s">
        <v>27</v>
      </c>
      <c r="D2154" s="2" t="s">
        <v>28</v>
      </c>
      <c r="E2154" s="5" t="s">
        <v>124</v>
      </c>
      <c r="F2154" s="3" t="s">
        <v>125</v>
      </c>
      <c r="G2154" s="3" t="s">
        <v>21</v>
      </c>
      <c r="H2154" s="2" t="s">
        <v>49</v>
      </c>
      <c r="I2154" s="2" t="s">
        <v>5299</v>
      </c>
      <c r="J2154" s="3" t="str">
        <f>HYPERLINK("https://www.boe.es/gazeta/dias/1828/11/18/pdfs/GMD-1828-139.pdf#page=4","Abrir facsímil")</f>
        <v>Abrir facsímil</v>
      </c>
      <c r="K2154" s="3" t="s">
        <v>51</v>
      </c>
    </row>
    <row r="2155" spans="1:11" ht="42" customHeight="1">
      <c r="A2155" s="2" t="s">
        <v>5300</v>
      </c>
      <c r="B2155" s="2" t="s">
        <v>5301</v>
      </c>
      <c r="C2155" s="2" t="s">
        <v>27</v>
      </c>
      <c r="D2155" s="2" t="s">
        <v>28</v>
      </c>
      <c r="E2155" s="5" t="s">
        <v>133</v>
      </c>
      <c r="F2155" s="3" t="s">
        <v>134</v>
      </c>
      <c r="G2155" s="3" t="s">
        <v>36</v>
      </c>
      <c r="H2155" s="2" t="s">
        <v>49</v>
      </c>
      <c r="I2155" s="2" t="s">
        <v>5302</v>
      </c>
      <c r="J2155" s="3" t="str">
        <f>HYPERLINK("https://www.boe.es/gazeta/dias/1828/05/15/pdfs/GMD-1828-59.pdf#page=3","Abrir facsímil")</f>
        <v>Abrir facsímil</v>
      </c>
      <c r="K2155" s="3" t="s">
        <v>51</v>
      </c>
    </row>
    <row r="2156" spans="1:11" ht="42" customHeight="1">
      <c r="A2156" s="2" t="s">
        <v>5303</v>
      </c>
      <c r="B2156" s="2" t="s">
        <v>5304</v>
      </c>
      <c r="C2156" s="2" t="s">
        <v>27</v>
      </c>
      <c r="D2156" s="2" t="s">
        <v>28</v>
      </c>
      <c r="E2156" s="5" t="s">
        <v>169</v>
      </c>
      <c r="F2156" s="3" t="s">
        <v>170</v>
      </c>
      <c r="G2156" s="3" t="s">
        <v>36</v>
      </c>
      <c r="H2156" s="2" t="s">
        <v>49</v>
      </c>
      <c r="I2156" s="2" t="s">
        <v>5305</v>
      </c>
      <c r="J2156" s="3" t="str">
        <f>HYPERLINK("https://www.boe.es/gazeta/dias/1828/04/01/pdfs/GMD-1828-40.pdf#page=3","Abrir facsímil")</f>
        <v>Abrir facsímil</v>
      </c>
      <c r="K2156" s="3" t="s">
        <v>51</v>
      </c>
    </row>
    <row r="2157" spans="1:11" ht="42" customHeight="1">
      <c r="A2157" s="2" t="s">
        <v>5306</v>
      </c>
      <c r="B2157" s="2" t="s">
        <v>5307</v>
      </c>
      <c r="C2157" s="2" t="s">
        <v>27</v>
      </c>
      <c r="D2157" s="2" t="s">
        <v>28</v>
      </c>
      <c r="E2157" s="5" t="s">
        <v>169</v>
      </c>
      <c r="F2157" s="3" t="s">
        <v>170</v>
      </c>
      <c r="G2157" s="3" t="s">
        <v>36</v>
      </c>
      <c r="H2157" s="2" t="s">
        <v>49</v>
      </c>
      <c r="I2157" s="2" t="s">
        <v>5308</v>
      </c>
      <c r="J2157" s="3" t="str">
        <f>HYPERLINK("https://www.boe.es/gazeta/dias/1828/04/01/pdfs/GMD-1828-40.pdf#page=3","Abrir facsímil")</f>
        <v>Abrir facsímil</v>
      </c>
      <c r="K2157" s="3" t="s">
        <v>51</v>
      </c>
    </row>
    <row r="2158" spans="1:11" ht="42" customHeight="1">
      <c r="A2158" s="2" t="s">
        <v>5309</v>
      </c>
      <c r="B2158" s="2" t="s">
        <v>5310</v>
      </c>
      <c r="C2158" s="2" t="s">
        <v>54</v>
      </c>
      <c r="D2158" s="2" t="s">
        <v>28</v>
      </c>
      <c r="E2158" s="5" t="s">
        <v>212</v>
      </c>
      <c r="F2158" s="3" t="s">
        <v>213</v>
      </c>
      <c r="G2158" s="3" t="s">
        <v>36</v>
      </c>
      <c r="H2158" s="2" t="s">
        <v>49</v>
      </c>
      <c r="I2158" s="2" t="s">
        <v>5311</v>
      </c>
      <c r="J2158" s="3" t="str">
        <f>HYPERLINK("https://www.boe.es/gazeta/dias/1828/03/25/pdfs/GMD-1828-37.pdf#page=3","Abrir facsímil")</f>
        <v>Abrir facsímil</v>
      </c>
      <c r="K2158" s="3" t="s">
        <v>51</v>
      </c>
    </row>
    <row r="2159" spans="1:11" ht="42" customHeight="1">
      <c r="A2159" s="2" t="s">
        <v>5312</v>
      </c>
      <c r="B2159" s="2" t="s">
        <v>5312</v>
      </c>
      <c r="C2159" s="2" t="s">
        <v>150</v>
      </c>
      <c r="D2159" s="2" t="s">
        <v>151</v>
      </c>
      <c r="E2159" s="5" t="s">
        <v>525</v>
      </c>
      <c r="F2159" s="3" t="s">
        <v>526</v>
      </c>
      <c r="G2159" s="3" t="s">
        <v>67</v>
      </c>
      <c r="H2159" s="2" t="s">
        <v>49</v>
      </c>
      <c r="I2159" s="2" t="s">
        <v>5313</v>
      </c>
      <c r="J2159" s="3" t="str">
        <f>HYPERLINK("https://www.boe.es/gazeta/dias/1828/01/05/pdfs/GMD-1828-3.pdf#page=2","Abrir facsímil")</f>
        <v>Abrir facsímil</v>
      </c>
      <c r="K2159" s="3" t="s">
        <v>51</v>
      </c>
    </row>
    <row r="2160" spans="1:11" ht="42" customHeight="1">
      <c r="A2160" s="2" t="s">
        <v>5314</v>
      </c>
      <c r="B2160" s="2" t="s">
        <v>5315</v>
      </c>
      <c r="C2160" s="2" t="s">
        <v>86</v>
      </c>
      <c r="D2160" s="2" t="s">
        <v>28</v>
      </c>
      <c r="E2160" s="5" t="s">
        <v>55</v>
      </c>
      <c r="F2160" s="3" t="s">
        <v>56</v>
      </c>
      <c r="G2160" s="3" t="s">
        <v>36</v>
      </c>
      <c r="H2160" s="2" t="s">
        <v>49</v>
      </c>
      <c r="I2160" s="2" t="s">
        <v>5316</v>
      </c>
      <c r="J2160" s="3" t="str">
        <f>HYPERLINK("https://www.boe.es/gazeta/dias/1828/05/10/pdfs/GMD-1828-57.pdf#page=3","Abrir facsímil")</f>
        <v>Abrir facsímil</v>
      </c>
      <c r="K2160" s="3" t="s">
        <v>51</v>
      </c>
    </row>
    <row r="2161" spans="1:11" ht="42" customHeight="1">
      <c r="A2161" s="2" t="s">
        <v>5317</v>
      </c>
      <c r="B2161" s="2" t="s">
        <v>5318</v>
      </c>
      <c r="C2161" s="2" t="s">
        <v>86</v>
      </c>
      <c r="D2161" s="2" t="s">
        <v>28</v>
      </c>
      <c r="E2161" s="5" t="s">
        <v>47</v>
      </c>
      <c r="F2161" s="3" t="s">
        <v>48</v>
      </c>
      <c r="G2161" s="3" t="s">
        <v>21</v>
      </c>
      <c r="H2161" s="2" t="s">
        <v>49</v>
      </c>
      <c r="I2161" s="2" t="s">
        <v>5319</v>
      </c>
      <c r="J2161" s="3" t="str">
        <f>HYPERLINK("https://www.boe.es/gazeta/dias/1828/07/03/pdfs/GMD-1828-80.pdf#page=4","Abrir facsímil")</f>
        <v>Abrir facsímil</v>
      </c>
      <c r="K2161" s="3" t="s">
        <v>51</v>
      </c>
    </row>
    <row r="2162" spans="1:11" ht="42" customHeight="1">
      <c r="A2162" s="2" t="s">
        <v>5320</v>
      </c>
      <c r="B2162" s="2" t="s">
        <v>5321</v>
      </c>
      <c r="C2162" s="2" t="s">
        <v>96</v>
      </c>
      <c r="D2162" s="2" t="s">
        <v>28</v>
      </c>
      <c r="E2162" s="5" t="s">
        <v>1106</v>
      </c>
      <c r="F2162" s="3" t="s">
        <v>1107</v>
      </c>
      <c r="G2162" s="3" t="s">
        <v>67</v>
      </c>
      <c r="H2162" s="2" t="s">
        <v>49</v>
      </c>
      <c r="I2162" s="2" t="s">
        <v>5322</v>
      </c>
      <c r="J2162" s="3" t="str">
        <f>HYPERLINK("https://www.boe.es/gazeta/dias/1828/04/17/pdfs/GMD-1828-47.pdf#page=2","Abrir facsímil")</f>
        <v>Abrir facsímil</v>
      </c>
      <c r="K2162" s="3" t="s">
        <v>51</v>
      </c>
    </row>
    <row r="2163" spans="1:11" ht="42" customHeight="1">
      <c r="A2163" s="2" t="s">
        <v>5323</v>
      </c>
      <c r="B2163" s="2" t="s">
        <v>5324</v>
      </c>
      <c r="C2163" s="2" t="s">
        <v>96</v>
      </c>
      <c r="D2163" s="2" t="s">
        <v>28</v>
      </c>
      <c r="E2163" s="5" t="s">
        <v>314</v>
      </c>
      <c r="F2163" s="3" t="s">
        <v>315</v>
      </c>
      <c r="G2163" s="3" t="s">
        <v>21</v>
      </c>
      <c r="H2163" s="2" t="s">
        <v>49</v>
      </c>
      <c r="I2163" s="2" t="s">
        <v>5325</v>
      </c>
      <c r="J2163" s="3" t="str">
        <f>HYPERLINK("https://www.boe.es/gazeta/dias/1828/01/26/pdfs/GMD-1828-12.pdf#page=4","Abrir facsímil")</f>
        <v>Abrir facsímil</v>
      </c>
      <c r="K2163" s="3" t="s">
        <v>51</v>
      </c>
    </row>
    <row r="2164" spans="1:11" ht="42" customHeight="1">
      <c r="A2164" s="2" t="s">
        <v>5326</v>
      </c>
      <c r="B2164" s="2" t="s">
        <v>5327</v>
      </c>
      <c r="C2164" s="2" t="s">
        <v>17</v>
      </c>
      <c r="D2164" s="2" t="s">
        <v>18</v>
      </c>
      <c r="E2164" s="5" t="s">
        <v>607</v>
      </c>
      <c r="F2164" s="3" t="s">
        <v>608</v>
      </c>
      <c r="G2164" s="3" t="s">
        <v>21</v>
      </c>
      <c r="H2164" s="2" t="s">
        <v>49</v>
      </c>
      <c r="I2164" s="2" t="s">
        <v>5328</v>
      </c>
      <c r="J2164" s="3" t="str">
        <f>HYPERLINK("https://www.boe.es/gazeta/dias/1828/10/30/pdfs/GMD-1828-131.pdf#page=4","Abrir facsímil")</f>
        <v>Abrir facsímil</v>
      </c>
      <c r="K2164" s="3" t="s">
        <v>51</v>
      </c>
    </row>
    <row r="2165" spans="1:11" ht="42" customHeight="1">
      <c r="A2165" s="2" t="s">
        <v>5329</v>
      </c>
      <c r="B2165" s="2" t="s">
        <v>5330</v>
      </c>
      <c r="C2165" s="2" t="s">
        <v>150</v>
      </c>
      <c r="D2165" s="2" t="s">
        <v>151</v>
      </c>
      <c r="E2165" s="5" t="s">
        <v>221</v>
      </c>
      <c r="F2165" s="3" t="s">
        <v>222</v>
      </c>
      <c r="G2165" s="3" t="s">
        <v>36</v>
      </c>
      <c r="H2165" s="2" t="s">
        <v>49</v>
      </c>
      <c r="I2165" s="2" t="s">
        <v>5331</v>
      </c>
      <c r="J2165" s="3" t="str">
        <f>HYPERLINK("https://www.boe.es/gazeta/dias/1828/05/22/pdfs/GMD-1828-62.pdf#page=3","Abrir facsímil")</f>
        <v>Abrir facsímil</v>
      </c>
      <c r="K2165" s="3" t="s">
        <v>51</v>
      </c>
    </row>
    <row r="2166" spans="1:11" ht="42" customHeight="1">
      <c r="A2166" s="2" t="s">
        <v>5332</v>
      </c>
      <c r="B2166" s="2" t="s">
        <v>5333</v>
      </c>
      <c r="C2166" s="2" t="s">
        <v>96</v>
      </c>
      <c r="D2166" s="2" t="s">
        <v>28</v>
      </c>
      <c r="E2166" s="5" t="s">
        <v>280</v>
      </c>
      <c r="F2166" s="3" t="s">
        <v>281</v>
      </c>
      <c r="G2166" s="3" t="s">
        <v>36</v>
      </c>
      <c r="H2166" s="2" t="s">
        <v>49</v>
      </c>
      <c r="I2166" s="2" t="s">
        <v>5334</v>
      </c>
      <c r="J2166" s="3" t="str">
        <f>HYPERLINK("https://www.boe.es/gazeta/dias/1828/02/14/pdfs/GMD-1828-20.pdf#page=3","Abrir facsímil")</f>
        <v>Abrir facsímil</v>
      </c>
      <c r="K2166" s="3" t="s">
        <v>51</v>
      </c>
    </row>
    <row r="2167" spans="1:11" ht="42" customHeight="1">
      <c r="A2167" s="2" t="s">
        <v>5335</v>
      </c>
      <c r="B2167" s="2" t="s">
        <v>5336</v>
      </c>
      <c r="C2167" s="2" t="s">
        <v>54</v>
      </c>
      <c r="D2167" s="2" t="s">
        <v>28</v>
      </c>
      <c r="E2167" s="5" t="s">
        <v>959</v>
      </c>
      <c r="F2167" s="3" t="s">
        <v>960</v>
      </c>
      <c r="G2167" s="3" t="s">
        <v>2871</v>
      </c>
      <c r="H2167" s="2" t="s">
        <v>49</v>
      </c>
      <c r="I2167" s="2" t="s">
        <v>5337</v>
      </c>
      <c r="J2167" s="3" t="str">
        <f>HYPERLINK("https://www.boe.es/gazeta/dias/1828/04/15/pdfs/GMD-1828-46.pdf#page=4","Abrir facsímil")</f>
        <v>Abrir facsímil</v>
      </c>
      <c r="K2167" s="3" t="s">
        <v>51</v>
      </c>
    </row>
    <row r="2168" spans="1:11" ht="42" customHeight="1">
      <c r="A2168" s="2" t="s">
        <v>5338</v>
      </c>
      <c r="B2168" s="2" t="s">
        <v>5339</v>
      </c>
      <c r="C2168" s="2" t="s">
        <v>96</v>
      </c>
      <c r="D2168" s="2" t="s">
        <v>28</v>
      </c>
      <c r="E2168" s="5" t="s">
        <v>159</v>
      </c>
      <c r="F2168" s="3" t="s">
        <v>160</v>
      </c>
      <c r="G2168" s="3" t="s">
        <v>21</v>
      </c>
      <c r="H2168" s="2" t="s">
        <v>49</v>
      </c>
      <c r="I2168" s="2" t="s">
        <v>5340</v>
      </c>
      <c r="J2168" s="3" t="str">
        <f>HYPERLINK("https://www.boe.es/gazeta/dias/1828/03/11/pdfs/GMD-1828-31.pdf#page=4","Abrir facsímil")</f>
        <v>Abrir facsímil</v>
      </c>
      <c r="K2168" s="3" t="s">
        <v>51</v>
      </c>
    </row>
    <row r="2169" spans="1:11" ht="42" customHeight="1">
      <c r="A2169" s="2" t="s">
        <v>5341</v>
      </c>
      <c r="B2169" s="2" t="s">
        <v>5342</v>
      </c>
      <c r="C2169" s="2" t="s">
        <v>150</v>
      </c>
      <c r="D2169" s="2" t="s">
        <v>151</v>
      </c>
      <c r="E2169" s="5" t="s">
        <v>607</v>
      </c>
      <c r="F2169" s="3" t="s">
        <v>608</v>
      </c>
      <c r="G2169" s="3" t="s">
        <v>609</v>
      </c>
      <c r="H2169" s="2" t="s">
        <v>49</v>
      </c>
      <c r="I2169" s="2" t="s">
        <v>5343</v>
      </c>
      <c r="J2169" s="3" t="str">
        <f>HYPERLINK("https://www.boe.es/gazeta/dias/1828/10/30/pdfs/GMD-1828-131.pdf#page=3","Abrir facsímil")</f>
        <v>Abrir facsímil</v>
      </c>
      <c r="K2169" s="3" t="s">
        <v>51</v>
      </c>
    </row>
    <row r="2170" spans="1:11" ht="42" customHeight="1">
      <c r="A2170" s="2" t="s">
        <v>5344</v>
      </c>
      <c r="B2170" s="2" t="s">
        <v>5345</v>
      </c>
      <c r="C2170" s="2" t="s">
        <v>46</v>
      </c>
      <c r="D2170" s="2" t="s">
        <v>28</v>
      </c>
      <c r="E2170" s="5" t="s">
        <v>55</v>
      </c>
      <c r="F2170" s="3" t="s">
        <v>56</v>
      </c>
      <c r="G2170" s="3" t="s">
        <v>57</v>
      </c>
      <c r="H2170" s="2" t="s">
        <v>49</v>
      </c>
      <c r="I2170" s="2" t="s">
        <v>5346</v>
      </c>
      <c r="J2170" s="3" t="str">
        <f>HYPERLINK("https://www.boe.es/gazeta/dias/1828/05/10/pdfs/GMD-1828-57.pdf#page=4","Abrir facsímil")</f>
        <v>Abrir facsímil</v>
      </c>
      <c r="K2170" s="3" t="s">
        <v>51</v>
      </c>
    </row>
    <row r="2171" spans="1:11" ht="42" customHeight="1">
      <c r="A2171" s="2" t="s">
        <v>5347</v>
      </c>
      <c r="B2171" s="2" t="s">
        <v>5348</v>
      </c>
      <c r="C2171" s="2" t="s">
        <v>17</v>
      </c>
      <c r="D2171" s="2" t="s">
        <v>18</v>
      </c>
      <c r="E2171" s="5" t="s">
        <v>55</v>
      </c>
      <c r="F2171" s="3" t="s">
        <v>56</v>
      </c>
      <c r="G2171" s="3" t="s">
        <v>36</v>
      </c>
      <c r="H2171" s="2" t="s">
        <v>49</v>
      </c>
      <c r="I2171" s="2" t="s">
        <v>5349</v>
      </c>
      <c r="J2171" s="3" t="str">
        <f>HYPERLINK("https://www.boe.es/gazeta/dias/1828/05/10/pdfs/GMD-1828-57.pdf#page=3","Abrir facsímil")</f>
        <v>Abrir facsímil</v>
      </c>
      <c r="K2171" s="3" t="s">
        <v>51</v>
      </c>
    </row>
    <row r="2172" spans="1:11" ht="42" customHeight="1">
      <c r="A2172" s="2" t="s">
        <v>5350</v>
      </c>
      <c r="B2172" s="2" t="s">
        <v>5351</v>
      </c>
      <c r="C2172" s="2" t="s">
        <v>54</v>
      </c>
      <c r="D2172" s="2" t="s">
        <v>28</v>
      </c>
      <c r="E2172" s="5" t="s">
        <v>55</v>
      </c>
      <c r="F2172" s="3" t="s">
        <v>56</v>
      </c>
      <c r="G2172" s="3" t="s">
        <v>57</v>
      </c>
      <c r="H2172" s="2" t="s">
        <v>49</v>
      </c>
      <c r="I2172" s="2" t="s">
        <v>5352</v>
      </c>
      <c r="J2172" s="3" t="str">
        <f>HYPERLINK("https://www.boe.es/gazeta/dias/1828/05/10/pdfs/GMD-1828-57.pdf#page=4","Abrir facsímil")</f>
        <v>Abrir facsímil</v>
      </c>
      <c r="K2172" s="3" t="s">
        <v>51</v>
      </c>
    </row>
    <row r="2173" spans="1:11" ht="42" customHeight="1">
      <c r="A2173" s="2" t="s">
        <v>5353</v>
      </c>
      <c r="B2173" s="2" t="s">
        <v>5354</v>
      </c>
      <c r="C2173" s="2" t="s">
        <v>27</v>
      </c>
      <c r="D2173" s="2" t="s">
        <v>28</v>
      </c>
      <c r="E2173" s="5" t="s">
        <v>324</v>
      </c>
      <c r="F2173" s="3" t="s">
        <v>325</v>
      </c>
      <c r="G2173" s="3" t="s">
        <v>21</v>
      </c>
      <c r="H2173" s="2" t="s">
        <v>49</v>
      </c>
      <c r="I2173" s="2" t="s">
        <v>5355</v>
      </c>
      <c r="J2173" s="3" t="str">
        <f>HYPERLINK("https://www.boe.es/gazeta/dias/1828/05/08/pdfs/GMD-1828-56.pdf#page=4","Abrir facsímil")</f>
        <v>Abrir facsímil</v>
      </c>
      <c r="K2173" s="3" t="s">
        <v>51</v>
      </c>
    </row>
    <row r="2174" spans="1:11" ht="42" customHeight="1">
      <c r="A2174" s="2" t="s">
        <v>5356</v>
      </c>
      <c r="B2174" s="2" t="s">
        <v>5357</v>
      </c>
      <c r="C2174" s="2" t="s">
        <v>150</v>
      </c>
      <c r="D2174" s="2" t="s">
        <v>151</v>
      </c>
      <c r="E2174" s="5" t="s">
        <v>407</v>
      </c>
      <c r="F2174" s="3" t="s">
        <v>408</v>
      </c>
      <c r="G2174" s="3" t="s">
        <v>36</v>
      </c>
      <c r="H2174" s="2" t="s">
        <v>49</v>
      </c>
      <c r="I2174" s="2" t="s">
        <v>5358</v>
      </c>
      <c r="J2174" s="3" t="str">
        <f>HYPERLINK("https://www.boe.es/gazeta/dias/1828/06/12/pdfs/GMD-1828-71.pdf#page=3","Abrir facsímil")</f>
        <v>Abrir facsímil</v>
      </c>
      <c r="K2174" s="3" t="s">
        <v>51</v>
      </c>
    </row>
    <row r="2175" spans="1:11" ht="42" customHeight="1">
      <c r="A2175" s="2" t="s">
        <v>5359</v>
      </c>
      <c r="B2175" s="2" t="s">
        <v>5359</v>
      </c>
      <c r="C2175" s="2" t="s">
        <v>27</v>
      </c>
      <c r="D2175" s="2" t="s">
        <v>28</v>
      </c>
      <c r="E2175" s="5" t="s">
        <v>128</v>
      </c>
      <c r="F2175" s="3" t="s">
        <v>129</v>
      </c>
      <c r="G2175" s="3" t="s">
        <v>21</v>
      </c>
      <c r="H2175" s="2" t="s">
        <v>49</v>
      </c>
      <c r="I2175" s="2" t="s">
        <v>5360</v>
      </c>
      <c r="J2175" s="3" t="str">
        <f>HYPERLINK("https://www.boe.es/gazeta/dias/1828/01/03/pdfs/GMD-1828-2.pdf#page=4","Abrir facsímil")</f>
        <v>Abrir facsímil</v>
      </c>
      <c r="K2175" s="3" t="s">
        <v>51</v>
      </c>
    </row>
    <row r="2176" spans="1:11" ht="42" customHeight="1">
      <c r="A2176" s="2" t="s">
        <v>5361</v>
      </c>
      <c r="B2176" s="2" t="s">
        <v>5361</v>
      </c>
      <c r="C2176" s="2" t="s">
        <v>17</v>
      </c>
      <c r="D2176" s="2" t="s">
        <v>18</v>
      </c>
      <c r="E2176" s="5" t="s">
        <v>120</v>
      </c>
      <c r="F2176" s="3" t="s">
        <v>121</v>
      </c>
      <c r="G2176" s="3" t="s">
        <v>67</v>
      </c>
      <c r="H2176" s="2" t="s">
        <v>49</v>
      </c>
      <c r="I2176" s="2" t="s">
        <v>5362</v>
      </c>
      <c r="J2176" s="3" t="str">
        <f>HYPERLINK("https://www.boe.es/gazeta/dias/1828/10/18/pdfs/GMD-1828-126.pdf#page=2","Abrir facsímil")</f>
        <v>Abrir facsímil</v>
      </c>
      <c r="K2176" s="3" t="s">
        <v>51</v>
      </c>
    </row>
    <row r="2177" spans="1:11" ht="42" customHeight="1">
      <c r="A2177" s="2" t="s">
        <v>5363</v>
      </c>
      <c r="B2177" s="2" t="s">
        <v>5363</v>
      </c>
      <c r="C2177" s="2" t="s">
        <v>17</v>
      </c>
      <c r="D2177" s="2" t="s">
        <v>18</v>
      </c>
      <c r="E2177" s="5" t="s">
        <v>534</v>
      </c>
      <c r="F2177" s="3" t="s">
        <v>535</v>
      </c>
      <c r="G2177" s="3" t="s">
        <v>67</v>
      </c>
      <c r="H2177" s="2" t="s">
        <v>49</v>
      </c>
      <c r="I2177" s="2" t="s">
        <v>5364</v>
      </c>
      <c r="J2177" s="3" t="str">
        <f>HYPERLINK("https://www.boe.es/gazeta/dias/1828/07/15/pdfs/GMD-1828-85.pdf#page=2","Abrir facsímil")</f>
        <v>Abrir facsímil</v>
      </c>
      <c r="K2177" s="3" t="s">
        <v>51</v>
      </c>
    </row>
    <row r="2178" spans="1:11" ht="42" customHeight="1">
      <c r="A2178" s="2" t="s">
        <v>5365</v>
      </c>
      <c r="B2178" s="2" t="s">
        <v>5365</v>
      </c>
      <c r="C2178" s="2" t="s">
        <v>27</v>
      </c>
      <c r="D2178" s="2" t="s">
        <v>28</v>
      </c>
      <c r="E2178" s="5" t="s">
        <v>1466</v>
      </c>
      <c r="F2178" s="3" t="s">
        <v>1467</v>
      </c>
      <c r="G2178" s="3" t="s">
        <v>67</v>
      </c>
      <c r="H2178" s="2" t="s">
        <v>49</v>
      </c>
      <c r="I2178" s="2" t="s">
        <v>5366</v>
      </c>
      <c r="J2178" s="3" t="str">
        <f>HYPERLINK("https://www.boe.es/gazeta/dias/1828/11/22/pdfs/GMD-1828-141.pdf#page=2","Abrir facsímil")</f>
        <v>Abrir facsímil</v>
      </c>
      <c r="K2178" s="3" t="s">
        <v>51</v>
      </c>
    </row>
    <row r="2179" spans="1:11" ht="42" customHeight="1">
      <c r="A2179" s="2" t="s">
        <v>5367</v>
      </c>
      <c r="B2179" s="2" t="s">
        <v>5368</v>
      </c>
      <c r="C2179" s="2" t="s">
        <v>27</v>
      </c>
      <c r="D2179" s="2" t="s">
        <v>28</v>
      </c>
      <c r="E2179" s="5" t="s">
        <v>55</v>
      </c>
      <c r="F2179" s="3" t="s">
        <v>56</v>
      </c>
      <c r="G2179" s="3" t="s">
        <v>57</v>
      </c>
      <c r="H2179" s="2" t="s">
        <v>49</v>
      </c>
      <c r="I2179" s="2" t="s">
        <v>5369</v>
      </c>
      <c r="J2179" s="3" t="str">
        <f>HYPERLINK("https://www.boe.es/gazeta/dias/1828/05/10/pdfs/GMD-1828-57.pdf#page=4","Abrir facsímil")</f>
        <v>Abrir facsímil</v>
      </c>
      <c r="K2179" s="3" t="s">
        <v>51</v>
      </c>
    </row>
    <row r="2180" spans="1:11" ht="42" customHeight="1">
      <c r="A2180" s="2" t="s">
        <v>5370</v>
      </c>
      <c r="B2180" s="2" t="s">
        <v>5371</v>
      </c>
      <c r="C2180" s="2" t="s">
        <v>46</v>
      </c>
      <c r="D2180" s="2" t="s">
        <v>28</v>
      </c>
      <c r="E2180" s="5" t="s">
        <v>78</v>
      </c>
      <c r="F2180" s="3" t="s">
        <v>79</v>
      </c>
      <c r="G2180" s="3" t="s">
        <v>36</v>
      </c>
      <c r="H2180" s="2" t="s">
        <v>49</v>
      </c>
      <c r="I2180" s="2" t="s">
        <v>5372</v>
      </c>
      <c r="J2180" s="3" t="str">
        <f>HYPERLINK("https://www.boe.es/gazeta/dias/1828/04/03/pdfs/GMD-1828-41.pdf#page=3","Abrir facsímil")</f>
        <v>Abrir facsímil</v>
      </c>
      <c r="K2180" s="3" t="s">
        <v>51</v>
      </c>
    </row>
    <row r="2181" spans="1:11" ht="42" customHeight="1">
      <c r="A2181" s="2" t="s">
        <v>5373</v>
      </c>
      <c r="B2181" s="2" t="s">
        <v>5374</v>
      </c>
      <c r="C2181" s="2" t="s">
        <v>27</v>
      </c>
      <c r="D2181" s="2" t="s">
        <v>28</v>
      </c>
      <c r="E2181" s="5" t="s">
        <v>91</v>
      </c>
      <c r="F2181" s="3" t="s">
        <v>92</v>
      </c>
      <c r="G2181" s="3" t="s">
        <v>21</v>
      </c>
      <c r="H2181" s="2" t="s">
        <v>49</v>
      </c>
      <c r="I2181" s="2" t="s">
        <v>5375</v>
      </c>
      <c r="J2181" s="3" t="str">
        <f>HYPERLINK("https://www.boe.es/gazeta/dias/1828/12/13/pdfs/GMD-1828-150.pdf#page=4","Abrir facsímil")</f>
        <v>Abrir facsímil</v>
      </c>
      <c r="K2181" s="3" t="s">
        <v>51</v>
      </c>
    </row>
    <row r="2182" spans="1:11" ht="42" customHeight="1">
      <c r="A2182" s="2" t="s">
        <v>5376</v>
      </c>
      <c r="B2182" s="2" t="s">
        <v>5377</v>
      </c>
      <c r="C2182" s="2" t="s">
        <v>96</v>
      </c>
      <c r="D2182" s="2" t="s">
        <v>28</v>
      </c>
      <c r="E2182" s="5" t="s">
        <v>1425</v>
      </c>
      <c r="F2182" s="3" t="s">
        <v>1426</v>
      </c>
      <c r="G2182" s="3" t="s">
        <v>21</v>
      </c>
      <c r="H2182" s="2" t="s">
        <v>49</v>
      </c>
      <c r="I2182" s="2" t="s">
        <v>5378</v>
      </c>
      <c r="J2182" s="3" t="str">
        <f>HYPERLINK("https://www.boe.es/gazeta/dias/1828/07/17/pdfs/GMD-1828-86.pdf#page=4","Abrir facsímil")</f>
        <v>Abrir facsímil</v>
      </c>
      <c r="K2182" s="3" t="s">
        <v>51</v>
      </c>
    </row>
    <row r="2183" spans="1:11" ht="42" customHeight="1">
      <c r="A2183" s="2" t="s">
        <v>5379</v>
      </c>
      <c r="B2183" s="2" t="s">
        <v>5380</v>
      </c>
      <c r="C2183" s="2" t="s">
        <v>17</v>
      </c>
      <c r="D2183" s="2" t="s">
        <v>18</v>
      </c>
      <c r="E2183" s="5" t="s">
        <v>920</v>
      </c>
      <c r="F2183" s="3" t="s">
        <v>921</v>
      </c>
      <c r="G2183" s="3" t="s">
        <v>43</v>
      </c>
      <c r="H2183" s="2" t="s">
        <v>49</v>
      </c>
      <c r="I2183" s="2" t="s">
        <v>5381</v>
      </c>
      <c r="J2183" s="3" t="str">
        <f>HYPERLINK("https://www.boe.es/gazeta/dias/1828/01/29/pdfs/GMD-1828-13.pdf#page=1","Abrir facsímil")</f>
        <v>Abrir facsímil</v>
      </c>
      <c r="K2183" s="3" t="s">
        <v>51</v>
      </c>
    </row>
    <row r="2184" spans="1:11" ht="42" customHeight="1">
      <c r="A2184" s="2" t="s">
        <v>5382</v>
      </c>
      <c r="B2184" s="2" t="s">
        <v>5383</v>
      </c>
      <c r="C2184" s="2" t="s">
        <v>17</v>
      </c>
      <c r="D2184" s="2" t="s">
        <v>18</v>
      </c>
      <c r="E2184" s="5" t="s">
        <v>1325</v>
      </c>
      <c r="F2184" s="3" t="s">
        <v>1326</v>
      </c>
      <c r="G2184" s="3" t="s">
        <v>43</v>
      </c>
      <c r="H2184" s="2" t="s">
        <v>49</v>
      </c>
      <c r="I2184" s="2" t="s">
        <v>5384</v>
      </c>
      <c r="J2184" s="3" t="str">
        <f>HYPERLINK("https://www.boe.es/gazeta/dias/1828/05/17/pdfs/GMD-1828-60.pdf#page=1","Abrir facsímil")</f>
        <v>Abrir facsímil</v>
      </c>
      <c r="K2184" s="3" t="s">
        <v>51</v>
      </c>
    </row>
    <row r="2185" spans="1:11" ht="42" customHeight="1">
      <c r="A2185" s="2" t="s">
        <v>5385</v>
      </c>
      <c r="B2185" s="2" t="s">
        <v>5386</v>
      </c>
      <c r="C2185" s="2" t="s">
        <v>17</v>
      </c>
      <c r="D2185" s="2" t="s">
        <v>18</v>
      </c>
      <c r="E2185" s="5" t="s">
        <v>572</v>
      </c>
      <c r="F2185" s="3" t="s">
        <v>573</v>
      </c>
      <c r="G2185" s="3" t="s">
        <v>36</v>
      </c>
      <c r="H2185" s="2" t="s">
        <v>49</v>
      </c>
      <c r="I2185" s="2" t="s">
        <v>5387</v>
      </c>
      <c r="J2185" s="3" t="str">
        <f>HYPERLINK("https://www.boe.es/gazeta/dias/1828/09/23/pdfs/GMD-1828-115.pdf#page=3","Abrir facsímil")</f>
        <v>Abrir facsímil</v>
      </c>
      <c r="K2185" s="3" t="s">
        <v>51</v>
      </c>
    </row>
    <row r="2186" spans="1:11" ht="42" customHeight="1">
      <c r="A2186" s="2" t="s">
        <v>5388</v>
      </c>
      <c r="B2186" s="2" t="s">
        <v>5389</v>
      </c>
      <c r="C2186" s="2" t="s">
        <v>27</v>
      </c>
      <c r="D2186" s="2" t="s">
        <v>28</v>
      </c>
      <c r="E2186" s="5" t="s">
        <v>788</v>
      </c>
      <c r="F2186" s="3" t="s">
        <v>789</v>
      </c>
      <c r="G2186" s="3" t="s">
        <v>1356</v>
      </c>
      <c r="H2186" s="2" t="s">
        <v>49</v>
      </c>
      <c r="I2186" s="2" t="s">
        <v>5390</v>
      </c>
      <c r="J2186" s="3" t="str">
        <f>HYPERLINK("https://www.boe.es/gazeta/dias/1828/05/24/pdfs/GMD-1828-63.pdf#page=3","Abrir facsímil")</f>
        <v>Abrir facsímil</v>
      </c>
      <c r="K2186" s="3" t="s">
        <v>51</v>
      </c>
    </row>
    <row r="2187" spans="1:11" ht="42" customHeight="1">
      <c r="A2187" s="2" t="s">
        <v>5391</v>
      </c>
      <c r="B2187" s="2" t="s">
        <v>5391</v>
      </c>
      <c r="C2187" s="2" t="s">
        <v>17</v>
      </c>
      <c r="D2187" s="2" t="s">
        <v>18</v>
      </c>
      <c r="E2187" s="5" t="s">
        <v>1731</v>
      </c>
      <c r="F2187" s="3" t="s">
        <v>1732</v>
      </c>
      <c r="G2187" s="3" t="s">
        <v>43</v>
      </c>
      <c r="H2187" s="2" t="s">
        <v>49</v>
      </c>
      <c r="I2187" s="2" t="s">
        <v>5392</v>
      </c>
      <c r="J2187" s="3" t="str">
        <f>HYPERLINK("https://www.boe.es/gazeta/dias/1828/03/06/pdfs/GMD-1828-29.pdf#page=1","Abrir facsímil")</f>
        <v>Abrir facsímil</v>
      </c>
      <c r="K2187" s="3" t="s">
        <v>51</v>
      </c>
    </row>
    <row r="2188" spans="1:11" ht="42" customHeight="1">
      <c r="A2188" s="2" t="s">
        <v>5393</v>
      </c>
      <c r="B2188" s="2" t="s">
        <v>5394</v>
      </c>
      <c r="C2188" s="2" t="s">
        <v>27</v>
      </c>
      <c r="D2188" s="2" t="s">
        <v>28</v>
      </c>
      <c r="E2188" s="5" t="s">
        <v>204</v>
      </c>
      <c r="F2188" s="3" t="s">
        <v>205</v>
      </c>
      <c r="G2188" s="3" t="s">
        <v>36</v>
      </c>
      <c r="H2188" s="2" t="s">
        <v>49</v>
      </c>
      <c r="I2188" s="2" t="s">
        <v>5395</v>
      </c>
      <c r="J2188" s="3" t="str">
        <f>HYPERLINK("https://www.boe.es/gazeta/dias/1828/09/11/pdfs/GMD-1828-110.pdf#page=3","Abrir facsímil")</f>
        <v>Abrir facsímil</v>
      </c>
      <c r="K2188" s="3" t="s">
        <v>51</v>
      </c>
    </row>
    <row r="2189" spans="1:11" ht="42" customHeight="1">
      <c r="A2189" s="2" t="s">
        <v>5396</v>
      </c>
      <c r="B2189" s="2" t="s">
        <v>5396</v>
      </c>
      <c r="C2189" s="2" t="s">
        <v>17</v>
      </c>
      <c r="D2189" s="2" t="s">
        <v>18</v>
      </c>
      <c r="E2189" s="5" t="s">
        <v>499</v>
      </c>
      <c r="F2189" s="3" t="s">
        <v>500</v>
      </c>
      <c r="G2189" s="3" t="s">
        <v>36</v>
      </c>
      <c r="H2189" s="2" t="s">
        <v>49</v>
      </c>
      <c r="I2189" s="2" t="s">
        <v>5397</v>
      </c>
      <c r="J2189" s="3" t="str">
        <f>HYPERLINK("https://www.boe.es/gazeta/dias/1828/09/16/pdfs/GMD-1828-112.pdf#page=3","Abrir facsímil")</f>
        <v>Abrir facsímil</v>
      </c>
      <c r="K2189" s="3" t="s">
        <v>51</v>
      </c>
    </row>
    <row r="2190" spans="1:11" ht="42" customHeight="1">
      <c r="A2190" s="2" t="s">
        <v>5398</v>
      </c>
      <c r="B2190" s="2" t="s">
        <v>5399</v>
      </c>
      <c r="C2190" s="2" t="s">
        <v>17</v>
      </c>
      <c r="D2190" s="2" t="s">
        <v>18</v>
      </c>
      <c r="E2190" s="5" t="s">
        <v>100</v>
      </c>
      <c r="F2190" s="3" t="s">
        <v>101</v>
      </c>
      <c r="G2190" s="3" t="s">
        <v>21</v>
      </c>
      <c r="H2190" s="2" t="s">
        <v>49</v>
      </c>
      <c r="I2190" s="2" t="s">
        <v>5400</v>
      </c>
      <c r="J2190" s="3" t="str">
        <f>HYPERLINK("https://www.boe.es/gazeta/dias/1828/10/02/pdfs/GMD-1828-119.pdf#page=4","Abrir facsímil")</f>
        <v>Abrir facsímil</v>
      </c>
      <c r="K2190" s="3" t="s">
        <v>51</v>
      </c>
    </row>
    <row r="2191" spans="1:11" ht="42" customHeight="1">
      <c r="A2191" s="2" t="s">
        <v>5401</v>
      </c>
      <c r="B2191" s="2" t="s">
        <v>5402</v>
      </c>
      <c r="C2191" s="2" t="s">
        <v>17</v>
      </c>
      <c r="D2191" s="2" t="s">
        <v>18</v>
      </c>
      <c r="E2191" s="5" t="s">
        <v>1268</v>
      </c>
      <c r="F2191" s="3" t="s">
        <v>1269</v>
      </c>
      <c r="G2191" s="3" t="s">
        <v>43</v>
      </c>
      <c r="H2191" s="2" t="s">
        <v>49</v>
      </c>
      <c r="I2191" s="2" t="s">
        <v>5403</v>
      </c>
      <c r="J2191" s="3" t="str">
        <f>HYPERLINK("https://www.boe.es/gazeta/dias/1828/12/23/pdfs/GMD-1828-154.pdf#page=1","Abrir facsímil")</f>
        <v>Abrir facsímil</v>
      </c>
      <c r="K2191" s="3" t="s">
        <v>51</v>
      </c>
    </row>
    <row r="2192" spans="1:11" ht="42" customHeight="1">
      <c r="A2192" s="2" t="s">
        <v>5404</v>
      </c>
      <c r="B2192" s="2" t="s">
        <v>5405</v>
      </c>
      <c r="C2192" s="2" t="s">
        <v>46</v>
      </c>
      <c r="D2192" s="2" t="s">
        <v>28</v>
      </c>
      <c r="E2192" s="5" t="s">
        <v>494</v>
      </c>
      <c r="F2192" s="3" t="s">
        <v>495</v>
      </c>
      <c r="G2192" s="3" t="s">
        <v>21</v>
      </c>
      <c r="H2192" s="2" t="s">
        <v>49</v>
      </c>
      <c r="I2192" s="2" t="s">
        <v>5406</v>
      </c>
      <c r="J2192" s="3" t="str">
        <f>HYPERLINK("https://www.boe.es/gazeta/dias/1828/12/18/pdfs/GMD-1828-152.pdf#page=4","Abrir facsímil")</f>
        <v>Abrir facsímil</v>
      </c>
      <c r="K2192" s="3" t="s">
        <v>51</v>
      </c>
    </row>
    <row r="2193" spans="1:11" ht="42" customHeight="1">
      <c r="A2193" s="2" t="s">
        <v>5407</v>
      </c>
      <c r="B2193" s="2" t="s">
        <v>5407</v>
      </c>
      <c r="C2193" s="2" t="s">
        <v>27</v>
      </c>
      <c r="D2193" s="2" t="s">
        <v>28</v>
      </c>
      <c r="E2193" s="5" t="s">
        <v>475</v>
      </c>
      <c r="F2193" s="3" t="s">
        <v>476</v>
      </c>
      <c r="G2193" s="3" t="s">
        <v>21</v>
      </c>
      <c r="H2193" s="2" t="s">
        <v>49</v>
      </c>
      <c r="I2193" s="2" t="s">
        <v>5408</v>
      </c>
      <c r="J2193" s="3" t="str">
        <f>HYPERLINK("https://www.boe.es/gazeta/dias/1828/11/25/pdfs/GMD-1828-142.pdf#page=4","Abrir facsímil")</f>
        <v>Abrir facsímil</v>
      </c>
      <c r="K2193" s="3" t="s">
        <v>51</v>
      </c>
    </row>
    <row r="2194" spans="1:11" ht="42" customHeight="1">
      <c r="A2194" s="2" t="s">
        <v>5409</v>
      </c>
      <c r="B2194" s="2" t="s">
        <v>5409</v>
      </c>
      <c r="C2194" s="2" t="s">
        <v>86</v>
      </c>
      <c r="D2194" s="2" t="s">
        <v>28</v>
      </c>
      <c r="E2194" s="5" t="s">
        <v>697</v>
      </c>
      <c r="F2194" s="3" t="s">
        <v>698</v>
      </c>
      <c r="G2194" s="3" t="s">
        <v>43</v>
      </c>
      <c r="H2194" s="2" t="s">
        <v>49</v>
      </c>
      <c r="I2194" s="2" t="s">
        <v>5410</v>
      </c>
      <c r="J2194" s="3" t="str">
        <f>HYPERLINK("https://www.boe.es/gazeta/dias/1828/05/03/pdfs/GMD-1828-54.pdf#page=1","Abrir facsímil")</f>
        <v>Abrir facsímil</v>
      </c>
      <c r="K2194" s="3" t="s">
        <v>51</v>
      </c>
    </row>
    <row r="2195" spans="1:11" ht="42" customHeight="1">
      <c r="A2195" s="2" t="s">
        <v>5411</v>
      </c>
      <c r="B2195" s="2" t="s">
        <v>5411</v>
      </c>
      <c r="C2195" s="2" t="s">
        <v>54</v>
      </c>
      <c r="D2195" s="2" t="s">
        <v>28</v>
      </c>
      <c r="E2195" s="5" t="s">
        <v>34</v>
      </c>
      <c r="F2195" s="3" t="s">
        <v>35</v>
      </c>
      <c r="G2195" s="3" t="s">
        <v>67</v>
      </c>
      <c r="H2195" s="2" t="s">
        <v>49</v>
      </c>
      <c r="I2195" s="2" t="s">
        <v>5412</v>
      </c>
      <c r="J2195" s="3" t="str">
        <f>HYPERLINK("https://www.boe.es/gazeta/dias/1828/10/14/pdfs/GMD-1828-124.pdf#page=2","Abrir facsímil")</f>
        <v>Abrir facsímil</v>
      </c>
      <c r="K2195" s="3" t="s">
        <v>51</v>
      </c>
    </row>
    <row r="2196" spans="1:11" ht="42" customHeight="1">
      <c r="A2196" s="2" t="s">
        <v>5413</v>
      </c>
      <c r="B2196" s="2" t="s">
        <v>5413</v>
      </c>
      <c r="C2196" s="2" t="s">
        <v>17</v>
      </c>
      <c r="D2196" s="2" t="s">
        <v>18</v>
      </c>
      <c r="E2196" s="5" t="s">
        <v>1495</v>
      </c>
      <c r="F2196" s="3" t="s">
        <v>1496</v>
      </c>
      <c r="G2196" s="3" t="s">
        <v>43</v>
      </c>
      <c r="H2196" s="2" t="s">
        <v>49</v>
      </c>
      <c r="I2196" s="2" t="s">
        <v>5414</v>
      </c>
      <c r="J2196" s="3" t="str">
        <f>HYPERLINK("https://www.boe.es/gazeta/dias/1828/02/28/pdfs/GMD-1828-26.pdf#page=1","Abrir facsímil")</f>
        <v>Abrir facsímil</v>
      </c>
      <c r="K2196" s="3" t="s">
        <v>51</v>
      </c>
    </row>
    <row r="2197" spans="1:11" ht="42" customHeight="1">
      <c r="A2197" s="2" t="s">
        <v>5415</v>
      </c>
      <c r="B2197" s="2" t="s">
        <v>5416</v>
      </c>
      <c r="C2197" s="2" t="s">
        <v>96</v>
      </c>
      <c r="D2197" s="2" t="s">
        <v>28</v>
      </c>
      <c r="E2197" s="5" t="s">
        <v>314</v>
      </c>
      <c r="F2197" s="3" t="s">
        <v>315</v>
      </c>
      <c r="G2197" s="3" t="s">
        <v>21</v>
      </c>
      <c r="H2197" s="2" t="s">
        <v>49</v>
      </c>
      <c r="I2197" s="2" t="s">
        <v>5417</v>
      </c>
      <c r="J2197" s="3" t="str">
        <f>HYPERLINK("https://www.boe.es/gazeta/dias/1828/01/26/pdfs/GMD-1828-12.pdf#page=4","Abrir facsímil")</f>
        <v>Abrir facsímil</v>
      </c>
      <c r="K2197" s="3" t="s">
        <v>51</v>
      </c>
    </row>
    <row r="2198" spans="1:11" ht="42" customHeight="1">
      <c r="A2198" s="2" t="s">
        <v>5418</v>
      </c>
      <c r="B2198" s="2" t="s">
        <v>5419</v>
      </c>
      <c r="C2198" s="2" t="s">
        <v>86</v>
      </c>
      <c r="D2198" s="2" t="s">
        <v>28</v>
      </c>
      <c r="E2198" s="5" t="s">
        <v>55</v>
      </c>
      <c r="F2198" s="3" t="s">
        <v>56</v>
      </c>
      <c r="G2198" s="3" t="s">
        <v>36</v>
      </c>
      <c r="H2198" s="2" t="s">
        <v>49</v>
      </c>
      <c r="I2198" s="2" t="s">
        <v>5420</v>
      </c>
      <c r="J2198" s="3" t="str">
        <f>HYPERLINK("https://www.boe.es/gazeta/dias/1828/05/10/pdfs/GMD-1828-57.pdf#page=3","Abrir facsímil")</f>
        <v>Abrir facsímil</v>
      </c>
      <c r="K2198" s="3" t="s">
        <v>51</v>
      </c>
    </row>
    <row r="2199" spans="1:11" ht="42" customHeight="1">
      <c r="A2199" s="2" t="s">
        <v>5421</v>
      </c>
      <c r="B2199" s="2" t="s">
        <v>5421</v>
      </c>
      <c r="C2199" s="2" t="s">
        <v>17</v>
      </c>
      <c r="D2199" s="2" t="s">
        <v>18</v>
      </c>
      <c r="E2199" s="5" t="s">
        <v>3059</v>
      </c>
      <c r="F2199" s="3" t="s">
        <v>3060</v>
      </c>
      <c r="G2199" s="3" t="s">
        <v>67</v>
      </c>
      <c r="H2199" s="2" t="s">
        <v>49</v>
      </c>
      <c r="I2199" s="2" t="s">
        <v>5422</v>
      </c>
      <c r="J2199" s="3" t="str">
        <f>HYPERLINK("https://www.boe.es/gazeta/dias/1828/01/17/pdfs/GMD-1828-8.pdf#page=2","Abrir facsímil")</f>
        <v>Abrir facsímil</v>
      </c>
      <c r="K2199" s="3" t="s">
        <v>51</v>
      </c>
    </row>
    <row r="2200" spans="1:11" ht="42" customHeight="1">
      <c r="A2200" s="2" t="s">
        <v>5423</v>
      </c>
      <c r="B2200" s="2" t="s">
        <v>5424</v>
      </c>
      <c r="C2200" s="2" t="s">
        <v>27</v>
      </c>
      <c r="D2200" s="2" t="s">
        <v>28</v>
      </c>
      <c r="E2200" s="5" t="s">
        <v>434</v>
      </c>
      <c r="F2200" s="3" t="s">
        <v>435</v>
      </c>
      <c r="G2200" s="3" t="s">
        <v>67</v>
      </c>
      <c r="H2200" s="2" t="s">
        <v>49</v>
      </c>
      <c r="I2200" s="2" t="s">
        <v>5425</v>
      </c>
      <c r="J2200" s="3" t="str">
        <f>HYPERLINK("https://www.boe.es/gazeta/dias/1828/08/26/pdfs/GMD-1828-103.pdf#page=2","Abrir facsímil")</f>
        <v>Abrir facsímil</v>
      </c>
      <c r="K2200" s="3" t="s">
        <v>51</v>
      </c>
    </row>
    <row r="2201" spans="1:11" ht="42" customHeight="1">
      <c r="A2201" s="2" t="s">
        <v>5423</v>
      </c>
      <c r="B2201" s="2" t="s">
        <v>5424</v>
      </c>
      <c r="C2201" s="2" t="s">
        <v>27</v>
      </c>
      <c r="D2201" s="2" t="s">
        <v>28</v>
      </c>
      <c r="E2201" s="5" t="s">
        <v>256</v>
      </c>
      <c r="F2201" s="3" t="s">
        <v>257</v>
      </c>
      <c r="G2201" s="3" t="s">
        <v>36</v>
      </c>
      <c r="H2201" s="2" t="s">
        <v>49</v>
      </c>
      <c r="I2201" s="2" t="s">
        <v>5426</v>
      </c>
      <c r="J2201" s="3" t="str">
        <f>HYPERLINK("https://www.boe.es/gazeta/dias/1828/11/11/pdfs/GMD-1828-136.pdf#page=3","Abrir facsímil")</f>
        <v>Abrir facsímil</v>
      </c>
      <c r="K2201" s="3" t="s">
        <v>51</v>
      </c>
    </row>
    <row r="2202" spans="1:11" ht="42" customHeight="1">
      <c r="A2202" s="2" t="s">
        <v>5427</v>
      </c>
      <c r="B2202" s="2" t="s">
        <v>5428</v>
      </c>
      <c r="C2202" s="2" t="s">
        <v>27</v>
      </c>
      <c r="D2202" s="2" t="s">
        <v>28</v>
      </c>
      <c r="E2202" s="5" t="s">
        <v>324</v>
      </c>
      <c r="F2202" s="3" t="s">
        <v>325</v>
      </c>
      <c r="G2202" s="3" t="s">
        <v>21</v>
      </c>
      <c r="H2202" s="2" t="s">
        <v>49</v>
      </c>
      <c r="I2202" s="2" t="s">
        <v>5429</v>
      </c>
      <c r="J2202" s="3" t="str">
        <f>HYPERLINK("https://www.boe.es/gazeta/dias/1828/05/08/pdfs/GMD-1828-56.pdf#page=4","Abrir facsímil")</f>
        <v>Abrir facsímil</v>
      </c>
      <c r="K2202" s="3" t="s">
        <v>51</v>
      </c>
    </row>
    <row r="2203" spans="1:11" ht="42" customHeight="1">
      <c r="A2203" s="2" t="s">
        <v>5430</v>
      </c>
      <c r="B2203" s="2" t="s">
        <v>5430</v>
      </c>
      <c r="C2203" s="2" t="s">
        <v>27</v>
      </c>
      <c r="D2203" s="2" t="s">
        <v>28</v>
      </c>
      <c r="E2203" s="5" t="s">
        <v>475</v>
      </c>
      <c r="F2203" s="3" t="s">
        <v>476</v>
      </c>
      <c r="G2203" s="3" t="s">
        <v>21</v>
      </c>
      <c r="H2203" s="2" t="s">
        <v>49</v>
      </c>
      <c r="I2203" s="2" t="s">
        <v>5431</v>
      </c>
      <c r="J2203" s="3" t="str">
        <f>HYPERLINK("https://www.boe.es/gazeta/dias/1828/11/25/pdfs/GMD-1828-142.pdf#page=4","Abrir facsímil")</f>
        <v>Abrir facsímil</v>
      </c>
      <c r="K2203" s="3" t="s">
        <v>51</v>
      </c>
    </row>
    <row r="2204" spans="1:11" ht="42" customHeight="1">
      <c r="A2204" s="2" t="s">
        <v>5432</v>
      </c>
      <c r="B2204" s="2" t="s">
        <v>5433</v>
      </c>
      <c r="C2204" s="2" t="s">
        <v>17</v>
      </c>
      <c r="D2204" s="2" t="s">
        <v>18</v>
      </c>
      <c r="E2204" s="5" t="s">
        <v>41</v>
      </c>
      <c r="F2204" s="3" t="s">
        <v>42</v>
      </c>
      <c r="G2204" s="3" t="s">
        <v>67</v>
      </c>
      <c r="H2204" s="2" t="s">
        <v>49</v>
      </c>
      <c r="I2204" s="2" t="s">
        <v>5434</v>
      </c>
      <c r="J2204" s="3" t="str">
        <f>HYPERLINK("https://www.boe.es/gazeta/dias/1828/01/15/pdfs/GMD-1828-7.pdf#page=2","Abrir facsímil")</f>
        <v>Abrir facsímil</v>
      </c>
      <c r="K2204" s="3" t="s">
        <v>51</v>
      </c>
    </row>
    <row r="2205" spans="1:11" ht="42" customHeight="1">
      <c r="A2205" s="2" t="s">
        <v>5435</v>
      </c>
      <c r="B2205" s="2" t="s">
        <v>5436</v>
      </c>
      <c r="C2205" s="2" t="s">
        <v>27</v>
      </c>
      <c r="D2205" s="2" t="s">
        <v>28</v>
      </c>
      <c r="E2205" s="5" t="s">
        <v>34</v>
      </c>
      <c r="F2205" s="3" t="s">
        <v>35</v>
      </c>
      <c r="G2205" s="3" t="s">
        <v>36</v>
      </c>
      <c r="H2205" s="2" t="s">
        <v>49</v>
      </c>
      <c r="I2205" s="2" t="s">
        <v>5437</v>
      </c>
      <c r="J2205" s="3" t="str">
        <f>HYPERLINK("https://www.boe.es/gazeta/dias/1828/10/14/pdfs/GMD-1828-124.pdf#page=3","Abrir facsímil")</f>
        <v>Abrir facsímil</v>
      </c>
      <c r="K2205" s="3" t="s">
        <v>51</v>
      </c>
    </row>
    <row r="2206" spans="1:11" ht="42" customHeight="1">
      <c r="A2206" s="2" t="s">
        <v>5438</v>
      </c>
      <c r="B2206" s="2" t="s">
        <v>5439</v>
      </c>
      <c r="C2206" s="2" t="s">
        <v>96</v>
      </c>
      <c r="D2206" s="2" t="s">
        <v>28</v>
      </c>
      <c r="E2206" s="5" t="s">
        <v>386</v>
      </c>
      <c r="F2206" s="3" t="s">
        <v>387</v>
      </c>
      <c r="G2206" s="3" t="s">
        <v>21</v>
      </c>
      <c r="H2206" s="2" t="s">
        <v>49</v>
      </c>
      <c r="I2206" s="2" t="s">
        <v>5440</v>
      </c>
      <c r="J2206" s="3" t="str">
        <f>HYPERLINK("https://www.boe.es/gazeta/dias/1828/04/29/pdfs/GMD-1828-52.pdf#page=4","Abrir facsímil")</f>
        <v>Abrir facsímil</v>
      </c>
      <c r="K2206" s="3" t="s">
        <v>51</v>
      </c>
    </row>
    <row r="2207" spans="1:11" ht="42" customHeight="1">
      <c r="A2207" s="2" t="s">
        <v>5441</v>
      </c>
      <c r="B2207" s="2" t="s">
        <v>5441</v>
      </c>
      <c r="C2207" s="2" t="s">
        <v>17</v>
      </c>
      <c r="D2207" s="2" t="s">
        <v>18</v>
      </c>
      <c r="E2207" s="5" t="s">
        <v>1124</v>
      </c>
      <c r="F2207" s="3" t="s">
        <v>1125</v>
      </c>
      <c r="G2207" s="3" t="s">
        <v>36</v>
      </c>
      <c r="H2207" s="2" t="s">
        <v>49</v>
      </c>
      <c r="I2207" s="2" t="s">
        <v>5442</v>
      </c>
      <c r="J2207" s="3" t="str">
        <f>HYPERLINK("https://www.boe.es/gazeta/dias/1828/11/01/pdfs/GMD-1828-132.pdf#page=3","Abrir facsímil")</f>
        <v>Abrir facsímil</v>
      </c>
      <c r="K2207" s="3" t="s">
        <v>51</v>
      </c>
    </row>
    <row r="2208" spans="1:11" ht="42" customHeight="1">
      <c r="A2208" s="2" t="s">
        <v>5443</v>
      </c>
      <c r="B2208" s="2" t="s">
        <v>5444</v>
      </c>
      <c r="C2208" s="2" t="s">
        <v>17</v>
      </c>
      <c r="D2208" s="2" t="s">
        <v>18</v>
      </c>
      <c r="E2208" s="5" t="s">
        <v>649</v>
      </c>
      <c r="F2208" s="3" t="s">
        <v>650</v>
      </c>
      <c r="G2208" s="3" t="s">
        <v>43</v>
      </c>
      <c r="H2208" s="2" t="s">
        <v>49</v>
      </c>
      <c r="I2208" s="2" t="s">
        <v>5445</v>
      </c>
      <c r="J2208" s="3" t="str">
        <f>HYPERLINK("https://www.boe.es/gazeta/dias/1828/03/13/pdfs/GMD-1828-32.pdf#page=1","Abrir facsímil")</f>
        <v>Abrir facsímil</v>
      </c>
      <c r="K2208" s="3" t="s">
        <v>51</v>
      </c>
    </row>
    <row r="2209" spans="1:11" ht="42" customHeight="1">
      <c r="A2209" s="2" t="s">
        <v>5446</v>
      </c>
      <c r="B2209" s="2" t="s">
        <v>5447</v>
      </c>
      <c r="C2209" s="2" t="s">
        <v>150</v>
      </c>
      <c r="D2209" s="2" t="s">
        <v>151</v>
      </c>
      <c r="E2209" s="5" t="s">
        <v>204</v>
      </c>
      <c r="F2209" s="3" t="s">
        <v>205</v>
      </c>
      <c r="G2209" s="3" t="s">
        <v>43</v>
      </c>
      <c r="H2209" s="2" t="s">
        <v>49</v>
      </c>
      <c r="I2209" s="2" t="s">
        <v>5448</v>
      </c>
      <c r="J2209" s="3" t="str">
        <f>HYPERLINK("https://www.boe.es/gazeta/dias/1828/09/11/pdfs/GMD-1828-110.pdf#page=1","Abrir facsímil")</f>
        <v>Abrir facsímil</v>
      </c>
      <c r="K2209" s="3" t="s">
        <v>51</v>
      </c>
    </row>
    <row r="2210" spans="1:11" ht="42" customHeight="1">
      <c r="A2210" s="2" t="s">
        <v>5449</v>
      </c>
      <c r="B2210" s="2" t="s">
        <v>5450</v>
      </c>
      <c r="C2210" s="2" t="s">
        <v>17</v>
      </c>
      <c r="D2210" s="2" t="s">
        <v>18</v>
      </c>
      <c r="E2210" s="5" t="s">
        <v>879</v>
      </c>
      <c r="F2210" s="3" t="s">
        <v>880</v>
      </c>
      <c r="G2210" s="3" t="s">
        <v>43</v>
      </c>
      <c r="H2210" s="2" t="s">
        <v>49</v>
      </c>
      <c r="I2210" s="2" t="s">
        <v>5451</v>
      </c>
      <c r="J2210" s="3" t="str">
        <f>HYPERLINK("https://www.boe.es/gazeta/dias/1828/01/22/pdfs/GMD-1828-10.pdf#page=1","Abrir facsímil")</f>
        <v>Abrir facsímil</v>
      </c>
      <c r="K2210" s="3" t="s">
        <v>51</v>
      </c>
    </row>
    <row r="2211" spans="1:11" ht="42" customHeight="1">
      <c r="A2211" s="2" t="s">
        <v>5452</v>
      </c>
      <c r="B2211" s="2" t="s">
        <v>5453</v>
      </c>
      <c r="C2211" s="2" t="s">
        <v>17</v>
      </c>
      <c r="D2211" s="2" t="s">
        <v>18</v>
      </c>
      <c r="E2211" s="5" t="s">
        <v>164</v>
      </c>
      <c r="F2211" s="3" t="s">
        <v>165</v>
      </c>
      <c r="G2211" s="3" t="s">
        <v>67</v>
      </c>
      <c r="H2211" s="2" t="s">
        <v>49</v>
      </c>
      <c r="I2211" s="2" t="s">
        <v>5454</v>
      </c>
      <c r="J2211" s="3" t="str">
        <f>HYPERLINK("https://www.boe.es/gazeta/dias/1828/09/04/pdfs/GMD-1828-107.pdf#page=2","Abrir facsímil")</f>
        <v>Abrir facsímil</v>
      </c>
      <c r="K2211" s="3" t="s">
        <v>51</v>
      </c>
    </row>
    <row r="2212" spans="1:11" ht="42" customHeight="1">
      <c r="A2212" s="2" t="s">
        <v>5455</v>
      </c>
      <c r="B2212" s="2" t="s">
        <v>5456</v>
      </c>
      <c r="C2212" s="2" t="s">
        <v>54</v>
      </c>
      <c r="D2212" s="2" t="s">
        <v>28</v>
      </c>
      <c r="E2212" s="5" t="s">
        <v>169</v>
      </c>
      <c r="F2212" s="3" t="s">
        <v>170</v>
      </c>
      <c r="G2212" s="3" t="s">
        <v>36</v>
      </c>
      <c r="H2212" s="2" t="s">
        <v>49</v>
      </c>
      <c r="I2212" s="2" t="s">
        <v>5457</v>
      </c>
      <c r="J2212" s="3" t="str">
        <f>HYPERLINK("https://www.boe.es/gazeta/dias/1828/04/01/pdfs/GMD-1828-40.pdf#page=3","Abrir facsímil")</f>
        <v>Abrir facsímil</v>
      </c>
      <c r="K2212" s="3" t="s">
        <v>51</v>
      </c>
    </row>
    <row r="2213" spans="1:11" ht="42" customHeight="1">
      <c r="A2213" s="2" t="s">
        <v>5458</v>
      </c>
      <c r="B2213" s="2" t="s">
        <v>5459</v>
      </c>
      <c r="C2213" s="2" t="s">
        <v>27</v>
      </c>
      <c r="D2213" s="2" t="s">
        <v>28</v>
      </c>
      <c r="E2213" s="5" t="s">
        <v>154</v>
      </c>
      <c r="F2213" s="3" t="s">
        <v>155</v>
      </c>
      <c r="G2213" s="3" t="s">
        <v>21</v>
      </c>
      <c r="H2213" s="2" t="s">
        <v>49</v>
      </c>
      <c r="I2213" s="2" t="s">
        <v>5460</v>
      </c>
      <c r="J2213" s="3" t="str">
        <f>HYPERLINK("https://www.boe.es/gazeta/dias/1828/04/10/pdfs/GMD-1828-44.pdf#page=4","Abrir facsímil")</f>
        <v>Abrir facsímil</v>
      </c>
      <c r="K2213" s="3" t="s">
        <v>51</v>
      </c>
    </row>
    <row r="2214" spans="1:11" ht="42" customHeight="1">
      <c r="A2214" s="2" t="s">
        <v>5461</v>
      </c>
      <c r="B2214" s="2" t="s">
        <v>5462</v>
      </c>
      <c r="C2214" s="2" t="s">
        <v>150</v>
      </c>
      <c r="D2214" s="2" t="s">
        <v>151</v>
      </c>
      <c r="E2214" s="5" t="s">
        <v>564</v>
      </c>
      <c r="F2214" s="3" t="s">
        <v>565</v>
      </c>
      <c r="G2214" s="3" t="s">
        <v>21</v>
      </c>
      <c r="H2214" s="2" t="s">
        <v>49</v>
      </c>
      <c r="I2214" s="2" t="s">
        <v>5463</v>
      </c>
      <c r="J2214" s="3" t="str">
        <f>HYPERLINK("https://www.boe.es/gazeta/dias/1828/02/02/pdfs/GMD-1828-15.pdf#page=4","Abrir facsímil")</f>
        <v>Abrir facsímil</v>
      </c>
      <c r="K2214" s="3" t="s">
        <v>51</v>
      </c>
    </row>
    <row r="2215" spans="1:11" ht="42" customHeight="1">
      <c r="A2215" s="2" t="s">
        <v>5461</v>
      </c>
      <c r="B2215" s="2" t="s">
        <v>5462</v>
      </c>
      <c r="C2215" s="2" t="s">
        <v>17</v>
      </c>
      <c r="D2215" s="2" t="s">
        <v>18</v>
      </c>
      <c r="E2215" s="5" t="s">
        <v>241</v>
      </c>
      <c r="F2215" s="3" t="s">
        <v>242</v>
      </c>
      <c r="G2215" s="3" t="s">
        <v>243</v>
      </c>
      <c r="H2215" s="2" t="s">
        <v>49</v>
      </c>
      <c r="I2215" s="2" t="s">
        <v>5464</v>
      </c>
      <c r="J2215" s="3" t="str">
        <f>HYPERLINK("https://www.boe.es/gazeta/dias/1828/02/12/pdfs/GMD-1828-19.pdf#page=4","Abrir facsímil")</f>
        <v>Abrir facsímil</v>
      </c>
      <c r="K2215" s="3" t="s">
        <v>51</v>
      </c>
    </row>
    <row r="2216" spans="1:11" ht="42" customHeight="1">
      <c r="A2216" s="2" t="s">
        <v>5461</v>
      </c>
      <c r="B2216" s="2" t="s">
        <v>5462</v>
      </c>
      <c r="C2216" s="2" t="s">
        <v>27</v>
      </c>
      <c r="D2216" s="2" t="s">
        <v>28</v>
      </c>
      <c r="E2216" s="5" t="s">
        <v>959</v>
      </c>
      <c r="F2216" s="3" t="s">
        <v>960</v>
      </c>
      <c r="G2216" s="3" t="s">
        <v>2871</v>
      </c>
      <c r="H2216" s="2" t="s">
        <v>49</v>
      </c>
      <c r="I2216" s="2" t="s">
        <v>5465</v>
      </c>
      <c r="J2216" s="3" t="str">
        <f>HYPERLINK("https://www.boe.es/gazeta/dias/1828/04/15/pdfs/GMD-1828-46.pdf#page=4","Abrir facsímil")</f>
        <v>Abrir facsímil</v>
      </c>
      <c r="K2216" s="3" t="s">
        <v>51</v>
      </c>
    </row>
    <row r="2217" spans="1:11" ht="42" customHeight="1">
      <c r="A2217" s="2" t="s">
        <v>5461</v>
      </c>
      <c r="B2217" s="2" t="s">
        <v>5462</v>
      </c>
      <c r="C2217" s="2" t="s">
        <v>27</v>
      </c>
      <c r="D2217" s="2" t="s">
        <v>28</v>
      </c>
      <c r="E2217" s="5" t="s">
        <v>475</v>
      </c>
      <c r="F2217" s="3" t="s">
        <v>476</v>
      </c>
      <c r="G2217" s="3" t="s">
        <v>21</v>
      </c>
      <c r="H2217" s="2" t="s">
        <v>49</v>
      </c>
      <c r="I2217" s="2" t="s">
        <v>5466</v>
      </c>
      <c r="J2217" s="3" t="str">
        <f>HYPERLINK("https://www.boe.es/gazeta/dias/1828/11/25/pdfs/GMD-1828-142.pdf#page=4","Abrir facsímil")</f>
        <v>Abrir facsímil</v>
      </c>
      <c r="K2217" s="3" t="s">
        <v>51</v>
      </c>
    </row>
    <row r="2218" spans="1:11" ht="42" customHeight="1">
      <c r="A2218" s="2" t="s">
        <v>5461</v>
      </c>
      <c r="B2218" s="2" t="s">
        <v>5462</v>
      </c>
      <c r="C2218" s="2" t="s">
        <v>27</v>
      </c>
      <c r="D2218" s="2" t="s">
        <v>28</v>
      </c>
      <c r="E2218" s="5" t="s">
        <v>439</v>
      </c>
      <c r="F2218" s="3" t="s">
        <v>440</v>
      </c>
      <c r="G2218" s="3" t="s">
        <v>21</v>
      </c>
      <c r="H2218" s="2" t="s">
        <v>49</v>
      </c>
      <c r="I2218" s="2" t="s">
        <v>5467</v>
      </c>
      <c r="J2218" s="3" t="str">
        <f>HYPERLINK("https://www.boe.es/gazeta/dias/1828/12/09/pdfs/GMD-1828-148.pdf#page=4","Abrir facsímil")</f>
        <v>Abrir facsímil</v>
      </c>
      <c r="K2218" s="3" t="s">
        <v>51</v>
      </c>
    </row>
    <row r="2219" spans="1:11" ht="42" customHeight="1">
      <c r="A2219" s="2" t="s">
        <v>5468</v>
      </c>
      <c r="B2219" s="2" t="s">
        <v>5469</v>
      </c>
      <c r="C2219" s="2" t="s">
        <v>27</v>
      </c>
      <c r="D2219" s="2" t="s">
        <v>28</v>
      </c>
      <c r="E2219" s="5" t="s">
        <v>78</v>
      </c>
      <c r="F2219" s="3" t="s">
        <v>79</v>
      </c>
      <c r="G2219" s="3" t="s">
        <v>36</v>
      </c>
      <c r="H2219" s="2" t="s">
        <v>49</v>
      </c>
      <c r="I2219" s="2" t="s">
        <v>5470</v>
      </c>
      <c r="J2219" s="3" t="str">
        <f>HYPERLINK("https://www.boe.es/gazeta/dias/1828/04/03/pdfs/GMD-1828-41.pdf#page=3","Abrir facsímil")</f>
        <v>Abrir facsímil</v>
      </c>
      <c r="K2219" s="3" t="s">
        <v>51</v>
      </c>
    </row>
    <row r="2220" spans="1:11" ht="42" customHeight="1">
      <c r="A2220" s="2" t="s">
        <v>5471</v>
      </c>
      <c r="B2220" s="2" t="s">
        <v>5471</v>
      </c>
      <c r="C2220" s="2" t="s">
        <v>17</v>
      </c>
      <c r="D2220" s="2" t="s">
        <v>18</v>
      </c>
      <c r="E2220" s="5" t="s">
        <v>1017</v>
      </c>
      <c r="F2220" s="3" t="s">
        <v>1018</v>
      </c>
      <c r="G2220" s="3" t="s">
        <v>43</v>
      </c>
      <c r="H2220" s="2" t="s">
        <v>49</v>
      </c>
      <c r="I2220" s="2" t="s">
        <v>5472</v>
      </c>
      <c r="J2220" s="3" t="str">
        <f>HYPERLINK("https://www.boe.es/gazeta/dias/1828/11/06/pdfs/GMD-1828-134.pdf#page=1","Abrir facsímil")</f>
        <v>Abrir facsímil</v>
      </c>
      <c r="K2220" s="3" t="s">
        <v>51</v>
      </c>
    </row>
    <row r="2221" spans="1:11" ht="42" customHeight="1">
      <c r="A2221" s="2" t="s">
        <v>5473</v>
      </c>
      <c r="B2221" s="2" t="s">
        <v>5473</v>
      </c>
      <c r="C2221" s="2" t="s">
        <v>27</v>
      </c>
      <c r="D2221" s="2" t="s">
        <v>28</v>
      </c>
      <c r="E2221" s="5" t="s">
        <v>879</v>
      </c>
      <c r="F2221" s="3" t="s">
        <v>880</v>
      </c>
      <c r="G2221" s="3" t="s">
        <v>36</v>
      </c>
      <c r="H2221" s="2" t="s">
        <v>49</v>
      </c>
      <c r="I2221" s="2" t="s">
        <v>5474</v>
      </c>
      <c r="J2221" s="3" t="str">
        <f>HYPERLINK("https://www.boe.es/gazeta/dias/1828/01/22/pdfs/GMD-1828-10.pdf#page=3","Abrir facsímil")</f>
        <v>Abrir facsímil</v>
      </c>
      <c r="K2221" s="3" t="s">
        <v>51</v>
      </c>
    </row>
    <row r="2222" spans="1:11" ht="42" customHeight="1">
      <c r="A2222" s="2" t="s">
        <v>5475</v>
      </c>
      <c r="B2222" s="2" t="s">
        <v>5476</v>
      </c>
      <c r="C2222" s="2" t="s">
        <v>150</v>
      </c>
      <c r="D2222" s="2" t="s">
        <v>151</v>
      </c>
      <c r="E2222" s="5" t="s">
        <v>382</v>
      </c>
      <c r="F2222" s="3" t="s">
        <v>383</v>
      </c>
      <c r="G2222" s="3" t="s">
        <v>21</v>
      </c>
      <c r="H2222" s="2" t="s">
        <v>49</v>
      </c>
      <c r="I2222" s="2" t="s">
        <v>5477</v>
      </c>
      <c r="J2222" s="3" t="str">
        <f>HYPERLINK("https://www.boe.es/gazeta/dias/1828/03/04/pdfs/GMD-1828-28.pdf#page=4","Abrir facsímil")</f>
        <v>Abrir facsímil</v>
      </c>
      <c r="K2222" s="3" t="s">
        <v>51</v>
      </c>
    </row>
    <row r="2223" spans="1:11" ht="42" customHeight="1">
      <c r="A2223" s="2" t="s">
        <v>5478</v>
      </c>
      <c r="B2223" s="2" t="s">
        <v>5479</v>
      </c>
      <c r="C2223" s="2" t="s">
        <v>86</v>
      </c>
      <c r="D2223" s="2" t="s">
        <v>28</v>
      </c>
      <c r="E2223" s="5" t="s">
        <v>434</v>
      </c>
      <c r="F2223" s="3" t="s">
        <v>435</v>
      </c>
      <c r="G2223" s="3" t="s">
        <v>36</v>
      </c>
      <c r="H2223" s="2" t="s">
        <v>49</v>
      </c>
      <c r="I2223" s="2" t="s">
        <v>5480</v>
      </c>
      <c r="J2223" s="3" t="str">
        <f>HYPERLINK("https://www.boe.es/gazeta/dias/1828/08/26/pdfs/GMD-1828-103.pdf#page=3","Abrir facsímil")</f>
        <v>Abrir facsímil</v>
      </c>
      <c r="K2223" s="3" t="s">
        <v>51</v>
      </c>
    </row>
    <row r="2224" spans="1:11" ht="42" customHeight="1">
      <c r="A2224" s="2" t="s">
        <v>5481</v>
      </c>
      <c r="B2224" s="2" t="s">
        <v>5481</v>
      </c>
      <c r="C2224" s="2" t="s">
        <v>17</v>
      </c>
      <c r="D2224" s="2" t="s">
        <v>18</v>
      </c>
      <c r="E2224" s="5" t="s">
        <v>465</v>
      </c>
      <c r="F2224" s="3" t="s">
        <v>466</v>
      </c>
      <c r="G2224" s="3" t="s">
        <v>67</v>
      </c>
      <c r="H2224" s="2" t="s">
        <v>49</v>
      </c>
      <c r="I2224" s="2" t="s">
        <v>5482</v>
      </c>
      <c r="J2224" s="3" t="str">
        <f>HYPERLINK("https://www.boe.es/gazeta/dias/1828/07/22/pdfs/GMD-1828-88.pdf#page=2","Abrir facsímil")</f>
        <v>Abrir facsímil</v>
      </c>
      <c r="K2224" s="3" t="s">
        <v>51</v>
      </c>
    </row>
    <row r="2225" spans="1:11" ht="42" customHeight="1">
      <c r="A2225" s="2" t="s">
        <v>5483</v>
      </c>
      <c r="B2225" s="2" t="s">
        <v>5483</v>
      </c>
      <c r="C2225" s="2" t="s">
        <v>86</v>
      </c>
      <c r="D2225" s="2" t="s">
        <v>28</v>
      </c>
      <c r="E2225" s="5" t="s">
        <v>55</v>
      </c>
      <c r="F2225" s="3" t="s">
        <v>56</v>
      </c>
      <c r="G2225" s="3" t="s">
        <v>36</v>
      </c>
      <c r="H2225" s="2" t="s">
        <v>49</v>
      </c>
      <c r="I2225" s="2" t="s">
        <v>5484</v>
      </c>
      <c r="J2225" s="3" t="str">
        <f>HYPERLINK("https://www.boe.es/gazeta/dias/1828/05/10/pdfs/GMD-1828-57.pdf#page=3","Abrir facsímil")</f>
        <v>Abrir facsímil</v>
      </c>
      <c r="K2225" s="3" t="s">
        <v>51</v>
      </c>
    </row>
    <row r="2226" spans="1:11" ht="42" customHeight="1">
      <c r="A2226" s="2" t="s">
        <v>5485</v>
      </c>
      <c r="B2226" s="2" t="s">
        <v>5486</v>
      </c>
      <c r="C2226" s="2" t="s">
        <v>86</v>
      </c>
      <c r="D2226" s="2" t="s">
        <v>28</v>
      </c>
      <c r="E2226" s="5" t="s">
        <v>55</v>
      </c>
      <c r="F2226" s="3" t="s">
        <v>56</v>
      </c>
      <c r="G2226" s="3" t="s">
        <v>36</v>
      </c>
      <c r="H2226" s="2" t="s">
        <v>49</v>
      </c>
      <c r="I2226" s="2" t="s">
        <v>5487</v>
      </c>
      <c r="J2226" s="3" t="str">
        <f>HYPERLINK("https://www.boe.es/gazeta/dias/1828/05/10/pdfs/GMD-1828-57.pdf#page=3","Abrir facsímil")</f>
        <v>Abrir facsímil</v>
      </c>
      <c r="K2226" s="3" t="s">
        <v>51</v>
      </c>
    </row>
    <row r="2227" spans="1:11" ht="42" customHeight="1">
      <c r="A2227" s="2" t="s">
        <v>5488</v>
      </c>
      <c r="B2227" s="2" t="s">
        <v>5488</v>
      </c>
      <c r="C2227" s="2" t="s">
        <v>86</v>
      </c>
      <c r="D2227" s="2" t="s">
        <v>28</v>
      </c>
      <c r="E2227" s="5" t="s">
        <v>204</v>
      </c>
      <c r="F2227" s="3" t="s">
        <v>205</v>
      </c>
      <c r="G2227" s="3" t="s">
        <v>21</v>
      </c>
      <c r="H2227" s="2" t="s">
        <v>49</v>
      </c>
      <c r="I2227" s="2" t="s">
        <v>5489</v>
      </c>
      <c r="J2227" s="3" t="str">
        <f>HYPERLINK("https://www.boe.es/gazeta/dias/1828/09/11/pdfs/GMD-1828-110.pdf#page=4","Abrir facsímil")</f>
        <v>Abrir facsímil</v>
      </c>
      <c r="K2227" s="3" t="s">
        <v>51</v>
      </c>
    </row>
    <row r="2228" spans="1:11" ht="42" customHeight="1">
      <c r="A2228" s="2" t="s">
        <v>5490</v>
      </c>
      <c r="B2228" s="2" t="s">
        <v>5491</v>
      </c>
      <c r="C2228" s="2" t="s">
        <v>150</v>
      </c>
      <c r="D2228" s="2" t="s">
        <v>151</v>
      </c>
      <c r="E2228" s="5" t="s">
        <v>91</v>
      </c>
      <c r="F2228" s="3" t="s">
        <v>92</v>
      </c>
      <c r="G2228" s="3" t="s">
        <v>21</v>
      </c>
      <c r="H2228" s="2" t="s">
        <v>49</v>
      </c>
      <c r="I2228" s="2" t="s">
        <v>5492</v>
      </c>
      <c r="J2228" s="3" t="str">
        <f>HYPERLINK("https://www.boe.es/gazeta/dias/1828/12/13/pdfs/GMD-1828-150.pdf#page=4","Abrir facsímil")</f>
        <v>Abrir facsímil</v>
      </c>
      <c r="K2228" s="3" t="s">
        <v>51</v>
      </c>
    </row>
    <row r="2229" spans="1:11" ht="42" customHeight="1">
      <c r="A2229" s="2" t="s">
        <v>5493</v>
      </c>
      <c r="B2229" s="2" t="s">
        <v>5494</v>
      </c>
      <c r="C2229" s="2" t="s">
        <v>27</v>
      </c>
      <c r="D2229" s="2" t="s">
        <v>28</v>
      </c>
      <c r="E2229" s="5" t="s">
        <v>169</v>
      </c>
      <c r="F2229" s="3" t="s">
        <v>170</v>
      </c>
      <c r="G2229" s="3" t="s">
        <v>36</v>
      </c>
      <c r="H2229" s="2" t="s">
        <v>49</v>
      </c>
      <c r="I2229" s="2" t="s">
        <v>5495</v>
      </c>
      <c r="J2229" s="3" t="str">
        <f>HYPERLINK("https://www.boe.es/gazeta/dias/1828/04/01/pdfs/GMD-1828-40.pdf#page=3","Abrir facsímil")</f>
        <v>Abrir facsímil</v>
      </c>
      <c r="K2229" s="3" t="s">
        <v>51</v>
      </c>
    </row>
    <row r="2230" spans="1:11" ht="42" customHeight="1">
      <c r="A2230" s="2" t="s">
        <v>5496</v>
      </c>
      <c r="B2230" s="2" t="s">
        <v>5497</v>
      </c>
      <c r="C2230" s="2" t="s">
        <v>54</v>
      </c>
      <c r="D2230" s="2" t="s">
        <v>28</v>
      </c>
      <c r="E2230" s="5" t="s">
        <v>169</v>
      </c>
      <c r="F2230" s="3" t="s">
        <v>170</v>
      </c>
      <c r="G2230" s="3" t="s">
        <v>36</v>
      </c>
      <c r="H2230" s="2" t="s">
        <v>49</v>
      </c>
      <c r="I2230" s="2" t="s">
        <v>5498</v>
      </c>
      <c r="J2230" s="3" t="str">
        <f>HYPERLINK("https://www.boe.es/gazeta/dias/1828/04/01/pdfs/GMD-1828-40.pdf#page=3","Abrir facsímil")</f>
        <v>Abrir facsímil</v>
      </c>
      <c r="K2230" s="3" t="s">
        <v>51</v>
      </c>
    </row>
    <row r="2231" spans="1:11" ht="42" customHeight="1">
      <c r="A2231" s="2" t="s">
        <v>5499</v>
      </c>
      <c r="B2231" s="2" t="s">
        <v>5500</v>
      </c>
      <c r="C2231" s="2" t="s">
        <v>27</v>
      </c>
      <c r="D2231" s="2" t="s">
        <v>28</v>
      </c>
      <c r="E2231" s="5" t="s">
        <v>434</v>
      </c>
      <c r="F2231" s="3" t="s">
        <v>435</v>
      </c>
      <c r="G2231" s="3" t="s">
        <v>36</v>
      </c>
      <c r="H2231" s="2" t="s">
        <v>49</v>
      </c>
      <c r="I2231" s="2" t="s">
        <v>5501</v>
      </c>
      <c r="J2231" s="3" t="str">
        <f>HYPERLINK("https://www.boe.es/gazeta/dias/1828/08/26/pdfs/GMD-1828-103.pdf#page=3","Abrir facsímil")</f>
        <v>Abrir facsímil</v>
      </c>
      <c r="K2231" s="3" t="s">
        <v>51</v>
      </c>
    </row>
    <row r="2232" spans="1:11" ht="42" customHeight="1">
      <c r="A2232" s="2" t="s">
        <v>5502</v>
      </c>
      <c r="B2232" s="2" t="s">
        <v>5503</v>
      </c>
      <c r="C2232" s="2" t="s">
        <v>54</v>
      </c>
      <c r="D2232" s="2" t="s">
        <v>28</v>
      </c>
      <c r="E2232" s="5" t="s">
        <v>212</v>
      </c>
      <c r="F2232" s="3" t="s">
        <v>213</v>
      </c>
      <c r="G2232" s="3" t="s">
        <v>36</v>
      </c>
      <c r="H2232" s="2" t="s">
        <v>22</v>
      </c>
      <c r="I2232" s="2" t="s">
        <v>5504</v>
      </c>
      <c r="J2232" s="3" t="str">
        <f>HYPERLINK("https://www.boe.es/gazeta/dias/1828/03/25/pdfs/GMD-1828-37.pdf#page=3","Abrir facsímil")</f>
        <v>Abrir facsímil</v>
      </c>
      <c r="K2232" s="3" t="s">
        <v>24</v>
      </c>
    </row>
    <row r="2233" spans="1:11" ht="42" customHeight="1">
      <c r="A2233" s="2" t="s">
        <v>5505</v>
      </c>
      <c r="B2233" s="2" t="s">
        <v>5506</v>
      </c>
      <c r="C2233" s="2" t="s">
        <v>54</v>
      </c>
      <c r="D2233" s="2" t="s">
        <v>28</v>
      </c>
      <c r="E2233" s="5" t="s">
        <v>591</v>
      </c>
      <c r="F2233" s="3" t="s">
        <v>592</v>
      </c>
      <c r="G2233" s="3" t="s">
        <v>21</v>
      </c>
      <c r="H2233" s="2" t="s">
        <v>49</v>
      </c>
      <c r="I2233" s="2" t="s">
        <v>5507</v>
      </c>
      <c r="J2233" s="3" t="str">
        <f>HYPERLINK("https://www.boe.es/gazeta/dias/1828/12/11/pdfs/GMD-1828-149.pdf#page=4","Abrir facsímil")</f>
        <v>Abrir facsímil</v>
      </c>
      <c r="K2233" s="3" t="s">
        <v>51</v>
      </c>
    </row>
    <row r="2234" spans="1:11" ht="42" customHeight="1">
      <c r="A2234" s="2" t="s">
        <v>5508</v>
      </c>
      <c r="B2234" s="2" t="s">
        <v>5509</v>
      </c>
      <c r="C2234" s="2" t="s">
        <v>17</v>
      </c>
      <c r="D2234" s="2" t="s">
        <v>18</v>
      </c>
      <c r="E2234" s="5" t="s">
        <v>299</v>
      </c>
      <c r="F2234" s="3" t="s">
        <v>300</v>
      </c>
      <c r="G2234" s="3" t="s">
        <v>36</v>
      </c>
      <c r="H2234" s="2" t="s">
        <v>49</v>
      </c>
      <c r="I2234" s="2" t="s">
        <v>5510</v>
      </c>
      <c r="J2234" s="3" t="str">
        <f>HYPERLINK("https://www.boe.es/gazeta/dias/1828/02/23/pdfs/GMD-1828-24.pdf#page=3","Abrir facsímil")</f>
        <v>Abrir facsímil</v>
      </c>
      <c r="K2234" s="3" t="s">
        <v>51</v>
      </c>
    </row>
    <row r="2235" spans="1:11" ht="42" customHeight="1">
      <c r="A2235" s="2" t="s">
        <v>5511</v>
      </c>
      <c r="B2235" s="2" t="s">
        <v>5511</v>
      </c>
      <c r="C2235" s="2" t="s">
        <v>17</v>
      </c>
      <c r="D2235" s="2" t="s">
        <v>18</v>
      </c>
      <c r="E2235" s="5" t="s">
        <v>1025</v>
      </c>
      <c r="F2235" s="3" t="s">
        <v>1026</v>
      </c>
      <c r="G2235" s="3" t="s">
        <v>67</v>
      </c>
      <c r="H2235" s="2" t="s">
        <v>49</v>
      </c>
      <c r="I2235" s="2" t="s">
        <v>5512</v>
      </c>
      <c r="J2235" s="3" t="str">
        <f>HYPERLINK("https://www.boe.es/gazeta/dias/1828/10/21/pdfs/GMD-1828-127.pdf#page=2","Abrir facsímil")</f>
        <v>Abrir facsímil</v>
      </c>
      <c r="K2235" s="3" t="s">
        <v>51</v>
      </c>
    </row>
    <row r="2236" spans="1:11" ht="42" customHeight="1">
      <c r="A2236" s="2" t="s">
        <v>5513</v>
      </c>
      <c r="B2236" s="2" t="s">
        <v>5513</v>
      </c>
      <c r="C2236" s="2" t="s">
        <v>17</v>
      </c>
      <c r="D2236" s="2" t="s">
        <v>18</v>
      </c>
      <c r="E2236" s="5" t="s">
        <v>475</v>
      </c>
      <c r="F2236" s="3" t="s">
        <v>476</v>
      </c>
      <c r="G2236" s="3" t="s">
        <v>67</v>
      </c>
      <c r="H2236" s="2" t="s">
        <v>49</v>
      </c>
      <c r="I2236" s="2" t="s">
        <v>5514</v>
      </c>
      <c r="J2236" s="3" t="str">
        <f>HYPERLINK("https://www.boe.es/gazeta/dias/1828/11/25/pdfs/GMD-1828-142.pdf#page=2","Abrir facsímil")</f>
        <v>Abrir facsímil</v>
      </c>
      <c r="K2236" s="3" t="s">
        <v>51</v>
      </c>
    </row>
    <row r="2237" spans="1:11" ht="42" customHeight="1">
      <c r="A2237" s="2" t="s">
        <v>5515</v>
      </c>
      <c r="B2237" s="2" t="s">
        <v>5516</v>
      </c>
      <c r="C2237" s="2" t="s">
        <v>27</v>
      </c>
      <c r="D2237" s="2" t="s">
        <v>28</v>
      </c>
      <c r="E2237" s="5" t="s">
        <v>128</v>
      </c>
      <c r="F2237" s="3" t="s">
        <v>129</v>
      </c>
      <c r="G2237" s="3" t="s">
        <v>21</v>
      </c>
      <c r="H2237" s="2" t="s">
        <v>49</v>
      </c>
      <c r="I2237" s="2" t="s">
        <v>5517</v>
      </c>
      <c r="J2237" s="3" t="str">
        <f>HYPERLINK("https://www.boe.es/gazeta/dias/1828/01/03/pdfs/GMD-1828-2.pdf#page=4","Abrir facsímil")</f>
        <v>Abrir facsímil</v>
      </c>
      <c r="K2237" s="3" t="s">
        <v>51</v>
      </c>
    </row>
    <row r="2238" spans="1:11" ht="42" customHeight="1">
      <c r="A2238" s="2" t="s">
        <v>5518</v>
      </c>
      <c r="B2238" s="2" t="s">
        <v>5518</v>
      </c>
      <c r="C2238" s="2" t="s">
        <v>150</v>
      </c>
      <c r="D2238" s="2" t="s">
        <v>151</v>
      </c>
      <c r="E2238" s="5" t="s">
        <v>377</v>
      </c>
      <c r="F2238" s="3" t="s">
        <v>378</v>
      </c>
      <c r="G2238" s="3" t="s">
        <v>43</v>
      </c>
      <c r="H2238" s="2" t="s">
        <v>49</v>
      </c>
      <c r="I2238" s="2" t="s">
        <v>5519</v>
      </c>
      <c r="J2238" s="3" t="str">
        <f>HYPERLINK("https://www.boe.es/gazeta/dias/1828/08/23/pdfs/GMD-1828-102.pdf#page=1","Abrir facsímil")</f>
        <v>Abrir facsímil</v>
      </c>
      <c r="K2238" s="3" t="s">
        <v>51</v>
      </c>
    </row>
    <row r="2239" spans="1:11" ht="42" customHeight="1">
      <c r="A2239" s="2" t="s">
        <v>5520</v>
      </c>
      <c r="B2239" s="2" t="s">
        <v>5521</v>
      </c>
      <c r="C2239" s="2" t="s">
        <v>96</v>
      </c>
      <c r="D2239" s="2" t="s">
        <v>28</v>
      </c>
      <c r="E2239" s="5" t="s">
        <v>133</v>
      </c>
      <c r="F2239" s="3" t="s">
        <v>134</v>
      </c>
      <c r="G2239" s="3" t="s">
        <v>36</v>
      </c>
      <c r="H2239" s="2" t="s">
        <v>22</v>
      </c>
      <c r="I2239" s="2" t="s">
        <v>5522</v>
      </c>
      <c r="J2239" s="3" t="str">
        <f>HYPERLINK("https://www.boe.es/gazeta/dias/1828/05/15/pdfs/GMD-1828-59.pdf#page=3","Abrir facsímil")</f>
        <v>Abrir facsímil</v>
      </c>
      <c r="K2239" s="3" t="s">
        <v>24</v>
      </c>
    </row>
    <row r="2240" spans="1:11" ht="42" customHeight="1">
      <c r="A2240" s="2" t="s">
        <v>5523</v>
      </c>
      <c r="B2240" s="2" t="s">
        <v>5524</v>
      </c>
      <c r="C2240" s="2" t="s">
        <v>40</v>
      </c>
      <c r="D2240" s="2" t="s">
        <v>28</v>
      </c>
      <c r="E2240" s="5" t="s">
        <v>221</v>
      </c>
      <c r="F2240" s="3" t="s">
        <v>222</v>
      </c>
      <c r="G2240" s="3" t="s">
        <v>36</v>
      </c>
      <c r="H2240" s="2" t="s">
        <v>22</v>
      </c>
      <c r="I2240" s="2" t="s">
        <v>5525</v>
      </c>
      <c r="J2240" s="3" t="str">
        <f>HYPERLINK("https://www.boe.es/gazeta/dias/1828/05/22/pdfs/GMD-1828-62.pdf#page=3","Abrir facsímil")</f>
        <v>Abrir facsímil</v>
      </c>
      <c r="K2240" s="3" t="s">
        <v>24</v>
      </c>
    </row>
    <row r="2241" spans="1:11" ht="42" customHeight="1">
      <c r="A2241" s="2" t="s">
        <v>5526</v>
      </c>
      <c r="B2241" s="2" t="s">
        <v>5527</v>
      </c>
      <c r="C2241" s="2" t="s">
        <v>86</v>
      </c>
      <c r="D2241" s="2" t="s">
        <v>28</v>
      </c>
      <c r="E2241" s="5" t="s">
        <v>55</v>
      </c>
      <c r="F2241" s="3" t="s">
        <v>56</v>
      </c>
      <c r="G2241" s="3" t="s">
        <v>57</v>
      </c>
      <c r="H2241" s="2" t="s">
        <v>49</v>
      </c>
      <c r="I2241" s="2" t="s">
        <v>5528</v>
      </c>
      <c r="J2241" s="3" t="str">
        <f>HYPERLINK("https://www.boe.es/gazeta/dias/1828/05/10/pdfs/GMD-1828-57.pdf#page=4","Abrir facsímil")</f>
        <v>Abrir facsímil</v>
      </c>
      <c r="K2241" s="3" t="s">
        <v>51</v>
      </c>
    </row>
    <row r="2242" spans="1:11" ht="42" customHeight="1">
      <c r="A2242" s="2" t="s">
        <v>5529</v>
      </c>
      <c r="B2242" s="2" t="s">
        <v>5530</v>
      </c>
      <c r="C2242" s="2" t="s">
        <v>27</v>
      </c>
      <c r="D2242" s="2" t="s">
        <v>28</v>
      </c>
      <c r="E2242" s="5" t="s">
        <v>29</v>
      </c>
      <c r="F2242" s="3" t="s">
        <v>30</v>
      </c>
      <c r="G2242" s="3" t="s">
        <v>21</v>
      </c>
      <c r="H2242" s="2" t="s">
        <v>49</v>
      </c>
      <c r="I2242" s="2" t="s">
        <v>5531</v>
      </c>
      <c r="J2242" s="3" t="str">
        <f>HYPERLINK("https://www.boe.es/gazeta/dias/1828/10/28/pdfs/GMD-1828-130.pdf#page=4","Abrir facsímil")</f>
        <v>Abrir facsímil</v>
      </c>
      <c r="K2242" s="3" t="s">
        <v>51</v>
      </c>
    </row>
    <row r="2243" spans="1:11" ht="42" customHeight="1">
      <c r="A2243" s="2" t="s">
        <v>5532</v>
      </c>
      <c r="B2243" s="2" t="s">
        <v>5533</v>
      </c>
      <c r="C2243" s="2" t="s">
        <v>40</v>
      </c>
      <c r="D2243" s="2" t="s">
        <v>28</v>
      </c>
      <c r="E2243" s="5" t="s">
        <v>221</v>
      </c>
      <c r="F2243" s="3" t="s">
        <v>222</v>
      </c>
      <c r="G2243" s="3" t="s">
        <v>36</v>
      </c>
      <c r="H2243" s="2" t="s">
        <v>22</v>
      </c>
      <c r="I2243" s="2" t="s">
        <v>5534</v>
      </c>
      <c r="J2243" s="3" t="str">
        <f>HYPERLINK("https://www.boe.es/gazeta/dias/1828/05/22/pdfs/GMD-1828-62.pdf#page=3","Abrir facsímil")</f>
        <v>Abrir facsímil</v>
      </c>
      <c r="K2243" s="3" t="s">
        <v>24</v>
      </c>
    </row>
    <row r="2244" spans="1:11" ht="42" customHeight="1">
      <c r="A2244" s="2" t="s">
        <v>5535</v>
      </c>
      <c r="B2244" s="2" t="s">
        <v>5536</v>
      </c>
      <c r="C2244" s="2" t="s">
        <v>17</v>
      </c>
      <c r="D2244" s="2" t="s">
        <v>18</v>
      </c>
      <c r="E2244" s="5" t="s">
        <v>973</v>
      </c>
      <c r="F2244" s="3" t="s">
        <v>974</v>
      </c>
      <c r="G2244" s="3" t="s">
        <v>36</v>
      </c>
      <c r="H2244" s="2" t="s">
        <v>49</v>
      </c>
      <c r="I2244" s="2" t="s">
        <v>5537</v>
      </c>
      <c r="J2244" s="3" t="str">
        <f>HYPERLINK("https://www.boe.es/gazeta/dias/1828/02/09/pdfs/GMD-1828-18.pdf#page=3","Abrir facsímil")</f>
        <v>Abrir facsímil</v>
      </c>
      <c r="K2244" s="3" t="s">
        <v>51</v>
      </c>
    </row>
    <row r="2245" spans="1:11" ht="42" customHeight="1">
      <c r="A2245" s="2" t="s">
        <v>5538</v>
      </c>
      <c r="B2245" s="2" t="s">
        <v>5539</v>
      </c>
      <c r="C2245" s="2" t="s">
        <v>17</v>
      </c>
      <c r="D2245" s="2" t="s">
        <v>18</v>
      </c>
      <c r="E2245" s="5" t="s">
        <v>133</v>
      </c>
      <c r="F2245" s="3" t="s">
        <v>134</v>
      </c>
      <c r="G2245" s="3" t="s">
        <v>36</v>
      </c>
      <c r="H2245" s="2" t="s">
        <v>49</v>
      </c>
      <c r="I2245" s="2" t="s">
        <v>5540</v>
      </c>
      <c r="J2245" s="3" t="str">
        <f>HYPERLINK("https://www.boe.es/gazeta/dias/1828/05/15/pdfs/GMD-1828-59.pdf#page=3","Abrir facsímil")</f>
        <v>Abrir facsímil</v>
      </c>
      <c r="K2245" s="3" t="s">
        <v>51</v>
      </c>
    </row>
    <row r="2246" spans="1:11" ht="42" customHeight="1">
      <c r="A2246" s="2" t="s">
        <v>5541</v>
      </c>
      <c r="B2246" s="2" t="s">
        <v>5542</v>
      </c>
      <c r="C2246" s="2" t="s">
        <v>96</v>
      </c>
      <c r="D2246" s="2" t="s">
        <v>28</v>
      </c>
      <c r="E2246" s="5" t="s">
        <v>280</v>
      </c>
      <c r="F2246" s="3" t="s">
        <v>281</v>
      </c>
      <c r="G2246" s="3" t="s">
        <v>36</v>
      </c>
      <c r="H2246" s="2" t="s">
        <v>49</v>
      </c>
      <c r="I2246" s="2" t="s">
        <v>5543</v>
      </c>
      <c r="J2246" s="3" t="str">
        <f>HYPERLINK("https://www.boe.es/gazeta/dias/1828/02/14/pdfs/GMD-1828-20.pdf#page=3","Abrir facsímil")</f>
        <v>Abrir facsímil</v>
      </c>
      <c r="K2246" s="3" t="s">
        <v>51</v>
      </c>
    </row>
    <row r="2247" spans="1:11" ht="42" customHeight="1">
      <c r="A2247" s="2" t="s">
        <v>5544</v>
      </c>
      <c r="B2247" s="2" t="s">
        <v>5545</v>
      </c>
      <c r="C2247" s="2" t="s">
        <v>27</v>
      </c>
      <c r="D2247" s="2" t="s">
        <v>28</v>
      </c>
      <c r="E2247" s="5" t="s">
        <v>879</v>
      </c>
      <c r="F2247" s="3" t="s">
        <v>880</v>
      </c>
      <c r="G2247" s="3" t="s">
        <v>36</v>
      </c>
      <c r="H2247" s="2" t="s">
        <v>22</v>
      </c>
      <c r="I2247" s="2" t="s">
        <v>5546</v>
      </c>
      <c r="J2247" s="3" t="str">
        <f>HYPERLINK("https://www.boe.es/gazeta/dias/1828/01/22/pdfs/GMD-1828-10.pdf#page=3","Abrir facsímil")</f>
        <v>Abrir facsímil</v>
      </c>
      <c r="K2247" s="3" t="s">
        <v>24</v>
      </c>
    </row>
    <row r="2248" spans="1:11" ht="42" customHeight="1">
      <c r="A2248" s="2" t="s">
        <v>5547</v>
      </c>
      <c r="B2248" s="2" t="s">
        <v>5547</v>
      </c>
      <c r="C2248" s="2" t="s">
        <v>40</v>
      </c>
      <c r="D2248" s="2" t="s">
        <v>28</v>
      </c>
      <c r="E2248" s="5" t="s">
        <v>343</v>
      </c>
      <c r="F2248" s="3" t="s">
        <v>344</v>
      </c>
      <c r="G2248" s="3" t="s">
        <v>21</v>
      </c>
      <c r="H2248" s="2" t="s">
        <v>49</v>
      </c>
      <c r="I2248" s="2" t="s">
        <v>5548</v>
      </c>
      <c r="J2248" s="3" t="str">
        <f>HYPERLINK("https://www.boe.es/gazeta/dias/1828/09/25/pdfs/GMD-1828-116.pdf#page=4","Abrir facsímil")</f>
        <v>Abrir facsímil</v>
      </c>
      <c r="K2248" s="3" t="s">
        <v>51</v>
      </c>
    </row>
    <row r="2249" spans="1:11" ht="42" customHeight="1">
      <c r="A2249" s="2" t="s">
        <v>5549</v>
      </c>
      <c r="B2249" s="2" t="s">
        <v>5549</v>
      </c>
      <c r="C2249" s="2" t="s">
        <v>54</v>
      </c>
      <c r="D2249" s="2" t="s">
        <v>28</v>
      </c>
      <c r="E2249" s="5" t="s">
        <v>275</v>
      </c>
      <c r="F2249" s="3" t="s">
        <v>276</v>
      </c>
      <c r="G2249" s="3" t="s">
        <v>36</v>
      </c>
      <c r="H2249" s="2" t="s">
        <v>49</v>
      </c>
      <c r="I2249" s="2" t="s">
        <v>5550</v>
      </c>
      <c r="J2249" s="3" t="str">
        <f>HYPERLINK("https://www.boe.es/gazeta/dias/1828/03/29/pdfs/GMD-1828-39.pdf#page=3","Abrir facsímil")</f>
        <v>Abrir facsímil</v>
      </c>
      <c r="K2249" s="3" t="s">
        <v>51</v>
      </c>
    </row>
    <row r="2250" spans="1:11" ht="42" customHeight="1">
      <c r="A2250" s="2" t="s">
        <v>5551</v>
      </c>
      <c r="B2250" s="2" t="s">
        <v>5552</v>
      </c>
      <c r="C2250" s="2" t="s">
        <v>54</v>
      </c>
      <c r="D2250" s="2" t="s">
        <v>28</v>
      </c>
      <c r="E2250" s="5" t="s">
        <v>215</v>
      </c>
      <c r="F2250" s="3" t="s">
        <v>216</v>
      </c>
      <c r="G2250" s="3" t="s">
        <v>21</v>
      </c>
      <c r="H2250" s="2" t="s">
        <v>49</v>
      </c>
      <c r="I2250" s="2" t="s">
        <v>5553</v>
      </c>
      <c r="J2250" s="3" t="str">
        <f>HYPERLINK("https://www.boe.es/gazeta/dias/1828/06/21/pdfs/GMD-1828-75.pdf#page=4","Abrir facsímil")</f>
        <v>Abrir facsímil</v>
      </c>
      <c r="K2250" s="3" t="s">
        <v>51</v>
      </c>
    </row>
    <row r="2251" spans="1:11" ht="42" customHeight="1">
      <c r="A2251" s="2" t="s">
        <v>5554</v>
      </c>
      <c r="B2251" s="2" t="s">
        <v>5555</v>
      </c>
      <c r="C2251" s="2" t="s">
        <v>27</v>
      </c>
      <c r="D2251" s="2" t="s">
        <v>28</v>
      </c>
      <c r="E2251" s="5" t="s">
        <v>78</v>
      </c>
      <c r="F2251" s="3" t="s">
        <v>79</v>
      </c>
      <c r="G2251" s="3" t="s">
        <v>36</v>
      </c>
      <c r="H2251" s="2" t="s">
        <v>49</v>
      </c>
      <c r="I2251" s="2" t="s">
        <v>5556</v>
      </c>
      <c r="J2251" s="3" t="str">
        <f>HYPERLINK("https://www.boe.es/gazeta/dias/1828/04/03/pdfs/GMD-1828-41.pdf#page=3","Abrir facsímil")</f>
        <v>Abrir facsímil</v>
      </c>
      <c r="K2251" s="3" t="s">
        <v>51</v>
      </c>
    </row>
    <row r="2252" spans="1:11" ht="42" customHeight="1">
      <c r="A2252" s="2" t="s">
        <v>5557</v>
      </c>
      <c r="B2252" s="2" t="s">
        <v>5558</v>
      </c>
      <c r="C2252" s="2" t="s">
        <v>150</v>
      </c>
      <c r="D2252" s="2" t="s">
        <v>151</v>
      </c>
      <c r="E2252" s="5" t="s">
        <v>137</v>
      </c>
      <c r="F2252" s="3" t="s">
        <v>138</v>
      </c>
      <c r="G2252" s="3" t="s">
        <v>21</v>
      </c>
      <c r="H2252" s="2" t="s">
        <v>49</v>
      </c>
      <c r="I2252" s="2" t="s">
        <v>5559</v>
      </c>
      <c r="J2252" s="3" t="str">
        <f>HYPERLINK("https://www.boe.es/gazeta/dias/1828/12/25/pdfs/GMD-1828-155.pdf#page=4","Abrir facsímil")</f>
        <v>Abrir facsímil</v>
      </c>
      <c r="K2252" s="3" t="s">
        <v>51</v>
      </c>
    </row>
    <row r="2253" spans="1:11" ht="42" customHeight="1">
      <c r="A2253" s="2" t="s">
        <v>5560</v>
      </c>
      <c r="B2253" s="2" t="s">
        <v>5560</v>
      </c>
      <c r="C2253" s="2" t="s">
        <v>17</v>
      </c>
      <c r="D2253" s="2" t="s">
        <v>18</v>
      </c>
      <c r="E2253" s="5" t="s">
        <v>475</v>
      </c>
      <c r="F2253" s="3" t="s">
        <v>476</v>
      </c>
      <c r="G2253" s="3" t="s">
        <v>21</v>
      </c>
      <c r="H2253" s="2" t="s">
        <v>49</v>
      </c>
      <c r="I2253" s="2" t="s">
        <v>5561</v>
      </c>
      <c r="J2253" s="3" t="str">
        <f>HYPERLINK("https://www.boe.es/gazeta/dias/1828/11/25/pdfs/GMD-1828-142.pdf#page=4","Abrir facsímil")</f>
        <v>Abrir facsímil</v>
      </c>
      <c r="K2253" s="3" t="s">
        <v>51</v>
      </c>
    </row>
    <row r="2254" spans="1:11" ht="42" customHeight="1">
      <c r="A2254" s="2" t="s">
        <v>5562</v>
      </c>
      <c r="B2254" s="2" t="s">
        <v>5563</v>
      </c>
      <c r="C2254" s="2" t="s">
        <v>27</v>
      </c>
      <c r="D2254" s="2" t="s">
        <v>28</v>
      </c>
      <c r="E2254" s="5" t="s">
        <v>169</v>
      </c>
      <c r="F2254" s="3" t="s">
        <v>170</v>
      </c>
      <c r="G2254" s="3" t="s">
        <v>36</v>
      </c>
      <c r="H2254" s="2" t="s">
        <v>49</v>
      </c>
      <c r="I2254" s="2" t="s">
        <v>5564</v>
      </c>
      <c r="J2254" s="3" t="str">
        <f>HYPERLINK("https://www.boe.es/gazeta/dias/1828/04/01/pdfs/GMD-1828-40.pdf#page=3","Abrir facsímil")</f>
        <v>Abrir facsímil</v>
      </c>
      <c r="K2254" s="3" t="s">
        <v>51</v>
      </c>
    </row>
    <row r="2255" spans="1:11" ht="42" customHeight="1">
      <c r="A2255" s="2" t="s">
        <v>5565</v>
      </c>
      <c r="B2255" s="2" t="s">
        <v>5565</v>
      </c>
      <c r="C2255" s="2" t="s">
        <v>17</v>
      </c>
      <c r="D2255" s="2" t="s">
        <v>18</v>
      </c>
      <c r="E2255" s="5" t="s">
        <v>100</v>
      </c>
      <c r="F2255" s="3" t="s">
        <v>101</v>
      </c>
      <c r="G2255" s="3" t="s">
        <v>67</v>
      </c>
      <c r="H2255" s="2" t="s">
        <v>49</v>
      </c>
      <c r="I2255" s="2" t="s">
        <v>5566</v>
      </c>
      <c r="J2255" s="3" t="str">
        <f>HYPERLINK("https://www.boe.es/gazeta/dias/1828/10/02/pdfs/GMD-1828-119.pdf#page=2","Abrir facsímil")</f>
        <v>Abrir facsímil</v>
      </c>
      <c r="K2255" s="3" t="s">
        <v>51</v>
      </c>
    </row>
    <row r="2256" spans="1:11" ht="42" customHeight="1">
      <c r="A2256" s="2" t="s">
        <v>5567</v>
      </c>
      <c r="B2256" s="2" t="s">
        <v>5567</v>
      </c>
      <c r="C2256" s="2" t="s">
        <v>17</v>
      </c>
      <c r="D2256" s="2" t="s">
        <v>18</v>
      </c>
      <c r="E2256" s="5" t="s">
        <v>88</v>
      </c>
      <c r="F2256" s="3" t="s">
        <v>89</v>
      </c>
      <c r="G2256" s="3" t="s">
        <v>67</v>
      </c>
      <c r="H2256" s="2" t="s">
        <v>49</v>
      </c>
      <c r="I2256" s="2" t="s">
        <v>5568</v>
      </c>
      <c r="J2256" s="3" t="str">
        <f>HYPERLINK("https://www.boe.es/gazeta/dias/1828/10/16/pdfs/GMD-1828-125.pdf#page=2","Abrir facsímil")</f>
        <v>Abrir facsímil</v>
      </c>
      <c r="K2256" s="3" t="s">
        <v>51</v>
      </c>
    </row>
    <row r="2257" spans="1:11" ht="42" customHeight="1">
      <c r="A2257" s="2" t="s">
        <v>5569</v>
      </c>
      <c r="B2257" s="2" t="s">
        <v>5570</v>
      </c>
      <c r="C2257" s="2" t="s">
        <v>54</v>
      </c>
      <c r="D2257" s="2" t="s">
        <v>28</v>
      </c>
      <c r="E2257" s="5" t="s">
        <v>324</v>
      </c>
      <c r="F2257" s="3" t="s">
        <v>325</v>
      </c>
      <c r="G2257" s="3" t="s">
        <v>21</v>
      </c>
      <c r="H2257" s="2" t="s">
        <v>49</v>
      </c>
      <c r="I2257" s="2" t="s">
        <v>5571</v>
      </c>
      <c r="J2257" s="3" t="str">
        <f>HYPERLINK("https://www.boe.es/gazeta/dias/1828/05/08/pdfs/GMD-1828-56.pdf#page=4","Abrir facsímil")</f>
        <v>Abrir facsímil</v>
      </c>
      <c r="K2257" s="3" t="s">
        <v>51</v>
      </c>
    </row>
    <row r="2258" spans="1:11" ht="42" customHeight="1">
      <c r="A2258" s="2" t="s">
        <v>5572</v>
      </c>
      <c r="B2258" s="2" t="s">
        <v>5573</v>
      </c>
      <c r="C2258" s="2" t="s">
        <v>40</v>
      </c>
      <c r="D2258" s="2" t="s">
        <v>28</v>
      </c>
      <c r="E2258" s="5" t="s">
        <v>314</v>
      </c>
      <c r="F2258" s="3" t="s">
        <v>315</v>
      </c>
      <c r="G2258" s="3" t="s">
        <v>21</v>
      </c>
      <c r="H2258" s="2" t="s">
        <v>49</v>
      </c>
      <c r="I2258" s="2" t="s">
        <v>5574</v>
      </c>
      <c r="J2258" s="3" t="str">
        <f>HYPERLINK("https://www.boe.es/gazeta/dias/1828/01/26/pdfs/GMD-1828-12.pdf#page=4","Abrir facsímil")</f>
        <v>Abrir facsímil</v>
      </c>
      <c r="K2258" s="3" t="s">
        <v>51</v>
      </c>
    </row>
    <row r="2259" spans="1:11" ht="42" customHeight="1">
      <c r="A2259" s="2" t="s">
        <v>5575</v>
      </c>
      <c r="B2259" s="2" t="s">
        <v>5576</v>
      </c>
      <c r="C2259" s="2" t="s">
        <v>54</v>
      </c>
      <c r="D2259" s="2" t="s">
        <v>28</v>
      </c>
      <c r="E2259" s="5" t="s">
        <v>55</v>
      </c>
      <c r="F2259" s="3" t="s">
        <v>56</v>
      </c>
      <c r="G2259" s="3" t="s">
        <v>57</v>
      </c>
      <c r="H2259" s="2" t="s">
        <v>49</v>
      </c>
      <c r="I2259" s="2" t="s">
        <v>5577</v>
      </c>
      <c r="J2259" s="3" t="str">
        <f>HYPERLINK("https://www.boe.es/gazeta/dias/1828/05/10/pdfs/GMD-1828-57.pdf#page=4","Abrir facsímil")</f>
        <v>Abrir facsímil</v>
      </c>
      <c r="K2259" s="3" t="s">
        <v>51</v>
      </c>
    </row>
    <row r="2260" spans="1:11" ht="42" customHeight="1">
      <c r="A2260" s="2" t="s">
        <v>5578</v>
      </c>
      <c r="B2260" s="2" t="s">
        <v>5579</v>
      </c>
      <c r="C2260" s="2" t="s">
        <v>17</v>
      </c>
      <c r="D2260" s="2" t="s">
        <v>18</v>
      </c>
      <c r="E2260" s="5" t="s">
        <v>47</v>
      </c>
      <c r="F2260" s="3" t="s">
        <v>48</v>
      </c>
      <c r="G2260" s="3" t="s">
        <v>36</v>
      </c>
      <c r="H2260" s="2" t="s">
        <v>49</v>
      </c>
      <c r="I2260" s="2" t="s">
        <v>5580</v>
      </c>
      <c r="J2260" s="3" t="str">
        <f>HYPERLINK("https://www.boe.es/gazeta/dias/1828/07/03/pdfs/GMD-1828-80.pdf#page=3","Abrir facsímil")</f>
        <v>Abrir facsímil</v>
      </c>
      <c r="K2260" s="3" t="s">
        <v>51</v>
      </c>
    </row>
    <row r="2261" spans="1:11" ht="42" customHeight="1">
      <c r="A2261" s="2" t="s">
        <v>5581</v>
      </c>
      <c r="B2261" s="2" t="s">
        <v>5582</v>
      </c>
      <c r="C2261" s="2" t="s">
        <v>27</v>
      </c>
      <c r="D2261" s="2" t="s">
        <v>28</v>
      </c>
      <c r="E2261" s="5" t="s">
        <v>534</v>
      </c>
      <c r="F2261" s="3" t="s">
        <v>535</v>
      </c>
      <c r="G2261" s="3" t="s">
        <v>21</v>
      </c>
      <c r="H2261" s="2" t="s">
        <v>49</v>
      </c>
      <c r="I2261" s="2" t="s">
        <v>5583</v>
      </c>
      <c r="J2261" s="3" t="str">
        <f>HYPERLINK("https://www.boe.es/gazeta/dias/1828/07/15/pdfs/GMD-1828-85.pdf#page=4","Abrir facsímil")</f>
        <v>Abrir facsímil</v>
      </c>
      <c r="K2261" s="3" t="s">
        <v>51</v>
      </c>
    </row>
    <row r="2262" spans="1:11" ht="42" customHeight="1">
      <c r="A2262" s="2" t="s">
        <v>5584</v>
      </c>
      <c r="B2262" s="2" t="s">
        <v>5584</v>
      </c>
      <c r="C2262" s="2" t="s">
        <v>46</v>
      </c>
      <c r="D2262" s="2" t="s">
        <v>28</v>
      </c>
      <c r="E2262" s="5" t="s">
        <v>1330</v>
      </c>
      <c r="F2262" s="3" t="s">
        <v>1331</v>
      </c>
      <c r="G2262" s="3" t="s">
        <v>21</v>
      </c>
      <c r="H2262" s="2" t="s">
        <v>49</v>
      </c>
      <c r="I2262" s="2" t="s">
        <v>5585</v>
      </c>
      <c r="J2262" s="3" t="str">
        <f>HYPERLINK("https://www.boe.es/gazeta/dias/1828/05/01/pdfs/GMD-1828-53.pdf#page=4","Abrir facsímil")</f>
        <v>Abrir facsímil</v>
      </c>
      <c r="K2262" s="3" t="s">
        <v>51</v>
      </c>
    </row>
    <row r="2263" spans="1:11" ht="42" customHeight="1">
      <c r="A2263" s="2" t="s">
        <v>5586</v>
      </c>
      <c r="B2263" s="2" t="s">
        <v>5586</v>
      </c>
      <c r="C2263" s="2" t="s">
        <v>54</v>
      </c>
      <c r="D2263" s="2" t="s">
        <v>28</v>
      </c>
      <c r="E2263" s="5" t="s">
        <v>697</v>
      </c>
      <c r="F2263" s="3" t="s">
        <v>698</v>
      </c>
      <c r="G2263" s="3" t="s">
        <v>21</v>
      </c>
      <c r="H2263" s="2" t="s">
        <v>49</v>
      </c>
      <c r="I2263" s="2" t="s">
        <v>5587</v>
      </c>
      <c r="J2263" s="3" t="str">
        <f>HYPERLINK("https://www.boe.es/gazeta/dias/1828/05/03/pdfs/GMD-1828-54.pdf#page=4","Abrir facsímil")</f>
        <v>Abrir facsímil</v>
      </c>
      <c r="K2263" s="3" t="s">
        <v>51</v>
      </c>
    </row>
    <row r="2264" spans="1:11" ht="42" customHeight="1">
      <c r="A2264" s="2" t="s">
        <v>5586</v>
      </c>
      <c r="B2264" s="2" t="s">
        <v>5586</v>
      </c>
      <c r="C2264" s="2" t="s">
        <v>27</v>
      </c>
      <c r="D2264" s="2" t="s">
        <v>28</v>
      </c>
      <c r="E2264" s="5" t="s">
        <v>55</v>
      </c>
      <c r="F2264" s="3" t="s">
        <v>56</v>
      </c>
      <c r="G2264" s="3" t="s">
        <v>57</v>
      </c>
      <c r="H2264" s="2" t="s">
        <v>49</v>
      </c>
      <c r="I2264" s="2" t="s">
        <v>5588</v>
      </c>
      <c r="J2264" s="3" t="str">
        <f>HYPERLINK("https://www.boe.es/gazeta/dias/1828/05/10/pdfs/GMD-1828-57.pdf#page=4","Abrir facsímil")</f>
        <v>Abrir facsímil</v>
      </c>
      <c r="K2264" s="3" t="s">
        <v>51</v>
      </c>
    </row>
    <row r="2265" spans="1:11" ht="42" customHeight="1">
      <c r="A2265" s="2" t="s">
        <v>5589</v>
      </c>
      <c r="B2265" s="2" t="s">
        <v>5589</v>
      </c>
      <c r="C2265" s="2" t="s">
        <v>27</v>
      </c>
      <c r="D2265" s="2" t="s">
        <v>28</v>
      </c>
      <c r="E2265" s="5" t="s">
        <v>204</v>
      </c>
      <c r="F2265" s="3" t="s">
        <v>205</v>
      </c>
      <c r="G2265" s="3" t="s">
        <v>36</v>
      </c>
      <c r="H2265" s="2" t="s">
        <v>49</v>
      </c>
      <c r="I2265" s="2" t="s">
        <v>5590</v>
      </c>
      <c r="J2265" s="3" t="str">
        <f>HYPERLINK("https://www.boe.es/gazeta/dias/1828/09/11/pdfs/GMD-1828-110.pdf#page=3","Abrir facsímil")</f>
        <v>Abrir facsímil</v>
      </c>
      <c r="K2265" s="3" t="s">
        <v>51</v>
      </c>
    </row>
    <row r="2266" spans="1:11" ht="42" customHeight="1">
      <c r="A2266" s="2" t="s">
        <v>5591</v>
      </c>
      <c r="B2266" s="2" t="s">
        <v>5592</v>
      </c>
      <c r="C2266" s="2" t="s">
        <v>27</v>
      </c>
      <c r="D2266" s="2" t="s">
        <v>28</v>
      </c>
      <c r="E2266" s="5" t="s">
        <v>78</v>
      </c>
      <c r="F2266" s="3" t="s">
        <v>79</v>
      </c>
      <c r="G2266" s="3" t="s">
        <v>36</v>
      </c>
      <c r="H2266" s="2" t="s">
        <v>49</v>
      </c>
      <c r="I2266" s="2" t="s">
        <v>5593</v>
      </c>
      <c r="J2266" s="3" t="str">
        <f>HYPERLINK("https://www.boe.es/gazeta/dias/1828/04/03/pdfs/GMD-1828-41.pdf#page=3","Abrir facsímil")</f>
        <v>Abrir facsímil</v>
      </c>
      <c r="K2266" s="3" t="s">
        <v>51</v>
      </c>
    </row>
    <row r="2267" spans="1:11" ht="42" customHeight="1">
      <c r="A2267" s="2" t="s">
        <v>5594</v>
      </c>
      <c r="B2267" s="2" t="s">
        <v>5595</v>
      </c>
      <c r="C2267" s="2" t="s">
        <v>96</v>
      </c>
      <c r="D2267" s="2" t="s">
        <v>28</v>
      </c>
      <c r="E2267" s="5" t="s">
        <v>55</v>
      </c>
      <c r="F2267" s="3" t="s">
        <v>56</v>
      </c>
      <c r="G2267" s="3" t="s">
        <v>57</v>
      </c>
      <c r="H2267" s="2" t="s">
        <v>49</v>
      </c>
      <c r="I2267" s="2" t="s">
        <v>5596</v>
      </c>
      <c r="J2267" s="3" t="str">
        <f>HYPERLINK("https://www.boe.es/gazeta/dias/1828/05/10/pdfs/GMD-1828-57.pdf#page=4","Abrir facsímil")</f>
        <v>Abrir facsímil</v>
      </c>
      <c r="K2267" s="3" t="s">
        <v>51</v>
      </c>
    </row>
    <row r="2268" spans="1:11" ht="42" customHeight="1">
      <c r="A2268" s="2" t="s">
        <v>5597</v>
      </c>
      <c r="B2268" s="2" t="s">
        <v>5598</v>
      </c>
      <c r="C2268" s="2" t="s">
        <v>27</v>
      </c>
      <c r="D2268" s="2" t="s">
        <v>28</v>
      </c>
      <c r="E2268" s="5" t="s">
        <v>169</v>
      </c>
      <c r="F2268" s="3" t="s">
        <v>170</v>
      </c>
      <c r="G2268" s="3" t="s">
        <v>36</v>
      </c>
      <c r="H2268" s="2" t="s">
        <v>22</v>
      </c>
      <c r="I2268" s="2" t="s">
        <v>5599</v>
      </c>
      <c r="J2268" s="3" t="str">
        <f>HYPERLINK("https://www.boe.es/gazeta/dias/1828/04/01/pdfs/GMD-1828-40.pdf#page=3","Abrir facsímil")</f>
        <v>Abrir facsímil</v>
      </c>
      <c r="K2268" s="3" t="s">
        <v>24</v>
      </c>
    </row>
    <row r="2269" spans="1:11" ht="42" customHeight="1">
      <c r="A2269" s="2" t="s">
        <v>5600</v>
      </c>
      <c r="B2269" s="2" t="s">
        <v>5601</v>
      </c>
      <c r="C2269" s="2" t="s">
        <v>40</v>
      </c>
      <c r="D2269" s="2" t="s">
        <v>28</v>
      </c>
      <c r="E2269" s="5" t="s">
        <v>534</v>
      </c>
      <c r="F2269" s="3" t="s">
        <v>535</v>
      </c>
      <c r="G2269" s="3" t="s">
        <v>21</v>
      </c>
      <c r="H2269" s="2" t="s">
        <v>49</v>
      </c>
      <c r="I2269" s="2" t="s">
        <v>5602</v>
      </c>
      <c r="J2269" s="3" t="str">
        <f>HYPERLINK("https://www.boe.es/gazeta/dias/1828/07/15/pdfs/GMD-1828-85.pdf#page=4","Abrir facsímil")</f>
        <v>Abrir facsímil</v>
      </c>
      <c r="K2269" s="3" t="s">
        <v>51</v>
      </c>
    </row>
    <row r="2270" spans="1:11" ht="42" customHeight="1">
      <c r="A2270" s="2" t="s">
        <v>5603</v>
      </c>
      <c r="B2270" s="2" t="s">
        <v>5604</v>
      </c>
      <c r="C2270" s="2" t="s">
        <v>54</v>
      </c>
      <c r="D2270" s="2" t="s">
        <v>28</v>
      </c>
      <c r="E2270" s="5" t="s">
        <v>212</v>
      </c>
      <c r="F2270" s="3" t="s">
        <v>213</v>
      </c>
      <c r="G2270" s="3" t="s">
        <v>36</v>
      </c>
      <c r="H2270" s="2" t="s">
        <v>49</v>
      </c>
      <c r="I2270" s="2" t="s">
        <v>5605</v>
      </c>
      <c r="J2270" s="3" t="str">
        <f>HYPERLINK("https://www.boe.es/gazeta/dias/1828/03/25/pdfs/GMD-1828-37.pdf#page=3","Abrir facsímil")</f>
        <v>Abrir facsímil</v>
      </c>
      <c r="K2270" s="3" t="s">
        <v>51</v>
      </c>
    </row>
    <row r="2271" spans="1:11" ht="42" customHeight="1">
      <c r="A2271" s="2" t="s">
        <v>5606</v>
      </c>
      <c r="B2271" s="2" t="s">
        <v>5606</v>
      </c>
      <c r="C2271" s="2" t="s">
        <v>54</v>
      </c>
      <c r="D2271" s="2" t="s">
        <v>28</v>
      </c>
      <c r="E2271" s="5" t="s">
        <v>128</v>
      </c>
      <c r="F2271" s="3" t="s">
        <v>129</v>
      </c>
      <c r="G2271" s="3" t="s">
        <v>21</v>
      </c>
      <c r="H2271" s="2" t="s">
        <v>49</v>
      </c>
      <c r="I2271" s="2" t="s">
        <v>5607</v>
      </c>
      <c r="J2271" s="3" t="str">
        <f>HYPERLINK("https://www.boe.es/gazeta/dias/1828/01/03/pdfs/GMD-1828-2.pdf#page=4","Abrir facsímil")</f>
        <v>Abrir facsímil</v>
      </c>
      <c r="K2271" s="3" t="s">
        <v>51</v>
      </c>
    </row>
    <row r="2272" spans="1:11" ht="42" customHeight="1">
      <c r="A2272" s="2" t="s">
        <v>5608</v>
      </c>
      <c r="B2272" s="2" t="s">
        <v>5609</v>
      </c>
      <c r="C2272" s="2" t="s">
        <v>150</v>
      </c>
      <c r="D2272" s="2" t="s">
        <v>151</v>
      </c>
      <c r="E2272" s="5" t="s">
        <v>705</v>
      </c>
      <c r="F2272" s="3" t="s">
        <v>706</v>
      </c>
      <c r="G2272" s="3" t="s">
        <v>36</v>
      </c>
      <c r="H2272" s="2" t="s">
        <v>22</v>
      </c>
      <c r="I2272" s="2" t="s">
        <v>5610</v>
      </c>
      <c r="J2272" s="3" t="str">
        <f>HYPERLINK("https://www.boe.es/gazeta/dias/1828/12/20/pdfs/GMD-1828-153.pdf#page=3","Abrir facsímil")</f>
        <v>Abrir facsímil</v>
      </c>
      <c r="K2272" s="3" t="s">
        <v>24</v>
      </c>
    </row>
    <row r="2273" spans="1:11" ht="42" customHeight="1">
      <c r="A2273" s="2" t="s">
        <v>5611</v>
      </c>
      <c r="B2273" s="2" t="s">
        <v>5611</v>
      </c>
      <c r="C2273" s="2" t="s">
        <v>86</v>
      </c>
      <c r="D2273" s="2" t="s">
        <v>28</v>
      </c>
      <c r="E2273" s="5" t="s">
        <v>1287</v>
      </c>
      <c r="F2273" s="3" t="s">
        <v>1288</v>
      </c>
      <c r="G2273" s="3" t="s">
        <v>43</v>
      </c>
      <c r="H2273" s="2" t="s">
        <v>49</v>
      </c>
      <c r="I2273" s="2" t="s">
        <v>5612</v>
      </c>
      <c r="J2273" s="3" t="str">
        <f>HYPERLINK("https://www.boe.es/gazeta/dias/1828/02/21/pdfs/GMD-1828-23.pdf#page=1","Abrir facsímil")</f>
        <v>Abrir facsímil</v>
      </c>
      <c r="K2273" s="3" t="s">
        <v>51</v>
      </c>
    </row>
    <row r="2274" spans="1:11" ht="42" customHeight="1">
      <c r="A2274" s="2" t="s">
        <v>5613</v>
      </c>
      <c r="B2274" s="2" t="s">
        <v>5613</v>
      </c>
      <c r="C2274" s="2" t="s">
        <v>17</v>
      </c>
      <c r="D2274" s="2" t="s">
        <v>18</v>
      </c>
      <c r="E2274" s="5" t="s">
        <v>236</v>
      </c>
      <c r="F2274" s="3" t="s">
        <v>237</v>
      </c>
      <c r="G2274" s="3" t="s">
        <v>21</v>
      </c>
      <c r="H2274" s="2" t="s">
        <v>49</v>
      </c>
      <c r="I2274" s="2" t="s">
        <v>5614</v>
      </c>
      <c r="J2274" s="3" t="str">
        <f>HYPERLINK("https://www.boe.es/gazeta/dias/1828/03/18/pdfs/GMD-1828-34.pdf#page=4","Abrir facsímil")</f>
        <v>Abrir facsímil</v>
      </c>
      <c r="K2274" s="3" t="s">
        <v>51</v>
      </c>
    </row>
    <row r="2275" spans="1:11" ht="42" customHeight="1">
      <c r="A2275" s="2" t="s">
        <v>5615</v>
      </c>
      <c r="B2275" s="2" t="s">
        <v>5616</v>
      </c>
      <c r="C2275" s="2" t="s">
        <v>96</v>
      </c>
      <c r="D2275" s="2" t="s">
        <v>28</v>
      </c>
      <c r="E2275" s="5" t="s">
        <v>1077</v>
      </c>
      <c r="F2275" s="3" t="s">
        <v>1078</v>
      </c>
      <c r="G2275" s="3" t="s">
        <v>21</v>
      </c>
      <c r="H2275" s="2" t="s">
        <v>49</v>
      </c>
      <c r="I2275" s="2" t="s">
        <v>5617</v>
      </c>
      <c r="J2275" s="3" t="str">
        <f>HYPERLINK("https://www.boe.es/gazeta/dias/1828/07/19/pdfs/GMD-1828-87.pdf#page=4","Abrir facsímil")</f>
        <v>Abrir facsímil</v>
      </c>
      <c r="K2275" s="3" t="s">
        <v>51</v>
      </c>
    </row>
    <row r="2276" spans="1:11" ht="42" customHeight="1">
      <c r="A2276" s="2" t="s">
        <v>5618</v>
      </c>
      <c r="B2276" s="2" t="s">
        <v>5619</v>
      </c>
      <c r="C2276" s="2" t="s">
        <v>150</v>
      </c>
      <c r="D2276" s="2" t="s">
        <v>151</v>
      </c>
      <c r="E2276" s="5" t="s">
        <v>386</v>
      </c>
      <c r="F2276" s="3" t="s">
        <v>387</v>
      </c>
      <c r="G2276" s="3" t="s">
        <v>36</v>
      </c>
      <c r="H2276" s="2" t="s">
        <v>49</v>
      </c>
      <c r="I2276" s="2" t="s">
        <v>5620</v>
      </c>
      <c r="J2276" s="3" t="str">
        <f>HYPERLINK("https://www.boe.es/gazeta/dias/1828/04/29/pdfs/GMD-1828-52.pdf#page=3","Abrir facsímil")</f>
        <v>Abrir facsímil</v>
      </c>
      <c r="K2276" s="3" t="s">
        <v>51</v>
      </c>
    </row>
    <row r="2277" spans="1:11" ht="42" customHeight="1">
      <c r="A2277" s="2" t="s">
        <v>5621</v>
      </c>
      <c r="B2277" s="2" t="s">
        <v>5622</v>
      </c>
      <c r="C2277" s="2" t="s">
        <v>150</v>
      </c>
      <c r="D2277" s="2" t="s">
        <v>151</v>
      </c>
      <c r="E2277" s="5" t="s">
        <v>564</v>
      </c>
      <c r="F2277" s="3" t="s">
        <v>565</v>
      </c>
      <c r="G2277" s="3" t="s">
        <v>21</v>
      </c>
      <c r="H2277" s="2" t="s">
        <v>49</v>
      </c>
      <c r="I2277" s="2" t="s">
        <v>5623</v>
      </c>
      <c r="J2277" s="3" t="str">
        <f>HYPERLINK("https://www.boe.es/gazeta/dias/1828/02/02/pdfs/GMD-1828-15.pdf#page=4","Abrir facsímil")</f>
        <v>Abrir facsímil</v>
      </c>
      <c r="K2277" s="3" t="s">
        <v>51</v>
      </c>
    </row>
    <row r="2278" spans="1:11" ht="42" customHeight="1">
      <c r="A2278" s="2" t="s">
        <v>5624</v>
      </c>
      <c r="B2278" s="2" t="s">
        <v>5625</v>
      </c>
      <c r="C2278" s="2" t="s">
        <v>17</v>
      </c>
      <c r="D2278" s="2" t="s">
        <v>18</v>
      </c>
      <c r="E2278" s="5" t="s">
        <v>572</v>
      </c>
      <c r="F2278" s="3" t="s">
        <v>573</v>
      </c>
      <c r="G2278" s="3" t="s">
        <v>43</v>
      </c>
      <c r="H2278" s="2" t="s">
        <v>49</v>
      </c>
      <c r="I2278" s="2" t="s">
        <v>5626</v>
      </c>
      <c r="J2278" s="3" t="str">
        <f>HYPERLINK("https://www.boe.es/gazeta/dias/1828/09/23/pdfs/GMD-1828-115.pdf#page=1","Abrir facsímil")</f>
        <v>Abrir facsímil</v>
      </c>
      <c r="K2278" s="3" t="s">
        <v>51</v>
      </c>
    </row>
    <row r="2279" spans="1:11" ht="42" customHeight="1">
      <c r="A2279" s="2" t="s">
        <v>5627</v>
      </c>
      <c r="B2279" s="2" t="s">
        <v>5628</v>
      </c>
      <c r="C2279" s="2" t="s">
        <v>150</v>
      </c>
      <c r="D2279" s="2" t="s">
        <v>151</v>
      </c>
      <c r="E2279" s="5" t="s">
        <v>2467</v>
      </c>
      <c r="F2279" s="3" t="s">
        <v>2468</v>
      </c>
      <c r="G2279" s="3" t="s">
        <v>21</v>
      </c>
      <c r="H2279" s="2" t="s">
        <v>49</v>
      </c>
      <c r="I2279" s="2" t="s">
        <v>5629</v>
      </c>
      <c r="J2279" s="3" t="str">
        <f>HYPERLINK("https://www.boe.es/gazeta/dias/1828/06/03/pdfs/GMD-1828-67.pdf#page=4","Abrir facsímil")</f>
        <v>Abrir facsímil</v>
      </c>
      <c r="K2279" s="3" t="s">
        <v>51</v>
      </c>
    </row>
    <row r="2280" spans="1:11" ht="42" customHeight="1">
      <c r="A2280" s="2" t="s">
        <v>5630</v>
      </c>
      <c r="B2280" s="2" t="s">
        <v>5631</v>
      </c>
      <c r="C2280" s="2" t="s">
        <v>27</v>
      </c>
      <c r="D2280" s="2" t="s">
        <v>28</v>
      </c>
      <c r="E2280" s="5" t="s">
        <v>204</v>
      </c>
      <c r="F2280" s="3" t="s">
        <v>205</v>
      </c>
      <c r="G2280" s="3" t="s">
        <v>21</v>
      </c>
      <c r="H2280" s="2" t="s">
        <v>49</v>
      </c>
      <c r="I2280" s="2" t="s">
        <v>5632</v>
      </c>
      <c r="J2280" s="3" t="str">
        <f>HYPERLINK("https://www.boe.es/gazeta/dias/1828/09/11/pdfs/GMD-1828-110.pdf#page=4","Abrir facsímil")</f>
        <v>Abrir facsímil</v>
      </c>
      <c r="K2280" s="3" t="s">
        <v>51</v>
      </c>
    </row>
    <row r="2281" spans="1:11" ht="42" customHeight="1">
      <c r="A2281" s="2" t="s">
        <v>5633</v>
      </c>
      <c r="B2281" s="2" t="s">
        <v>5634</v>
      </c>
      <c r="C2281" s="2" t="s">
        <v>17</v>
      </c>
      <c r="D2281" s="2" t="s">
        <v>18</v>
      </c>
      <c r="E2281" s="5" t="s">
        <v>280</v>
      </c>
      <c r="F2281" s="3" t="s">
        <v>281</v>
      </c>
      <c r="G2281" s="3" t="s">
        <v>36</v>
      </c>
      <c r="H2281" s="2" t="s">
        <v>49</v>
      </c>
      <c r="I2281" s="2" t="s">
        <v>5635</v>
      </c>
      <c r="J2281" s="3" t="str">
        <f>HYPERLINK("https://www.boe.es/gazeta/dias/1828/02/14/pdfs/GMD-1828-20.pdf#page=3","Abrir facsímil")</f>
        <v>Abrir facsímil</v>
      </c>
      <c r="K2281" s="3" t="s">
        <v>51</v>
      </c>
    </row>
    <row r="2282" spans="1:11" ht="42" customHeight="1">
      <c r="A2282" s="2" t="s">
        <v>5636</v>
      </c>
      <c r="B2282" s="2" t="s">
        <v>5636</v>
      </c>
      <c r="C2282" s="2" t="s">
        <v>27</v>
      </c>
      <c r="D2282" s="2" t="s">
        <v>28</v>
      </c>
      <c r="E2282" s="5" t="s">
        <v>1325</v>
      </c>
      <c r="F2282" s="3" t="s">
        <v>1326</v>
      </c>
      <c r="G2282" s="3" t="s">
        <v>36</v>
      </c>
      <c r="H2282" s="2" t="s">
        <v>49</v>
      </c>
      <c r="I2282" s="2" t="s">
        <v>5637</v>
      </c>
      <c r="J2282" s="3" t="str">
        <f>HYPERLINK("https://www.boe.es/gazeta/dias/1828/05/17/pdfs/GMD-1828-60.pdf#page=3","Abrir facsímil")</f>
        <v>Abrir facsímil</v>
      </c>
      <c r="K2282" s="3" t="s">
        <v>51</v>
      </c>
    </row>
    <row r="2283" spans="1:11" ht="42" customHeight="1">
      <c r="A2283" s="2" t="s">
        <v>5638</v>
      </c>
      <c r="B2283" s="2" t="s">
        <v>5639</v>
      </c>
      <c r="C2283" s="2" t="s">
        <v>86</v>
      </c>
      <c r="D2283" s="2" t="s">
        <v>28</v>
      </c>
      <c r="E2283" s="5" t="s">
        <v>324</v>
      </c>
      <c r="F2283" s="3" t="s">
        <v>325</v>
      </c>
      <c r="G2283" s="3" t="s">
        <v>21</v>
      </c>
      <c r="H2283" s="2" t="s">
        <v>49</v>
      </c>
      <c r="I2283" s="2" t="s">
        <v>5640</v>
      </c>
      <c r="J2283" s="3" t="str">
        <f>HYPERLINK("https://www.boe.es/gazeta/dias/1828/05/08/pdfs/GMD-1828-56.pdf#page=4","Abrir facsímil")</f>
        <v>Abrir facsímil</v>
      </c>
      <c r="K2283" s="3" t="s">
        <v>51</v>
      </c>
    </row>
    <row r="2284" spans="1:11" ht="42" customHeight="1">
      <c r="A2284" s="2" t="s">
        <v>5641</v>
      </c>
      <c r="B2284" s="2" t="s">
        <v>5642</v>
      </c>
      <c r="C2284" s="2" t="s">
        <v>17</v>
      </c>
      <c r="D2284" s="2" t="s">
        <v>18</v>
      </c>
      <c r="E2284" s="5" t="s">
        <v>73</v>
      </c>
      <c r="F2284" s="3" t="s">
        <v>74</v>
      </c>
      <c r="G2284" s="3" t="s">
        <v>21</v>
      </c>
      <c r="H2284" s="2" t="s">
        <v>49</v>
      </c>
      <c r="I2284" s="2" t="s">
        <v>5643</v>
      </c>
      <c r="J2284" s="3" t="str">
        <f>HYPERLINK("https://www.boe.es/gazeta/dias/1828/07/31/pdfs/GMD-1828-92.pdf#page=4","Abrir facsímil")</f>
        <v>Abrir facsímil</v>
      </c>
      <c r="K2284" s="3" t="s">
        <v>51</v>
      </c>
    </row>
    <row r="2285" spans="1:11" ht="42" customHeight="1">
      <c r="A2285" s="2" t="s">
        <v>5644</v>
      </c>
      <c r="B2285" s="2" t="s">
        <v>5645</v>
      </c>
      <c r="C2285" s="2" t="s">
        <v>86</v>
      </c>
      <c r="D2285" s="2" t="s">
        <v>28</v>
      </c>
      <c r="E2285" s="5" t="s">
        <v>434</v>
      </c>
      <c r="F2285" s="3" t="s">
        <v>435</v>
      </c>
      <c r="G2285" s="3" t="s">
        <v>67</v>
      </c>
      <c r="H2285" s="2" t="s">
        <v>49</v>
      </c>
      <c r="I2285" s="2" t="s">
        <v>5646</v>
      </c>
      <c r="J2285" s="3" t="str">
        <f>HYPERLINK("https://www.boe.es/gazeta/dias/1828/08/26/pdfs/GMD-1828-103.pdf#page=2","Abrir facsímil")</f>
        <v>Abrir facsímil</v>
      </c>
      <c r="K2285" s="3" t="s">
        <v>51</v>
      </c>
    </row>
    <row r="2286" spans="1:11" ht="42" customHeight="1">
      <c r="A2286" s="2" t="s">
        <v>5647</v>
      </c>
      <c r="B2286" s="2" t="s">
        <v>5648</v>
      </c>
      <c r="C2286" s="2" t="s">
        <v>17</v>
      </c>
      <c r="D2286" s="2" t="s">
        <v>18</v>
      </c>
      <c r="E2286" s="5" t="s">
        <v>1077</v>
      </c>
      <c r="F2286" s="3" t="s">
        <v>1078</v>
      </c>
      <c r="G2286" s="3" t="s">
        <v>21</v>
      </c>
      <c r="H2286" s="2" t="s">
        <v>49</v>
      </c>
      <c r="I2286" s="2" t="s">
        <v>5649</v>
      </c>
      <c r="J2286" s="3" t="str">
        <f>HYPERLINK("https://www.boe.es/gazeta/dias/1828/07/19/pdfs/GMD-1828-87.pdf#page=4","Abrir facsímil")</f>
        <v>Abrir facsímil</v>
      </c>
      <c r="K2286" s="3" t="s">
        <v>51</v>
      </c>
    </row>
    <row r="2287" spans="1:11" ht="42" customHeight="1">
      <c r="A2287" s="2" t="s">
        <v>5650</v>
      </c>
      <c r="B2287" s="2" t="s">
        <v>5650</v>
      </c>
      <c r="C2287" s="2" t="s">
        <v>27</v>
      </c>
      <c r="D2287" s="2" t="s">
        <v>28</v>
      </c>
      <c r="E2287" s="5" t="s">
        <v>499</v>
      </c>
      <c r="F2287" s="3" t="s">
        <v>500</v>
      </c>
      <c r="G2287" s="3" t="s">
        <v>21</v>
      </c>
      <c r="H2287" s="2" t="s">
        <v>49</v>
      </c>
      <c r="I2287" s="2" t="s">
        <v>5651</v>
      </c>
      <c r="J2287" s="3" t="str">
        <f>HYPERLINK("https://www.boe.es/gazeta/dias/1828/09/16/pdfs/GMD-1828-112.pdf#page=4","Abrir facsímil")</f>
        <v>Abrir facsímil</v>
      </c>
      <c r="K2287" s="3" t="s">
        <v>51</v>
      </c>
    </row>
    <row r="2288" spans="1:11" ht="42" customHeight="1">
      <c r="A2288" s="2" t="s">
        <v>5652</v>
      </c>
      <c r="B2288" s="2" t="s">
        <v>5653</v>
      </c>
      <c r="C2288" s="2" t="s">
        <v>27</v>
      </c>
      <c r="D2288" s="2" t="s">
        <v>28</v>
      </c>
      <c r="E2288" s="5" t="s">
        <v>1029</v>
      </c>
      <c r="F2288" s="3" t="s">
        <v>1030</v>
      </c>
      <c r="G2288" s="3" t="s">
        <v>67</v>
      </c>
      <c r="H2288" s="2" t="s">
        <v>49</v>
      </c>
      <c r="I2288" s="2" t="s">
        <v>5654</v>
      </c>
      <c r="J2288" s="3" t="str">
        <f>HYPERLINK("https://www.boe.es/gazeta/dias/1828/08/30/pdfs/GMD-1828-105.pdf#page=2","Abrir facsímil")</f>
        <v>Abrir facsímil</v>
      </c>
      <c r="K2288" s="3" t="s">
        <v>51</v>
      </c>
    </row>
    <row r="2289" spans="1:11" ht="42" customHeight="1">
      <c r="A2289" s="2" t="s">
        <v>5652</v>
      </c>
      <c r="B2289" s="2" t="s">
        <v>5653</v>
      </c>
      <c r="C2289" s="2" t="s">
        <v>27</v>
      </c>
      <c r="D2289" s="2" t="s">
        <v>28</v>
      </c>
      <c r="E2289" s="5" t="s">
        <v>499</v>
      </c>
      <c r="F2289" s="3" t="s">
        <v>500</v>
      </c>
      <c r="G2289" s="3" t="s">
        <v>21</v>
      </c>
      <c r="H2289" s="2" t="s">
        <v>49</v>
      </c>
      <c r="I2289" s="2" t="s">
        <v>5655</v>
      </c>
      <c r="J2289" s="3" t="str">
        <f>HYPERLINK("https://www.boe.es/gazeta/dias/1828/09/16/pdfs/GMD-1828-112.pdf#page=4","Abrir facsímil")</f>
        <v>Abrir facsímil</v>
      </c>
      <c r="K2289" s="3" t="s">
        <v>51</v>
      </c>
    </row>
    <row r="2290" spans="1:11" ht="42" customHeight="1">
      <c r="A2290" s="2" t="s">
        <v>5656</v>
      </c>
      <c r="B2290" s="2" t="s">
        <v>5656</v>
      </c>
      <c r="C2290" s="2" t="s">
        <v>27</v>
      </c>
      <c r="D2290" s="2" t="s">
        <v>28</v>
      </c>
      <c r="E2290" s="5" t="s">
        <v>727</v>
      </c>
      <c r="F2290" s="3" t="s">
        <v>728</v>
      </c>
      <c r="G2290" s="3" t="s">
        <v>21</v>
      </c>
      <c r="H2290" s="2" t="s">
        <v>49</v>
      </c>
      <c r="I2290" s="2" t="s">
        <v>5657</v>
      </c>
      <c r="J2290" s="3" t="str">
        <f>HYPERLINK("https://www.boe.es/gazeta/dias/1828/08/09/pdfs/GMD-1828-96.pdf#page=4","Abrir facsímil")</f>
        <v>Abrir facsímil</v>
      </c>
      <c r="K2290" s="3" t="s">
        <v>51</v>
      </c>
    </row>
    <row r="2291" spans="1:11" ht="42" customHeight="1">
      <c r="A2291" s="2" t="s">
        <v>5658</v>
      </c>
      <c r="B2291" s="2" t="s">
        <v>5658</v>
      </c>
      <c r="C2291" s="2" t="s">
        <v>27</v>
      </c>
      <c r="D2291" s="2" t="s">
        <v>28</v>
      </c>
      <c r="E2291" s="5" t="s">
        <v>1029</v>
      </c>
      <c r="F2291" s="3" t="s">
        <v>1030</v>
      </c>
      <c r="G2291" s="3" t="s">
        <v>36</v>
      </c>
      <c r="H2291" s="2" t="s">
        <v>49</v>
      </c>
      <c r="I2291" s="2" t="s">
        <v>5659</v>
      </c>
      <c r="J2291" s="3" t="str">
        <f>HYPERLINK("https://www.boe.es/gazeta/dias/1828/08/30/pdfs/GMD-1828-105.pdf#page=3","Abrir facsímil")</f>
        <v>Abrir facsímil</v>
      </c>
      <c r="K2291" s="3" t="s">
        <v>51</v>
      </c>
    </row>
    <row r="2292" spans="1:11" ht="42" customHeight="1">
      <c r="A2292" s="2" t="s">
        <v>5660</v>
      </c>
      <c r="B2292" s="2" t="s">
        <v>5661</v>
      </c>
      <c r="C2292" s="2" t="s">
        <v>17</v>
      </c>
      <c r="D2292" s="2" t="s">
        <v>18</v>
      </c>
      <c r="E2292" s="5" t="s">
        <v>275</v>
      </c>
      <c r="F2292" s="3" t="s">
        <v>276</v>
      </c>
      <c r="G2292" s="3" t="s">
        <v>43</v>
      </c>
      <c r="H2292" s="2" t="s">
        <v>49</v>
      </c>
      <c r="I2292" s="2" t="s">
        <v>5662</v>
      </c>
      <c r="J2292" s="3" t="str">
        <f>HYPERLINK("https://www.boe.es/gazeta/dias/1828/03/29/pdfs/GMD-1828-39.pdf#page=1","Abrir facsímil")</f>
        <v>Abrir facsímil</v>
      </c>
      <c r="K2292" s="3" t="s">
        <v>51</v>
      </c>
    </row>
    <row r="2293" spans="1:11" ht="42" customHeight="1">
      <c r="A2293" s="2" t="s">
        <v>5660</v>
      </c>
      <c r="B2293" s="2" t="s">
        <v>5661</v>
      </c>
      <c r="C2293" s="2" t="s">
        <v>17</v>
      </c>
      <c r="D2293" s="2" t="s">
        <v>18</v>
      </c>
      <c r="E2293" s="5" t="s">
        <v>1154</v>
      </c>
      <c r="F2293" s="3" t="s">
        <v>1155</v>
      </c>
      <c r="G2293" s="3" t="s">
        <v>43</v>
      </c>
      <c r="H2293" s="2" t="s">
        <v>49</v>
      </c>
      <c r="I2293" s="2" t="s">
        <v>5663</v>
      </c>
      <c r="J2293" s="3" t="str">
        <f>HYPERLINK("https://www.boe.es/gazeta/dias/1828/06/10/pdfs/GMD-1828-70.pdf#page=1","Abrir facsímil")</f>
        <v>Abrir facsímil</v>
      </c>
      <c r="K2293" s="3" t="s">
        <v>51</v>
      </c>
    </row>
    <row r="2294" spans="1:11" ht="42" customHeight="1">
      <c r="A2294" s="2" t="s">
        <v>5664</v>
      </c>
      <c r="B2294" s="2" t="s">
        <v>5664</v>
      </c>
      <c r="C2294" s="2" t="s">
        <v>27</v>
      </c>
      <c r="D2294" s="2" t="s">
        <v>28</v>
      </c>
      <c r="E2294" s="5" t="s">
        <v>197</v>
      </c>
      <c r="F2294" s="3" t="s">
        <v>198</v>
      </c>
      <c r="G2294" s="3" t="s">
        <v>67</v>
      </c>
      <c r="H2294" s="2" t="s">
        <v>49</v>
      </c>
      <c r="I2294" s="2" t="s">
        <v>5665</v>
      </c>
      <c r="J2294" s="3" t="str">
        <f>HYPERLINK("https://www.boe.es/gazeta/dias/1828/09/27/pdfs/GMD-1828-117.pdf#page=2","Abrir facsímil")</f>
        <v>Abrir facsímil</v>
      </c>
      <c r="K2294" s="3" t="s">
        <v>51</v>
      </c>
    </row>
    <row r="2295" spans="1:11" ht="42" customHeight="1">
      <c r="A2295" s="2" t="s">
        <v>5666</v>
      </c>
      <c r="B2295" s="2" t="s">
        <v>5667</v>
      </c>
      <c r="C2295" s="2" t="s">
        <v>27</v>
      </c>
      <c r="D2295" s="2" t="s">
        <v>28</v>
      </c>
      <c r="E2295" s="5" t="s">
        <v>133</v>
      </c>
      <c r="F2295" s="3" t="s">
        <v>134</v>
      </c>
      <c r="G2295" s="3" t="s">
        <v>36</v>
      </c>
      <c r="H2295" s="2" t="s">
        <v>49</v>
      </c>
      <c r="I2295" s="2" t="s">
        <v>5668</v>
      </c>
      <c r="J2295" s="3" t="str">
        <f>HYPERLINK("https://www.boe.es/gazeta/dias/1828/05/15/pdfs/GMD-1828-59.pdf#page=3","Abrir facsímil")</f>
        <v>Abrir facsímil</v>
      </c>
      <c r="K2295" s="3" t="s">
        <v>51</v>
      </c>
    </row>
    <row r="2296" spans="1:11" ht="42" customHeight="1">
      <c r="A2296" s="2" t="s">
        <v>5669</v>
      </c>
      <c r="B2296" s="2" t="s">
        <v>5670</v>
      </c>
      <c r="C2296" s="2" t="s">
        <v>40</v>
      </c>
      <c r="D2296" s="2" t="s">
        <v>28</v>
      </c>
      <c r="E2296" s="5" t="s">
        <v>236</v>
      </c>
      <c r="F2296" s="3" t="s">
        <v>237</v>
      </c>
      <c r="G2296" s="3" t="s">
        <v>36</v>
      </c>
      <c r="H2296" s="2" t="s">
        <v>49</v>
      </c>
      <c r="I2296" s="2" t="s">
        <v>5671</v>
      </c>
      <c r="J2296" s="3" t="str">
        <f>HYPERLINK("https://www.boe.es/gazeta/dias/1828/03/18/pdfs/GMD-1828-34.pdf#page=3","Abrir facsímil")</f>
        <v>Abrir facsímil</v>
      </c>
      <c r="K2296" s="3" t="s">
        <v>51</v>
      </c>
    </row>
    <row r="2297" spans="1:11" ht="42" customHeight="1">
      <c r="A2297" s="2" t="s">
        <v>5672</v>
      </c>
      <c r="B2297" s="2" t="s">
        <v>5673</v>
      </c>
      <c r="C2297" s="2" t="s">
        <v>40</v>
      </c>
      <c r="D2297" s="2" t="s">
        <v>28</v>
      </c>
      <c r="E2297" s="5" t="s">
        <v>504</v>
      </c>
      <c r="F2297" s="3" t="s">
        <v>505</v>
      </c>
      <c r="G2297" s="3" t="s">
        <v>506</v>
      </c>
      <c r="H2297" s="2" t="s">
        <v>49</v>
      </c>
      <c r="I2297" s="2" t="s">
        <v>5674</v>
      </c>
      <c r="J2297" s="3" t="str">
        <f>HYPERLINK("https://www.boe.es/gazeta/dias/1828/09/13/pdfs/GMD-1828-111.pdf#page=4","Abrir facsímil")</f>
        <v>Abrir facsímil</v>
      </c>
      <c r="K2297" s="3" t="s">
        <v>51</v>
      </c>
    </row>
    <row r="2298" spans="1:11" ht="42" customHeight="1">
      <c r="A2298" s="2" t="s">
        <v>5675</v>
      </c>
      <c r="B2298" s="2" t="s">
        <v>5675</v>
      </c>
      <c r="C2298" s="2" t="s">
        <v>17</v>
      </c>
      <c r="D2298" s="2" t="s">
        <v>18</v>
      </c>
      <c r="E2298" s="5" t="s">
        <v>191</v>
      </c>
      <c r="F2298" s="3" t="s">
        <v>192</v>
      </c>
      <c r="G2298" s="3" t="s">
        <v>36</v>
      </c>
      <c r="H2298" s="2" t="s">
        <v>49</v>
      </c>
      <c r="I2298" s="2" t="s">
        <v>5676</v>
      </c>
      <c r="J2298" s="3" t="str">
        <f>HYPERLINK("https://www.boe.es/gazeta/dias/1828/03/20/pdfs/GMD-1828-35.pdf#page=3","Abrir facsímil")</f>
        <v>Abrir facsímil</v>
      </c>
      <c r="K2298" s="3" t="s">
        <v>51</v>
      </c>
    </row>
    <row r="2299" spans="1:11" ht="42" customHeight="1">
      <c r="A2299" s="2" t="s">
        <v>5677</v>
      </c>
      <c r="B2299" s="2" t="s">
        <v>5678</v>
      </c>
      <c r="C2299" s="2" t="s">
        <v>150</v>
      </c>
      <c r="D2299" s="2" t="s">
        <v>151</v>
      </c>
      <c r="E2299" s="5" t="s">
        <v>672</v>
      </c>
      <c r="F2299" s="3" t="s">
        <v>673</v>
      </c>
      <c r="G2299" s="3" t="s">
        <v>21</v>
      </c>
      <c r="H2299" s="2" t="s">
        <v>49</v>
      </c>
      <c r="I2299" s="2" t="s">
        <v>5679</v>
      </c>
      <c r="J2299" s="3" t="str">
        <f>HYPERLINK("https://www.boe.es/gazeta/dias/1828/03/15/pdfs/GMD-1828-33.pdf#page=4","Abrir facsímil")</f>
        <v>Abrir facsímil</v>
      </c>
      <c r="K2299" s="3" t="s">
        <v>51</v>
      </c>
    </row>
    <row r="2300" spans="1:11" ht="42" customHeight="1">
      <c r="A2300" s="2" t="s">
        <v>5680</v>
      </c>
      <c r="B2300" s="2" t="s">
        <v>5681</v>
      </c>
      <c r="C2300" s="2" t="s">
        <v>27</v>
      </c>
      <c r="D2300" s="2" t="s">
        <v>28</v>
      </c>
      <c r="E2300" s="5" t="s">
        <v>169</v>
      </c>
      <c r="F2300" s="3" t="s">
        <v>170</v>
      </c>
      <c r="G2300" s="3" t="s">
        <v>36</v>
      </c>
      <c r="H2300" s="2" t="s">
        <v>49</v>
      </c>
      <c r="I2300" s="2" t="s">
        <v>5682</v>
      </c>
      <c r="J2300" s="3" t="str">
        <f>HYPERLINK("https://www.boe.es/gazeta/dias/1828/04/01/pdfs/GMD-1828-40.pdf#page=3","Abrir facsímil")</f>
        <v>Abrir facsímil</v>
      </c>
      <c r="K2300" s="3" t="s">
        <v>51</v>
      </c>
    </row>
    <row r="2301" spans="1:11" ht="42" customHeight="1">
      <c r="A2301" s="2" t="s">
        <v>5683</v>
      </c>
      <c r="B2301" s="2" t="s">
        <v>5683</v>
      </c>
      <c r="C2301" s="2" t="s">
        <v>46</v>
      </c>
      <c r="D2301" s="2" t="s">
        <v>28</v>
      </c>
      <c r="E2301" s="5" t="s">
        <v>299</v>
      </c>
      <c r="F2301" s="3" t="s">
        <v>300</v>
      </c>
      <c r="G2301" s="3" t="s">
        <v>21</v>
      </c>
      <c r="H2301" s="2" t="s">
        <v>49</v>
      </c>
      <c r="I2301" s="2" t="s">
        <v>5684</v>
      </c>
      <c r="J2301" s="3" t="str">
        <f>HYPERLINK("https://www.boe.es/gazeta/dias/1828/02/23/pdfs/GMD-1828-24.pdf#page=4","Abrir facsímil")</f>
        <v>Abrir facsímil</v>
      </c>
      <c r="K2301" s="3" t="s">
        <v>51</v>
      </c>
    </row>
    <row r="2302" spans="1:11" ht="42" customHeight="1">
      <c r="A2302" s="2" t="s">
        <v>5683</v>
      </c>
      <c r="B2302" s="2" t="s">
        <v>5683</v>
      </c>
      <c r="C2302" s="2" t="s">
        <v>17</v>
      </c>
      <c r="D2302" s="2" t="s">
        <v>18</v>
      </c>
      <c r="E2302" s="5" t="s">
        <v>1495</v>
      </c>
      <c r="F2302" s="3" t="s">
        <v>1496</v>
      </c>
      <c r="G2302" s="3" t="s">
        <v>36</v>
      </c>
      <c r="H2302" s="2" t="s">
        <v>49</v>
      </c>
      <c r="I2302" s="2" t="s">
        <v>5685</v>
      </c>
      <c r="J2302" s="3" t="str">
        <f>HYPERLINK("https://www.boe.es/gazeta/dias/1828/02/28/pdfs/GMD-1828-26.pdf#page=3","Abrir facsímil")</f>
        <v>Abrir facsímil</v>
      </c>
      <c r="K2302" s="3" t="s">
        <v>51</v>
      </c>
    </row>
    <row r="2303" spans="1:11" ht="42" customHeight="1">
      <c r="A2303" s="2" t="s">
        <v>5686</v>
      </c>
      <c r="B2303" s="2" t="s">
        <v>5687</v>
      </c>
      <c r="C2303" s="2" t="s">
        <v>17</v>
      </c>
      <c r="D2303" s="2" t="s">
        <v>18</v>
      </c>
      <c r="E2303" s="5" t="s">
        <v>128</v>
      </c>
      <c r="F2303" s="3" t="s">
        <v>129</v>
      </c>
      <c r="G2303" s="3" t="s">
        <v>2943</v>
      </c>
      <c r="H2303" s="2" t="s">
        <v>49</v>
      </c>
      <c r="I2303" s="2" t="s">
        <v>5688</v>
      </c>
      <c r="J2303" s="3" t="str">
        <f>HYPERLINK("https://www.boe.es/gazeta/dias/1828/01/03/pdfs/GMD-1828-2.pdf#page=2","Abrir facsímil")</f>
        <v>Abrir facsímil</v>
      </c>
      <c r="K2303" s="3" t="s">
        <v>51</v>
      </c>
    </row>
    <row r="2304" spans="1:11" ht="42" customHeight="1">
      <c r="A2304" s="2" t="s">
        <v>5689</v>
      </c>
      <c r="B2304" s="2" t="s">
        <v>5690</v>
      </c>
      <c r="C2304" s="2" t="s">
        <v>17</v>
      </c>
      <c r="D2304" s="2" t="s">
        <v>18</v>
      </c>
      <c r="E2304" s="5" t="s">
        <v>164</v>
      </c>
      <c r="F2304" s="3" t="s">
        <v>165</v>
      </c>
      <c r="G2304" s="3" t="s">
        <v>36</v>
      </c>
      <c r="H2304" s="2" t="s">
        <v>49</v>
      </c>
      <c r="I2304" s="2" t="s">
        <v>5691</v>
      </c>
      <c r="J2304" s="3" t="str">
        <f>HYPERLINK("https://www.boe.es/gazeta/dias/1828/09/04/pdfs/GMD-1828-107.pdf#page=3","Abrir facsímil")</f>
        <v>Abrir facsímil</v>
      </c>
      <c r="K2304" s="3" t="s">
        <v>51</v>
      </c>
    </row>
    <row r="2305" spans="1:11" ht="42" customHeight="1">
      <c r="A2305" s="2" t="s">
        <v>5692</v>
      </c>
      <c r="B2305" s="2" t="s">
        <v>5693</v>
      </c>
      <c r="C2305" s="2" t="s">
        <v>96</v>
      </c>
      <c r="D2305" s="2" t="s">
        <v>28</v>
      </c>
      <c r="E2305" s="5" t="s">
        <v>1581</v>
      </c>
      <c r="F2305" s="3" t="s">
        <v>1582</v>
      </c>
      <c r="G2305" s="3" t="s">
        <v>21</v>
      </c>
      <c r="H2305" s="2" t="s">
        <v>49</v>
      </c>
      <c r="I2305" s="2" t="s">
        <v>5694</v>
      </c>
      <c r="J2305" s="3" t="str">
        <f>HYPERLINK("https://www.boe.es/gazeta/dias/1828/08/05/pdfs/GMD-1828-94.pdf#page=4","Abrir facsímil")</f>
        <v>Abrir facsímil</v>
      </c>
      <c r="K2305" s="3" t="s">
        <v>51</v>
      </c>
    </row>
    <row r="2306" spans="1:11" ht="42" customHeight="1">
      <c r="A2306" s="2" t="s">
        <v>5695</v>
      </c>
      <c r="B2306" s="2" t="s">
        <v>5696</v>
      </c>
      <c r="C2306" s="2" t="s">
        <v>96</v>
      </c>
      <c r="D2306" s="2" t="s">
        <v>28</v>
      </c>
      <c r="E2306" s="5" t="s">
        <v>314</v>
      </c>
      <c r="F2306" s="3" t="s">
        <v>315</v>
      </c>
      <c r="G2306" s="3" t="s">
        <v>21</v>
      </c>
      <c r="H2306" s="2" t="s">
        <v>49</v>
      </c>
      <c r="I2306" s="2" t="s">
        <v>5697</v>
      </c>
      <c r="J2306" s="3" t="str">
        <f>HYPERLINK("https://www.boe.es/gazeta/dias/1828/01/26/pdfs/GMD-1828-12.pdf#page=4","Abrir facsímil")</f>
        <v>Abrir facsímil</v>
      </c>
      <c r="K2306" s="3" t="s">
        <v>51</v>
      </c>
    </row>
    <row r="2307" spans="1:11" ht="42" customHeight="1">
      <c r="A2307" s="2" t="s">
        <v>5698</v>
      </c>
      <c r="B2307" s="2" t="s">
        <v>5699</v>
      </c>
      <c r="C2307" s="2" t="s">
        <v>86</v>
      </c>
      <c r="D2307" s="2" t="s">
        <v>28</v>
      </c>
      <c r="E2307" s="5" t="s">
        <v>434</v>
      </c>
      <c r="F2307" s="3" t="s">
        <v>435</v>
      </c>
      <c r="G2307" s="3" t="s">
        <v>67</v>
      </c>
      <c r="H2307" s="2" t="s">
        <v>49</v>
      </c>
      <c r="I2307" s="2" t="s">
        <v>5700</v>
      </c>
      <c r="J2307" s="3" t="str">
        <f>HYPERLINK("https://www.boe.es/gazeta/dias/1828/08/26/pdfs/GMD-1828-103.pdf#page=2","Abrir facsímil")</f>
        <v>Abrir facsímil</v>
      </c>
      <c r="K2307" s="3" t="s">
        <v>51</v>
      </c>
    </row>
    <row r="2308" spans="1:11" ht="42" customHeight="1">
      <c r="A2308" s="2" t="s">
        <v>5701</v>
      </c>
      <c r="B2308" s="2" t="s">
        <v>5701</v>
      </c>
      <c r="C2308" s="2" t="s">
        <v>27</v>
      </c>
      <c r="D2308" s="2" t="s">
        <v>28</v>
      </c>
      <c r="E2308" s="5" t="s">
        <v>343</v>
      </c>
      <c r="F2308" s="3" t="s">
        <v>344</v>
      </c>
      <c r="G2308" s="3" t="s">
        <v>21</v>
      </c>
      <c r="H2308" s="2" t="s">
        <v>49</v>
      </c>
      <c r="I2308" s="2" t="s">
        <v>5702</v>
      </c>
      <c r="J2308" s="3" t="str">
        <f>HYPERLINK("https://www.boe.es/gazeta/dias/1828/09/25/pdfs/GMD-1828-116.pdf#page=4","Abrir facsímil")</f>
        <v>Abrir facsímil</v>
      </c>
      <c r="K2308" s="3" t="s">
        <v>51</v>
      </c>
    </row>
    <row r="2309" spans="1:11" ht="42" customHeight="1">
      <c r="A2309" s="2" t="s">
        <v>5703</v>
      </c>
      <c r="B2309" s="2" t="s">
        <v>5703</v>
      </c>
      <c r="C2309" s="2" t="s">
        <v>27</v>
      </c>
      <c r="D2309" s="2" t="s">
        <v>28</v>
      </c>
      <c r="E2309" s="5" t="s">
        <v>91</v>
      </c>
      <c r="F2309" s="3" t="s">
        <v>92</v>
      </c>
      <c r="G2309" s="3" t="s">
        <v>67</v>
      </c>
      <c r="H2309" s="2" t="s">
        <v>49</v>
      </c>
      <c r="I2309" s="2" t="s">
        <v>5704</v>
      </c>
      <c r="J2309" s="3" t="str">
        <f>HYPERLINK("https://www.boe.es/gazeta/dias/1828/12/13/pdfs/GMD-1828-150.pdf#page=2","Abrir facsímil")</f>
        <v>Abrir facsímil</v>
      </c>
      <c r="K2309" s="3" t="s">
        <v>51</v>
      </c>
    </row>
    <row r="2310" spans="1:11" ht="42" customHeight="1">
      <c r="A2310" s="2" t="s">
        <v>5705</v>
      </c>
      <c r="B2310" s="2" t="s">
        <v>5706</v>
      </c>
      <c r="C2310" s="2" t="s">
        <v>150</v>
      </c>
      <c r="D2310" s="2" t="s">
        <v>151</v>
      </c>
      <c r="E2310" s="5" t="s">
        <v>439</v>
      </c>
      <c r="F2310" s="3" t="s">
        <v>440</v>
      </c>
      <c r="G2310" s="3" t="s">
        <v>21</v>
      </c>
      <c r="H2310" s="2" t="s">
        <v>49</v>
      </c>
      <c r="I2310" s="2" t="s">
        <v>5707</v>
      </c>
      <c r="J2310" s="3" t="str">
        <f>HYPERLINK("https://www.boe.es/gazeta/dias/1828/12/09/pdfs/GMD-1828-148.pdf#page=4","Abrir facsímil")</f>
        <v>Abrir facsímil</v>
      </c>
      <c r="K2310" s="3" t="s">
        <v>51</v>
      </c>
    </row>
    <row r="2311" spans="1:11" ht="42" customHeight="1">
      <c r="A2311" s="2" t="s">
        <v>5708</v>
      </c>
      <c r="B2311" s="2" t="s">
        <v>5708</v>
      </c>
      <c r="C2311" s="2" t="s">
        <v>86</v>
      </c>
      <c r="D2311" s="2" t="s">
        <v>28</v>
      </c>
      <c r="E2311" s="5" t="s">
        <v>1037</v>
      </c>
      <c r="F2311" s="3" t="s">
        <v>1038</v>
      </c>
      <c r="G2311" s="3" t="s">
        <v>36</v>
      </c>
      <c r="H2311" s="2" t="s">
        <v>49</v>
      </c>
      <c r="I2311" s="2" t="s">
        <v>5709</v>
      </c>
      <c r="J2311" s="3" t="str">
        <f>HYPERLINK("https://www.boe.es/gazeta/dias/1828/12/04/pdfs/GMD-1828-146.pdf#page=3","Abrir facsímil")</f>
        <v>Abrir facsímil</v>
      </c>
      <c r="K2311" s="3" t="s">
        <v>51</v>
      </c>
    </row>
    <row r="2312" spans="1:11" ht="42" customHeight="1">
      <c r="A2312" s="2" t="s">
        <v>5710</v>
      </c>
      <c r="B2312" s="2" t="s">
        <v>5710</v>
      </c>
      <c r="C2312" s="2" t="s">
        <v>17</v>
      </c>
      <c r="D2312" s="2" t="s">
        <v>18</v>
      </c>
      <c r="E2312" s="5" t="s">
        <v>394</v>
      </c>
      <c r="F2312" s="3" t="s">
        <v>395</v>
      </c>
      <c r="G2312" s="3" t="s">
        <v>67</v>
      </c>
      <c r="H2312" s="2" t="s">
        <v>49</v>
      </c>
      <c r="I2312" s="2" t="s">
        <v>5711</v>
      </c>
      <c r="J2312" s="3" t="str">
        <f>HYPERLINK("https://www.boe.es/gazeta/dias/1828/01/10/pdfs/GMD-1828-5.pdf#page=2","Abrir facsímil")</f>
        <v>Abrir facsímil</v>
      </c>
      <c r="K2312" s="3" t="s">
        <v>51</v>
      </c>
    </row>
    <row r="2313" spans="1:11" ht="42" customHeight="1">
      <c r="A2313" s="2" t="s">
        <v>5710</v>
      </c>
      <c r="B2313" s="2" t="s">
        <v>5710</v>
      </c>
      <c r="C2313" s="2" t="s">
        <v>27</v>
      </c>
      <c r="D2313" s="2" t="s">
        <v>28</v>
      </c>
      <c r="E2313" s="5" t="s">
        <v>3161</v>
      </c>
      <c r="F2313" s="3" t="s">
        <v>3162</v>
      </c>
      <c r="G2313" s="3" t="s">
        <v>67</v>
      </c>
      <c r="H2313" s="2" t="s">
        <v>49</v>
      </c>
      <c r="I2313" s="2" t="s">
        <v>5712</v>
      </c>
      <c r="J2313" s="3" t="str">
        <f>HYPERLINK("https://www.boe.es/gazeta/dias/1828/01/24/pdfs/GMD-1828-11.pdf#page=2","Abrir facsímil")</f>
        <v>Abrir facsímil</v>
      </c>
      <c r="K2313" s="3" t="s">
        <v>51</v>
      </c>
    </row>
    <row r="2314" spans="1:11" ht="42" customHeight="1">
      <c r="A2314" s="2" t="s">
        <v>5710</v>
      </c>
      <c r="B2314" s="2" t="s">
        <v>5710</v>
      </c>
      <c r="C2314" s="2" t="s">
        <v>27</v>
      </c>
      <c r="D2314" s="2" t="s">
        <v>28</v>
      </c>
      <c r="E2314" s="5" t="s">
        <v>334</v>
      </c>
      <c r="F2314" s="3" t="s">
        <v>335</v>
      </c>
      <c r="G2314" s="3" t="s">
        <v>43</v>
      </c>
      <c r="H2314" s="2" t="s">
        <v>49</v>
      </c>
      <c r="I2314" s="2" t="s">
        <v>5713</v>
      </c>
      <c r="J2314" s="3" t="str">
        <f>HYPERLINK("https://www.boe.es/gazeta/dias/1828/07/08/pdfs/GMD-1828-82.pdf#page=1","Abrir facsímil")</f>
        <v>Abrir facsímil</v>
      </c>
      <c r="K2314" s="3" t="s">
        <v>51</v>
      </c>
    </row>
    <row r="2315" spans="1:11" ht="42" customHeight="1">
      <c r="A2315" s="2" t="s">
        <v>5714</v>
      </c>
      <c r="B2315" s="2" t="s">
        <v>5714</v>
      </c>
      <c r="C2315" s="2" t="s">
        <v>46</v>
      </c>
      <c r="D2315" s="2" t="s">
        <v>28</v>
      </c>
      <c r="E2315" s="5" t="s">
        <v>434</v>
      </c>
      <c r="F2315" s="3" t="s">
        <v>435</v>
      </c>
      <c r="G2315" s="3" t="s">
        <v>67</v>
      </c>
      <c r="H2315" s="2" t="s">
        <v>49</v>
      </c>
      <c r="I2315" s="2" t="s">
        <v>5715</v>
      </c>
      <c r="J2315" s="3" t="str">
        <f>HYPERLINK("https://www.boe.es/gazeta/dias/1828/08/26/pdfs/GMD-1828-103.pdf#page=2","Abrir facsímil")</f>
        <v>Abrir facsímil</v>
      </c>
      <c r="K2315" s="3" t="s">
        <v>51</v>
      </c>
    </row>
    <row r="2316" spans="1:11" ht="42" customHeight="1">
      <c r="A2316" s="2" t="s">
        <v>5710</v>
      </c>
      <c r="B2316" s="2" t="s">
        <v>5710</v>
      </c>
      <c r="C2316" s="2" t="s">
        <v>17</v>
      </c>
      <c r="D2316" s="2" t="s">
        <v>18</v>
      </c>
      <c r="E2316" s="5" t="s">
        <v>270</v>
      </c>
      <c r="F2316" s="3" t="s">
        <v>271</v>
      </c>
      <c r="G2316" s="3" t="s">
        <v>67</v>
      </c>
      <c r="H2316" s="2" t="s">
        <v>49</v>
      </c>
      <c r="I2316" s="2" t="s">
        <v>5716</v>
      </c>
      <c r="J2316" s="3" t="str">
        <f>HYPERLINK("https://www.boe.es/gazeta/dias/1828/08/28/pdfs/GMD-1828-104.pdf#page=2","Abrir facsímil")</f>
        <v>Abrir facsímil</v>
      </c>
      <c r="K2316" s="3" t="s">
        <v>51</v>
      </c>
    </row>
    <row r="2317" spans="1:11" ht="42" customHeight="1">
      <c r="A2317" s="2" t="s">
        <v>5710</v>
      </c>
      <c r="B2317" s="2" t="s">
        <v>5710</v>
      </c>
      <c r="C2317" s="2" t="s">
        <v>27</v>
      </c>
      <c r="D2317" s="2" t="s">
        <v>28</v>
      </c>
      <c r="E2317" s="5" t="s">
        <v>197</v>
      </c>
      <c r="F2317" s="3" t="s">
        <v>198</v>
      </c>
      <c r="G2317" s="3" t="s">
        <v>67</v>
      </c>
      <c r="H2317" s="2" t="s">
        <v>49</v>
      </c>
      <c r="I2317" s="2" t="s">
        <v>5717</v>
      </c>
      <c r="J2317" s="3" t="str">
        <f>HYPERLINK("https://www.boe.es/gazeta/dias/1828/09/27/pdfs/GMD-1828-117.pdf#page=2","Abrir facsímil")</f>
        <v>Abrir facsímil</v>
      </c>
      <c r="K2317" s="3" t="s">
        <v>51</v>
      </c>
    </row>
    <row r="2318" spans="1:11" ht="42" customHeight="1">
      <c r="A2318" s="2" t="s">
        <v>5710</v>
      </c>
      <c r="B2318" s="2" t="s">
        <v>5710</v>
      </c>
      <c r="C2318" s="2" t="s">
        <v>17</v>
      </c>
      <c r="D2318" s="2" t="s">
        <v>18</v>
      </c>
      <c r="E2318" s="5" t="s">
        <v>1794</v>
      </c>
      <c r="F2318" s="3" t="s">
        <v>1795</v>
      </c>
      <c r="G2318" s="3" t="s">
        <v>67</v>
      </c>
      <c r="H2318" s="2" t="s">
        <v>49</v>
      </c>
      <c r="I2318" s="2" t="s">
        <v>5718</v>
      </c>
      <c r="J2318" s="3" t="str">
        <f>HYPERLINK("https://www.boe.es/gazeta/dias/1828/09/30/pdfs/GMD-1828-118.pdf#page=2","Abrir facsímil")</f>
        <v>Abrir facsímil</v>
      </c>
      <c r="K2318" s="3" t="s">
        <v>51</v>
      </c>
    </row>
    <row r="2319" spans="1:11" ht="42" customHeight="1">
      <c r="A2319" s="2" t="s">
        <v>5710</v>
      </c>
      <c r="B2319" s="2" t="s">
        <v>5710</v>
      </c>
      <c r="C2319" s="2" t="s">
        <v>17</v>
      </c>
      <c r="D2319" s="2" t="s">
        <v>18</v>
      </c>
      <c r="E2319" s="5" t="s">
        <v>100</v>
      </c>
      <c r="F2319" s="3" t="s">
        <v>101</v>
      </c>
      <c r="G2319" s="3" t="s">
        <v>67</v>
      </c>
      <c r="H2319" s="2" t="s">
        <v>49</v>
      </c>
      <c r="I2319" s="2" t="s">
        <v>5719</v>
      </c>
      <c r="J2319" s="3" t="str">
        <f>HYPERLINK("https://www.boe.es/gazeta/dias/1828/10/02/pdfs/GMD-1828-119.pdf#page=2","Abrir facsímil")</f>
        <v>Abrir facsímil</v>
      </c>
      <c r="K2319" s="3" t="s">
        <v>51</v>
      </c>
    </row>
    <row r="2320" spans="1:11" ht="42" customHeight="1">
      <c r="A2320" s="2" t="s">
        <v>5710</v>
      </c>
      <c r="B2320" s="2" t="s">
        <v>5710</v>
      </c>
      <c r="C2320" s="2" t="s">
        <v>17</v>
      </c>
      <c r="D2320" s="2" t="s">
        <v>18</v>
      </c>
      <c r="E2320" s="5" t="s">
        <v>329</v>
      </c>
      <c r="F2320" s="3" t="s">
        <v>330</v>
      </c>
      <c r="G2320" s="3" t="s">
        <v>36</v>
      </c>
      <c r="H2320" s="2" t="s">
        <v>49</v>
      </c>
      <c r="I2320" s="2" t="s">
        <v>5720</v>
      </c>
      <c r="J2320" s="3" t="str">
        <f>HYPERLINK("https://www.boe.es/gazeta/dias/1828/12/02/pdfs/GMD-1828-145.pdf#page=3","Abrir facsímil")</f>
        <v>Abrir facsímil</v>
      </c>
      <c r="K2320" s="3" t="s">
        <v>51</v>
      </c>
    </row>
    <row r="2321" spans="1:11" ht="42" customHeight="1">
      <c r="A2321" s="2" t="s">
        <v>5721</v>
      </c>
      <c r="B2321" s="2" t="s">
        <v>5721</v>
      </c>
      <c r="C2321" s="2" t="s">
        <v>17</v>
      </c>
      <c r="D2321" s="2" t="s">
        <v>18</v>
      </c>
      <c r="E2321" s="5" t="s">
        <v>1731</v>
      </c>
      <c r="F2321" s="3" t="s">
        <v>1732</v>
      </c>
      <c r="G2321" s="3" t="s">
        <v>36</v>
      </c>
      <c r="H2321" s="2" t="s">
        <v>49</v>
      </c>
      <c r="I2321" s="2" t="s">
        <v>5722</v>
      </c>
      <c r="J2321" s="3" t="str">
        <f>HYPERLINK("https://www.boe.es/gazeta/dias/1828/03/06/pdfs/GMD-1828-29.pdf#page=3","Abrir facsímil")</f>
        <v>Abrir facsímil</v>
      </c>
      <c r="K2321" s="3" t="s">
        <v>51</v>
      </c>
    </row>
    <row r="2322" spans="1:11" ht="42" customHeight="1">
      <c r="A2322" s="2" t="s">
        <v>5723</v>
      </c>
      <c r="B2322" s="2" t="s">
        <v>5724</v>
      </c>
      <c r="C2322" s="2" t="s">
        <v>150</v>
      </c>
      <c r="D2322" s="2" t="s">
        <v>151</v>
      </c>
      <c r="E2322" s="5" t="s">
        <v>288</v>
      </c>
      <c r="F2322" s="3" t="s">
        <v>289</v>
      </c>
      <c r="G2322" s="3" t="s">
        <v>43</v>
      </c>
      <c r="H2322" s="2" t="s">
        <v>49</v>
      </c>
      <c r="I2322" s="2" t="s">
        <v>5725</v>
      </c>
      <c r="J2322" s="3" t="str">
        <f>HYPERLINK("https://www.boe.es/gazeta/dias/1828/04/19/pdfs/GMD-1828-48.pdf#page=1","Abrir facsímil")</f>
        <v>Abrir facsímil</v>
      </c>
      <c r="K2322" s="3" t="s">
        <v>51</v>
      </c>
    </row>
    <row r="2323" spans="1:11" ht="42" customHeight="1">
      <c r="A2323" s="2" t="s">
        <v>5726</v>
      </c>
      <c r="B2323" s="2" t="s">
        <v>5727</v>
      </c>
      <c r="C2323" s="2" t="s">
        <v>17</v>
      </c>
      <c r="D2323" s="2" t="s">
        <v>18</v>
      </c>
      <c r="E2323" s="5" t="s">
        <v>1268</v>
      </c>
      <c r="F2323" s="3" t="s">
        <v>1269</v>
      </c>
      <c r="G2323" s="3" t="s">
        <v>21</v>
      </c>
      <c r="H2323" s="2" t="s">
        <v>49</v>
      </c>
      <c r="I2323" s="2" t="s">
        <v>5728</v>
      </c>
      <c r="J2323" s="3" t="str">
        <f>HYPERLINK("https://www.boe.es/gazeta/dias/1828/12/23/pdfs/GMD-1828-154.pdf#page=4","Abrir facsímil")</f>
        <v>Abrir facsímil</v>
      </c>
      <c r="K2323" s="3" t="s">
        <v>51</v>
      </c>
    </row>
    <row r="2324" spans="1:11" ht="42" customHeight="1">
      <c r="A2324" s="2" t="s">
        <v>5729</v>
      </c>
      <c r="B2324" s="2" t="s">
        <v>5730</v>
      </c>
      <c r="C2324" s="2" t="s">
        <v>17</v>
      </c>
      <c r="D2324" s="2" t="s">
        <v>18</v>
      </c>
      <c r="E2324" s="5" t="s">
        <v>280</v>
      </c>
      <c r="F2324" s="3" t="s">
        <v>281</v>
      </c>
      <c r="G2324" s="3" t="s">
        <v>36</v>
      </c>
      <c r="H2324" s="2" t="s">
        <v>49</v>
      </c>
      <c r="I2324" s="2" t="s">
        <v>5731</v>
      </c>
      <c r="J2324" s="3" t="str">
        <f>HYPERLINK("https://www.boe.es/gazeta/dias/1828/02/14/pdfs/GMD-1828-20.pdf#page=3","Abrir facsímil")</f>
        <v>Abrir facsímil</v>
      </c>
      <c r="K2324" s="3" t="s">
        <v>51</v>
      </c>
    </row>
    <row r="2325" spans="1:11" ht="42" customHeight="1">
      <c r="A2325" s="2" t="s">
        <v>5732</v>
      </c>
      <c r="B2325" s="2" t="s">
        <v>5733</v>
      </c>
      <c r="C2325" s="2" t="s">
        <v>27</v>
      </c>
      <c r="D2325" s="2" t="s">
        <v>28</v>
      </c>
      <c r="E2325" s="5" t="s">
        <v>1268</v>
      </c>
      <c r="F2325" s="3" t="s">
        <v>1269</v>
      </c>
      <c r="G2325" s="3" t="s">
        <v>21</v>
      </c>
      <c r="H2325" s="2" t="s">
        <v>49</v>
      </c>
      <c r="I2325" s="2" t="s">
        <v>5734</v>
      </c>
      <c r="J2325" s="3" t="str">
        <f>HYPERLINK("https://www.boe.es/gazeta/dias/1828/12/23/pdfs/GMD-1828-154.pdf#page=4","Abrir facsímil")</f>
        <v>Abrir facsímil</v>
      </c>
      <c r="K2325" s="3" t="s">
        <v>51</v>
      </c>
    </row>
    <row r="2326" spans="1:11" ht="42" customHeight="1">
      <c r="A2326" s="2" t="s">
        <v>5735</v>
      </c>
      <c r="B2326" s="2" t="s">
        <v>5736</v>
      </c>
      <c r="C2326" s="2" t="s">
        <v>150</v>
      </c>
      <c r="D2326" s="2" t="s">
        <v>151</v>
      </c>
      <c r="E2326" s="5" t="s">
        <v>169</v>
      </c>
      <c r="F2326" s="3" t="s">
        <v>170</v>
      </c>
      <c r="G2326" s="3" t="s">
        <v>36</v>
      </c>
      <c r="H2326" s="2" t="s">
        <v>22</v>
      </c>
      <c r="I2326" s="2" t="s">
        <v>5737</v>
      </c>
      <c r="J2326" s="3" t="str">
        <f>HYPERLINK("https://www.boe.es/gazeta/dias/1828/04/01/pdfs/GMD-1828-40.pdf#page=3","Abrir facsímil")</f>
        <v>Abrir facsímil</v>
      </c>
      <c r="K2326" s="3" t="s">
        <v>24</v>
      </c>
    </row>
    <row r="2327" spans="1:11" ht="42" customHeight="1">
      <c r="A2327" s="2" t="s">
        <v>5738</v>
      </c>
      <c r="B2327" s="2" t="s">
        <v>5739</v>
      </c>
      <c r="C2327" s="2" t="s">
        <v>96</v>
      </c>
      <c r="D2327" s="2" t="s">
        <v>28</v>
      </c>
      <c r="E2327" s="5" t="s">
        <v>343</v>
      </c>
      <c r="F2327" s="3" t="s">
        <v>344</v>
      </c>
      <c r="G2327" s="3" t="s">
        <v>21</v>
      </c>
      <c r="H2327" s="2" t="s">
        <v>49</v>
      </c>
      <c r="I2327" s="2" t="s">
        <v>5740</v>
      </c>
      <c r="J2327" s="3" t="str">
        <f>HYPERLINK("https://www.boe.es/gazeta/dias/1828/09/25/pdfs/GMD-1828-116.pdf#page=4","Abrir facsímil")</f>
        <v>Abrir facsímil</v>
      </c>
      <c r="K2327" s="3" t="s">
        <v>51</v>
      </c>
    </row>
    <row r="2328" spans="1:11" ht="42" customHeight="1">
      <c r="A2328" s="2" t="s">
        <v>5741</v>
      </c>
      <c r="B2328" s="2" t="s">
        <v>5742</v>
      </c>
      <c r="C2328" s="2" t="s">
        <v>27</v>
      </c>
      <c r="D2328" s="2" t="s">
        <v>28</v>
      </c>
      <c r="E2328" s="5" t="s">
        <v>78</v>
      </c>
      <c r="F2328" s="3" t="s">
        <v>79</v>
      </c>
      <c r="G2328" s="3" t="s">
        <v>36</v>
      </c>
      <c r="H2328" s="2" t="s">
        <v>49</v>
      </c>
      <c r="I2328" s="2" t="s">
        <v>5743</v>
      </c>
      <c r="J2328" s="3" t="str">
        <f>HYPERLINK("https://www.boe.es/gazeta/dias/1828/04/03/pdfs/GMD-1828-41.pdf#page=3","Abrir facsímil")</f>
        <v>Abrir facsímil</v>
      </c>
      <c r="K2328" s="3" t="s">
        <v>51</v>
      </c>
    </row>
    <row r="2329" spans="1:11" ht="42" customHeight="1">
      <c r="A2329" s="2" t="s">
        <v>5744</v>
      </c>
      <c r="B2329" s="2" t="s">
        <v>5745</v>
      </c>
      <c r="C2329" s="2" t="s">
        <v>96</v>
      </c>
      <c r="D2329" s="2" t="s">
        <v>28</v>
      </c>
      <c r="E2329" s="5" t="s">
        <v>386</v>
      </c>
      <c r="F2329" s="3" t="s">
        <v>387</v>
      </c>
      <c r="G2329" s="3" t="s">
        <v>36</v>
      </c>
      <c r="H2329" s="2" t="s">
        <v>49</v>
      </c>
      <c r="I2329" s="2" t="s">
        <v>5746</v>
      </c>
      <c r="J2329" s="3" t="str">
        <f>HYPERLINK("https://www.boe.es/gazeta/dias/1828/04/29/pdfs/GMD-1828-52.pdf#page=3","Abrir facsímil")</f>
        <v>Abrir facsímil</v>
      </c>
      <c r="K2329" s="3" t="s">
        <v>51</v>
      </c>
    </row>
    <row r="2330" spans="1:11" ht="42" customHeight="1">
      <c r="A2330" s="2" t="s">
        <v>5747</v>
      </c>
      <c r="B2330" s="2" t="s">
        <v>5747</v>
      </c>
      <c r="C2330" s="2" t="s">
        <v>27</v>
      </c>
      <c r="D2330" s="2" t="s">
        <v>28</v>
      </c>
      <c r="E2330" s="5" t="s">
        <v>319</v>
      </c>
      <c r="F2330" s="3" t="s">
        <v>320</v>
      </c>
      <c r="G2330" s="3" t="s">
        <v>67</v>
      </c>
      <c r="H2330" s="2" t="s">
        <v>49</v>
      </c>
      <c r="I2330" s="2" t="s">
        <v>5748</v>
      </c>
      <c r="J2330" s="3" t="str">
        <f>HYPERLINK("https://www.boe.es/gazeta/dias/1828/12/16/pdfs/GMD-1828-151.pdf#page=2","Abrir facsímil")</f>
        <v>Abrir facsímil</v>
      </c>
      <c r="K2330" s="3" t="s">
        <v>51</v>
      </c>
    </row>
    <row r="2331" spans="1:11" ht="42" customHeight="1">
      <c r="A2331" s="2" t="s">
        <v>5749</v>
      </c>
      <c r="B2331" s="2" t="s">
        <v>5749</v>
      </c>
      <c r="C2331" s="2" t="s">
        <v>27</v>
      </c>
      <c r="D2331" s="2" t="s">
        <v>28</v>
      </c>
      <c r="E2331" s="5" t="s">
        <v>256</v>
      </c>
      <c r="F2331" s="3" t="s">
        <v>257</v>
      </c>
      <c r="G2331" s="3" t="s">
        <v>36</v>
      </c>
      <c r="H2331" s="2" t="s">
        <v>49</v>
      </c>
      <c r="I2331" s="2" t="s">
        <v>5750</v>
      </c>
      <c r="J2331" s="3" t="str">
        <f>HYPERLINK("https://www.boe.es/gazeta/dias/1828/11/11/pdfs/GMD-1828-136.pdf#page=3","Abrir facsímil")</f>
        <v>Abrir facsímil</v>
      </c>
      <c r="K2331" s="3" t="s">
        <v>51</v>
      </c>
    </row>
    <row r="2332" spans="1:11" ht="42" customHeight="1">
      <c r="A2332" s="2" t="s">
        <v>5751</v>
      </c>
      <c r="B2332" s="2" t="s">
        <v>5751</v>
      </c>
      <c r="C2332" s="2" t="s">
        <v>17</v>
      </c>
      <c r="D2332" s="2" t="s">
        <v>18</v>
      </c>
      <c r="E2332" s="5" t="s">
        <v>1245</v>
      </c>
      <c r="F2332" s="3" t="s">
        <v>1246</v>
      </c>
      <c r="G2332" s="3" t="s">
        <v>67</v>
      </c>
      <c r="H2332" s="2" t="s">
        <v>49</v>
      </c>
      <c r="I2332" s="2" t="s">
        <v>5752</v>
      </c>
      <c r="J2332" s="3" t="str">
        <f>HYPERLINK("https://www.boe.es/gazeta/dias/1828/11/13/pdfs/GMD-1828-137.pdf#page=2","Abrir facsímil")</f>
        <v>Abrir facsímil</v>
      </c>
      <c r="K2332" s="3" t="s">
        <v>51</v>
      </c>
    </row>
    <row r="2333" spans="1:11" ht="42" customHeight="1">
      <c r="A2333" s="2" t="s">
        <v>5753</v>
      </c>
      <c r="B2333" s="2" t="s">
        <v>5754</v>
      </c>
      <c r="C2333" s="2" t="s">
        <v>46</v>
      </c>
      <c r="D2333" s="2" t="s">
        <v>28</v>
      </c>
      <c r="E2333" s="5" t="s">
        <v>314</v>
      </c>
      <c r="F2333" s="3" t="s">
        <v>315</v>
      </c>
      <c r="G2333" s="3" t="s">
        <v>21</v>
      </c>
      <c r="H2333" s="2" t="s">
        <v>49</v>
      </c>
      <c r="I2333" s="2" t="s">
        <v>5755</v>
      </c>
      <c r="J2333" s="3" t="str">
        <f>HYPERLINK("https://www.boe.es/gazeta/dias/1828/01/26/pdfs/GMD-1828-12.pdf#page=4","Abrir facsímil")</f>
        <v>Abrir facsímil</v>
      </c>
      <c r="K2333" s="3" t="s">
        <v>51</v>
      </c>
    </row>
    <row r="2334" spans="1:11" ht="42" customHeight="1">
      <c r="A2334" s="2" t="s">
        <v>5756</v>
      </c>
      <c r="B2334" s="2" t="s">
        <v>5756</v>
      </c>
      <c r="C2334" s="2" t="s">
        <v>17</v>
      </c>
      <c r="D2334" s="2" t="s">
        <v>18</v>
      </c>
      <c r="E2334" s="5" t="s">
        <v>1839</v>
      </c>
      <c r="F2334" s="3" t="s">
        <v>1840</v>
      </c>
      <c r="G2334" s="3" t="s">
        <v>21</v>
      </c>
      <c r="H2334" s="2" t="s">
        <v>49</v>
      </c>
      <c r="I2334" s="2" t="s">
        <v>5757</v>
      </c>
      <c r="J2334" s="3" t="str">
        <f>HYPERLINK("https://www.boe.es/gazeta/dias/1828/06/19/pdfs/GMD-1828-74.pdf#page=4","Abrir facsímil")</f>
        <v>Abrir facsímil</v>
      </c>
      <c r="K2334" s="3" t="s">
        <v>51</v>
      </c>
    </row>
    <row r="2335" spans="1:11" ht="42" customHeight="1">
      <c r="A2335" s="2" t="s">
        <v>5758</v>
      </c>
      <c r="B2335" s="2" t="s">
        <v>5759</v>
      </c>
      <c r="C2335" s="2" t="s">
        <v>54</v>
      </c>
      <c r="D2335" s="2" t="s">
        <v>28</v>
      </c>
      <c r="E2335" s="5" t="s">
        <v>78</v>
      </c>
      <c r="F2335" s="3" t="s">
        <v>79</v>
      </c>
      <c r="G2335" s="3" t="s">
        <v>36</v>
      </c>
      <c r="H2335" s="2" t="s">
        <v>49</v>
      </c>
      <c r="I2335" s="2" t="s">
        <v>5760</v>
      </c>
      <c r="J2335" s="3" t="str">
        <f>HYPERLINK("https://www.boe.es/gazeta/dias/1828/04/03/pdfs/GMD-1828-41.pdf#page=3","Abrir facsímil")</f>
        <v>Abrir facsímil</v>
      </c>
      <c r="K2335" s="3" t="s">
        <v>51</v>
      </c>
    </row>
    <row r="2336" spans="1:11" ht="42" customHeight="1">
      <c r="A2336" s="2" t="s">
        <v>5761</v>
      </c>
      <c r="B2336" s="2" t="s">
        <v>5762</v>
      </c>
      <c r="C2336" s="2" t="s">
        <v>27</v>
      </c>
      <c r="D2336" s="2" t="s">
        <v>28</v>
      </c>
      <c r="E2336" s="5" t="s">
        <v>1082</v>
      </c>
      <c r="F2336" s="3" t="s">
        <v>1083</v>
      </c>
      <c r="G2336" s="3" t="s">
        <v>21</v>
      </c>
      <c r="H2336" s="2" t="s">
        <v>49</v>
      </c>
      <c r="I2336" s="2" t="s">
        <v>5763</v>
      </c>
      <c r="J2336" s="3" t="str">
        <f>HYPERLINK("https://www.boe.es/gazeta/dias/1828/05/31/pdfs/GMD-1828-66.pdf#page=4","Abrir facsímil")</f>
        <v>Abrir facsímil</v>
      </c>
      <c r="K2336" s="3" t="s">
        <v>51</v>
      </c>
    </row>
    <row r="2337" spans="1:11" ht="42" customHeight="1">
      <c r="A2337" s="2" t="s">
        <v>5764</v>
      </c>
      <c r="B2337" s="2" t="s">
        <v>5765</v>
      </c>
      <c r="C2337" s="2" t="s">
        <v>17</v>
      </c>
      <c r="D2337" s="2" t="s">
        <v>18</v>
      </c>
      <c r="E2337" s="5" t="s">
        <v>359</v>
      </c>
      <c r="F2337" s="3" t="s">
        <v>360</v>
      </c>
      <c r="G2337" s="3" t="s">
        <v>36</v>
      </c>
      <c r="H2337" s="2" t="s">
        <v>49</v>
      </c>
      <c r="I2337" s="2" t="s">
        <v>5766</v>
      </c>
      <c r="J2337" s="3" t="str">
        <f>HYPERLINK("https://www.boe.es/gazeta/dias/1828/09/20/pdfs/GMD-1828-114.pdf#page=3","Abrir facsímil")</f>
        <v>Abrir facsímil</v>
      </c>
      <c r="K2337" s="3" t="s">
        <v>51</v>
      </c>
    </row>
    <row r="2338" spans="1:11" ht="42" customHeight="1">
      <c r="A2338" s="2" t="s">
        <v>5767</v>
      </c>
      <c r="B2338" s="2" t="s">
        <v>5768</v>
      </c>
      <c r="C2338" s="2" t="s">
        <v>150</v>
      </c>
      <c r="D2338" s="2" t="s">
        <v>151</v>
      </c>
      <c r="E2338" s="5" t="s">
        <v>439</v>
      </c>
      <c r="F2338" s="3" t="s">
        <v>440</v>
      </c>
      <c r="G2338" s="3" t="s">
        <v>21</v>
      </c>
      <c r="H2338" s="2" t="s">
        <v>49</v>
      </c>
      <c r="I2338" s="2" t="s">
        <v>5769</v>
      </c>
      <c r="J2338" s="3" t="str">
        <f>HYPERLINK("https://www.boe.es/gazeta/dias/1828/12/09/pdfs/GMD-1828-148.pdf#page=4","Abrir facsímil")</f>
        <v>Abrir facsímil</v>
      </c>
      <c r="K2338" s="3" t="s">
        <v>51</v>
      </c>
    </row>
    <row r="2339" spans="1:11" ht="42" customHeight="1">
      <c r="A2339" s="2" t="s">
        <v>5770</v>
      </c>
      <c r="B2339" s="2" t="s">
        <v>5771</v>
      </c>
      <c r="C2339" s="2" t="s">
        <v>54</v>
      </c>
      <c r="D2339" s="2" t="s">
        <v>28</v>
      </c>
      <c r="E2339" s="5" t="s">
        <v>174</v>
      </c>
      <c r="F2339" s="3" t="s">
        <v>175</v>
      </c>
      <c r="G2339" s="3" t="s">
        <v>36</v>
      </c>
      <c r="H2339" s="2" t="s">
        <v>49</v>
      </c>
      <c r="I2339" s="2" t="s">
        <v>5772</v>
      </c>
      <c r="J2339" s="3" t="str">
        <f>HYPERLINK("https://www.boe.es/gazeta/dias/1828/05/06/pdfs/GMD-1828-55.pdf#page=3","Abrir facsímil")</f>
        <v>Abrir facsímil</v>
      </c>
      <c r="K2339" s="3" t="s">
        <v>51</v>
      </c>
    </row>
    <row r="2340" spans="1:11" ht="42" customHeight="1">
      <c r="A2340" s="2" t="s">
        <v>5773</v>
      </c>
      <c r="B2340" s="2" t="s">
        <v>5774</v>
      </c>
      <c r="C2340" s="2" t="s">
        <v>17</v>
      </c>
      <c r="D2340" s="2" t="s">
        <v>18</v>
      </c>
      <c r="E2340" s="5" t="s">
        <v>534</v>
      </c>
      <c r="F2340" s="3" t="s">
        <v>535</v>
      </c>
      <c r="G2340" s="3" t="s">
        <v>21</v>
      </c>
      <c r="H2340" s="2" t="s">
        <v>49</v>
      </c>
      <c r="I2340" s="2" t="s">
        <v>5775</v>
      </c>
      <c r="J2340" s="3" t="str">
        <f>HYPERLINK("https://www.boe.es/gazeta/dias/1828/07/15/pdfs/GMD-1828-85.pdf#page=4","Abrir facsímil")</f>
        <v>Abrir facsímil</v>
      </c>
      <c r="K2340" s="3" t="s">
        <v>51</v>
      </c>
    </row>
    <row r="2341" spans="1:11" ht="42" customHeight="1">
      <c r="A2341" s="2" t="s">
        <v>5776</v>
      </c>
      <c r="B2341" s="2" t="s">
        <v>5777</v>
      </c>
      <c r="C2341" s="2" t="s">
        <v>46</v>
      </c>
      <c r="D2341" s="2" t="s">
        <v>28</v>
      </c>
      <c r="E2341" s="5" t="s">
        <v>78</v>
      </c>
      <c r="F2341" s="3" t="s">
        <v>79</v>
      </c>
      <c r="G2341" s="3" t="s">
        <v>36</v>
      </c>
      <c r="H2341" s="2" t="s">
        <v>49</v>
      </c>
      <c r="I2341" s="2" t="s">
        <v>5778</v>
      </c>
      <c r="J2341" s="3" t="str">
        <f>HYPERLINK("https://www.boe.es/gazeta/dias/1828/04/03/pdfs/GMD-1828-41.pdf#page=3","Abrir facsímil")</f>
        <v>Abrir facsímil</v>
      </c>
      <c r="K2341" s="3" t="s">
        <v>51</v>
      </c>
    </row>
    <row r="2342" spans="1:11" ht="42" customHeight="1">
      <c r="A2342" s="2" t="s">
        <v>5779</v>
      </c>
      <c r="B2342" s="2" t="s">
        <v>5780</v>
      </c>
      <c r="C2342" s="2" t="s">
        <v>86</v>
      </c>
      <c r="D2342" s="2" t="s">
        <v>28</v>
      </c>
      <c r="E2342" s="5" t="s">
        <v>434</v>
      </c>
      <c r="F2342" s="3" t="s">
        <v>435</v>
      </c>
      <c r="G2342" s="3" t="s">
        <v>67</v>
      </c>
      <c r="H2342" s="2" t="s">
        <v>49</v>
      </c>
      <c r="I2342" s="2" t="s">
        <v>5781</v>
      </c>
      <c r="J2342" s="3" t="str">
        <f>HYPERLINK("https://www.boe.es/gazeta/dias/1828/08/26/pdfs/GMD-1828-103.pdf#page=2","Abrir facsímil")</f>
        <v>Abrir facsímil</v>
      </c>
      <c r="K2342" s="3" t="s">
        <v>51</v>
      </c>
    </row>
    <row r="2343" spans="1:11" ht="42" customHeight="1">
      <c r="A2343" s="2" t="s">
        <v>5779</v>
      </c>
      <c r="B2343" s="2" t="s">
        <v>5780</v>
      </c>
      <c r="C2343" s="2" t="s">
        <v>27</v>
      </c>
      <c r="D2343" s="2" t="s">
        <v>28</v>
      </c>
      <c r="E2343" s="5" t="s">
        <v>256</v>
      </c>
      <c r="F2343" s="3" t="s">
        <v>257</v>
      </c>
      <c r="G2343" s="3" t="s">
        <v>36</v>
      </c>
      <c r="H2343" s="2" t="s">
        <v>49</v>
      </c>
      <c r="I2343" s="2" t="s">
        <v>5782</v>
      </c>
      <c r="J2343" s="3" t="str">
        <f>HYPERLINK("https://www.boe.es/gazeta/dias/1828/11/11/pdfs/GMD-1828-136.pdf#page=3","Abrir facsímil")</f>
        <v>Abrir facsímil</v>
      </c>
      <c r="K2343" s="3" t="s">
        <v>51</v>
      </c>
    </row>
    <row r="2344" spans="1:11" ht="42" customHeight="1">
      <c r="A2344" s="2" t="s">
        <v>5783</v>
      </c>
      <c r="B2344" s="2" t="s">
        <v>5784</v>
      </c>
      <c r="C2344" s="2" t="s">
        <v>86</v>
      </c>
      <c r="D2344" s="2" t="s">
        <v>28</v>
      </c>
      <c r="E2344" s="5" t="s">
        <v>434</v>
      </c>
      <c r="F2344" s="3" t="s">
        <v>435</v>
      </c>
      <c r="G2344" s="3" t="s">
        <v>67</v>
      </c>
      <c r="H2344" s="2" t="s">
        <v>49</v>
      </c>
      <c r="I2344" s="2" t="s">
        <v>5785</v>
      </c>
      <c r="J2344" s="3" t="str">
        <f>HYPERLINK("https://www.boe.es/gazeta/dias/1828/08/26/pdfs/GMD-1828-103.pdf#page=2","Abrir facsímil")</f>
        <v>Abrir facsímil</v>
      </c>
      <c r="K2344" s="3" t="s">
        <v>51</v>
      </c>
    </row>
    <row r="2345" spans="1:11" ht="42" customHeight="1">
      <c r="A2345" s="2" t="s">
        <v>5786</v>
      </c>
      <c r="B2345" s="2" t="s">
        <v>5787</v>
      </c>
      <c r="C2345" s="2" t="s">
        <v>27</v>
      </c>
      <c r="D2345" s="2" t="s">
        <v>28</v>
      </c>
      <c r="E2345" s="5" t="s">
        <v>55</v>
      </c>
      <c r="F2345" s="3" t="s">
        <v>56</v>
      </c>
      <c r="G2345" s="3" t="s">
        <v>57</v>
      </c>
      <c r="H2345" s="2" t="s">
        <v>49</v>
      </c>
      <c r="I2345" s="2" t="s">
        <v>5788</v>
      </c>
      <c r="J2345" s="3" t="str">
        <f>HYPERLINK("https://www.boe.es/gazeta/dias/1828/05/10/pdfs/GMD-1828-57.pdf#page=4","Abrir facsímil")</f>
        <v>Abrir facsímil</v>
      </c>
      <c r="K2345" s="3" t="s">
        <v>51</v>
      </c>
    </row>
    <row r="2346" spans="1:11" ht="42" customHeight="1">
      <c r="A2346" s="2" t="s">
        <v>5786</v>
      </c>
      <c r="B2346" s="2" t="s">
        <v>5787</v>
      </c>
      <c r="C2346" s="2" t="s">
        <v>96</v>
      </c>
      <c r="D2346" s="2" t="s">
        <v>28</v>
      </c>
      <c r="E2346" s="5" t="s">
        <v>82</v>
      </c>
      <c r="F2346" s="3" t="s">
        <v>83</v>
      </c>
      <c r="G2346" s="3" t="s">
        <v>21</v>
      </c>
      <c r="H2346" s="2" t="s">
        <v>49</v>
      </c>
      <c r="I2346" s="2" t="s">
        <v>5789</v>
      </c>
      <c r="J2346" s="3" t="str">
        <f>HYPERLINK("https://www.boe.es/gazeta/dias/1828/08/12/pdfs/GMD-1828-97.pdf#page=4","Abrir facsímil")</f>
        <v>Abrir facsímil</v>
      </c>
      <c r="K2346" s="3" t="s">
        <v>51</v>
      </c>
    </row>
    <row r="2347" spans="1:11" ht="42" customHeight="1">
      <c r="A2347" s="2" t="s">
        <v>5790</v>
      </c>
      <c r="B2347" s="2" t="s">
        <v>5791</v>
      </c>
      <c r="C2347" s="2" t="s">
        <v>96</v>
      </c>
      <c r="D2347" s="2" t="s">
        <v>28</v>
      </c>
      <c r="E2347" s="5" t="s">
        <v>1029</v>
      </c>
      <c r="F2347" s="3" t="s">
        <v>1030</v>
      </c>
      <c r="G2347" s="3" t="s">
        <v>43</v>
      </c>
      <c r="H2347" s="2" t="s">
        <v>49</v>
      </c>
      <c r="I2347" s="2" t="s">
        <v>5792</v>
      </c>
      <c r="J2347" s="3" t="str">
        <f>HYPERLINK("https://www.boe.es/gazeta/dias/1828/08/30/pdfs/GMD-1828-105.pdf#page=1","Abrir facsímil")</f>
        <v>Abrir facsímil</v>
      </c>
      <c r="K2347" s="3" t="s">
        <v>51</v>
      </c>
    </row>
    <row r="2348" spans="1:11" ht="42" customHeight="1">
      <c r="A2348" s="2" t="s">
        <v>5793</v>
      </c>
      <c r="B2348" s="2" t="s">
        <v>5794</v>
      </c>
      <c r="C2348" s="2" t="s">
        <v>17</v>
      </c>
      <c r="D2348" s="2" t="s">
        <v>18</v>
      </c>
      <c r="E2348" s="5" t="s">
        <v>73</v>
      </c>
      <c r="F2348" s="3" t="s">
        <v>74</v>
      </c>
      <c r="G2348" s="3" t="s">
        <v>21</v>
      </c>
      <c r="H2348" s="2" t="s">
        <v>49</v>
      </c>
      <c r="I2348" s="2" t="s">
        <v>5795</v>
      </c>
      <c r="J2348" s="3" t="str">
        <f>HYPERLINK("https://www.boe.es/gazeta/dias/1828/07/31/pdfs/GMD-1828-92.pdf#page=4","Abrir facsímil")</f>
        <v>Abrir facsímil</v>
      </c>
      <c r="K2348" s="3" t="s">
        <v>51</v>
      </c>
    </row>
    <row r="2349" spans="1:11" ht="42" customHeight="1">
      <c r="A2349" s="2" t="s">
        <v>5796</v>
      </c>
      <c r="B2349" s="2" t="s">
        <v>5797</v>
      </c>
      <c r="C2349" s="2" t="s">
        <v>17</v>
      </c>
      <c r="D2349" s="2" t="s">
        <v>18</v>
      </c>
      <c r="E2349" s="5" t="s">
        <v>169</v>
      </c>
      <c r="F2349" s="3" t="s">
        <v>170</v>
      </c>
      <c r="G2349" s="3" t="s">
        <v>36</v>
      </c>
      <c r="H2349" s="2" t="s">
        <v>49</v>
      </c>
      <c r="I2349" s="2" t="s">
        <v>5798</v>
      </c>
      <c r="J2349" s="3" t="str">
        <f>HYPERLINK("https://www.boe.es/gazeta/dias/1828/04/01/pdfs/GMD-1828-40.pdf#page=3","Abrir facsímil")</f>
        <v>Abrir facsímil</v>
      </c>
      <c r="K2349" s="3" t="s">
        <v>51</v>
      </c>
    </row>
    <row r="2350" spans="1:11" ht="42" customHeight="1">
      <c r="A2350" s="2" t="s">
        <v>5799</v>
      </c>
      <c r="B2350" s="2" t="s">
        <v>5800</v>
      </c>
      <c r="C2350" s="2" t="s">
        <v>27</v>
      </c>
      <c r="D2350" s="2" t="s">
        <v>28</v>
      </c>
      <c r="E2350" s="5" t="s">
        <v>377</v>
      </c>
      <c r="F2350" s="3" t="s">
        <v>378</v>
      </c>
      <c r="G2350" s="3" t="s">
        <v>36</v>
      </c>
      <c r="H2350" s="2" t="s">
        <v>49</v>
      </c>
      <c r="I2350" s="2" t="s">
        <v>5801</v>
      </c>
      <c r="J2350" s="3" t="str">
        <f>HYPERLINK("https://www.boe.es/gazeta/dias/1828/08/23/pdfs/GMD-1828-102.pdf#page=3","Abrir facsímil")</f>
        <v>Abrir facsímil</v>
      </c>
      <c r="K2350" s="3" t="s">
        <v>51</v>
      </c>
    </row>
    <row r="2351" spans="1:11" ht="42" customHeight="1">
      <c r="A2351" s="2" t="s">
        <v>5802</v>
      </c>
      <c r="B2351" s="2" t="s">
        <v>5803</v>
      </c>
      <c r="C2351" s="2" t="s">
        <v>27</v>
      </c>
      <c r="D2351" s="2" t="s">
        <v>28</v>
      </c>
      <c r="E2351" s="5" t="s">
        <v>78</v>
      </c>
      <c r="F2351" s="3" t="s">
        <v>79</v>
      </c>
      <c r="G2351" s="3" t="s">
        <v>36</v>
      </c>
      <c r="H2351" s="2" t="s">
        <v>22</v>
      </c>
      <c r="I2351" s="2" t="s">
        <v>5804</v>
      </c>
      <c r="J2351" s="3" t="str">
        <f>HYPERLINK("https://www.boe.es/gazeta/dias/1828/04/03/pdfs/GMD-1828-41.pdf#page=3","Abrir facsímil")</f>
        <v>Abrir facsímil</v>
      </c>
      <c r="K2351" s="3" t="s">
        <v>24</v>
      </c>
    </row>
    <row r="2352" spans="1:11" ht="42" customHeight="1">
      <c r="A2352" s="2" t="s">
        <v>5805</v>
      </c>
      <c r="B2352" s="2" t="s">
        <v>5806</v>
      </c>
      <c r="C2352" s="2" t="s">
        <v>27</v>
      </c>
      <c r="D2352" s="2" t="s">
        <v>28</v>
      </c>
      <c r="E2352" s="5" t="s">
        <v>959</v>
      </c>
      <c r="F2352" s="3" t="s">
        <v>960</v>
      </c>
      <c r="G2352" s="3" t="s">
        <v>36</v>
      </c>
      <c r="H2352" s="2" t="s">
        <v>49</v>
      </c>
      <c r="I2352" s="2" t="s">
        <v>5807</v>
      </c>
      <c r="J2352" s="3" t="str">
        <f>HYPERLINK("https://www.boe.es/gazeta/dias/1828/04/15/pdfs/GMD-1828-46.pdf#page=3","Abrir facsímil")</f>
        <v>Abrir facsímil</v>
      </c>
      <c r="K2352" s="3" t="s">
        <v>51</v>
      </c>
    </row>
    <row r="2353" spans="1:11" ht="42" customHeight="1">
      <c r="A2353" s="2" t="s">
        <v>5808</v>
      </c>
      <c r="B2353" s="2" t="s">
        <v>5809</v>
      </c>
      <c r="C2353" s="2" t="s">
        <v>27</v>
      </c>
      <c r="D2353" s="2" t="s">
        <v>28</v>
      </c>
      <c r="E2353" s="5" t="s">
        <v>169</v>
      </c>
      <c r="F2353" s="3" t="s">
        <v>170</v>
      </c>
      <c r="G2353" s="3" t="s">
        <v>36</v>
      </c>
      <c r="H2353" s="2" t="s">
        <v>49</v>
      </c>
      <c r="I2353" s="2" t="s">
        <v>5810</v>
      </c>
      <c r="J2353" s="3" t="str">
        <f>HYPERLINK("https://www.boe.es/gazeta/dias/1828/04/01/pdfs/GMD-1828-40.pdf#page=3","Abrir facsímil")</f>
        <v>Abrir facsímil</v>
      </c>
      <c r="K2353" s="3" t="s">
        <v>51</v>
      </c>
    </row>
    <row r="2354" spans="1:11" ht="42" customHeight="1">
      <c r="A2354" s="2" t="s">
        <v>5811</v>
      </c>
      <c r="B2354" s="2" t="s">
        <v>5812</v>
      </c>
      <c r="C2354" s="2" t="s">
        <v>27</v>
      </c>
      <c r="D2354" s="2" t="s">
        <v>28</v>
      </c>
      <c r="E2354" s="5" t="s">
        <v>133</v>
      </c>
      <c r="F2354" s="3" t="s">
        <v>134</v>
      </c>
      <c r="G2354" s="3" t="s">
        <v>36</v>
      </c>
      <c r="H2354" s="2" t="s">
        <v>49</v>
      </c>
      <c r="I2354" s="2" t="s">
        <v>5813</v>
      </c>
      <c r="J2354" s="3" t="str">
        <f>HYPERLINK("https://www.boe.es/gazeta/dias/1828/05/15/pdfs/GMD-1828-59.pdf#page=3","Abrir facsímil")</f>
        <v>Abrir facsímil</v>
      </c>
      <c r="K2354" s="3" t="s">
        <v>51</v>
      </c>
    </row>
    <row r="2355" spans="1:11" ht="42" customHeight="1">
      <c r="A2355" s="2" t="s">
        <v>5814</v>
      </c>
      <c r="B2355" s="2" t="s">
        <v>5815</v>
      </c>
      <c r="C2355" s="2" t="s">
        <v>17</v>
      </c>
      <c r="D2355" s="2" t="s">
        <v>18</v>
      </c>
      <c r="E2355" s="5" t="s">
        <v>788</v>
      </c>
      <c r="F2355" s="3" t="s">
        <v>789</v>
      </c>
      <c r="G2355" s="3" t="s">
        <v>1356</v>
      </c>
      <c r="H2355" s="2" t="s">
        <v>49</v>
      </c>
      <c r="I2355" s="2" t="s">
        <v>5816</v>
      </c>
      <c r="J2355" s="3" t="str">
        <f>HYPERLINK("https://www.boe.es/gazeta/dias/1828/05/24/pdfs/GMD-1828-63.pdf#page=3","Abrir facsímil")</f>
        <v>Abrir facsímil</v>
      </c>
      <c r="K2355" s="3" t="s">
        <v>51</v>
      </c>
    </row>
    <row r="2356" spans="1:11" ht="42" customHeight="1">
      <c r="A2356" s="2" t="s">
        <v>5817</v>
      </c>
      <c r="B2356" s="2" t="s">
        <v>5817</v>
      </c>
      <c r="C2356" s="2" t="s">
        <v>17</v>
      </c>
      <c r="D2356" s="2" t="s">
        <v>18</v>
      </c>
      <c r="E2356" s="5" t="s">
        <v>324</v>
      </c>
      <c r="F2356" s="3" t="s">
        <v>325</v>
      </c>
      <c r="G2356" s="3" t="s">
        <v>36</v>
      </c>
      <c r="H2356" s="2" t="s">
        <v>49</v>
      </c>
      <c r="I2356" s="2" t="s">
        <v>5818</v>
      </c>
      <c r="J2356" s="3" t="str">
        <f>HYPERLINK("https://www.boe.es/gazeta/dias/1828/05/08/pdfs/GMD-1828-56.pdf#page=3","Abrir facsímil")</f>
        <v>Abrir facsímil</v>
      </c>
      <c r="K2356" s="3" t="s">
        <v>51</v>
      </c>
    </row>
    <row r="2357" spans="1:11" ht="42" customHeight="1">
      <c r="A2357" s="2" t="s">
        <v>5819</v>
      </c>
      <c r="B2357" s="2" t="s">
        <v>5820</v>
      </c>
      <c r="C2357" s="2" t="s">
        <v>27</v>
      </c>
      <c r="D2357" s="2" t="s">
        <v>28</v>
      </c>
      <c r="E2357" s="5" t="s">
        <v>133</v>
      </c>
      <c r="F2357" s="3" t="s">
        <v>134</v>
      </c>
      <c r="G2357" s="3" t="s">
        <v>36</v>
      </c>
      <c r="H2357" s="2" t="s">
        <v>49</v>
      </c>
      <c r="I2357" s="2" t="s">
        <v>5821</v>
      </c>
      <c r="J2357" s="3" t="str">
        <f>HYPERLINK("https://www.boe.es/gazeta/dias/1828/05/15/pdfs/GMD-1828-59.pdf#page=3","Abrir facsímil")</f>
        <v>Abrir facsímil</v>
      </c>
      <c r="K2357" s="3" t="s">
        <v>51</v>
      </c>
    </row>
    <row r="2358" spans="1:11" ht="42" customHeight="1">
      <c r="A2358" s="2" t="s">
        <v>5822</v>
      </c>
      <c r="B2358" s="2" t="s">
        <v>5823</v>
      </c>
      <c r="C2358" s="2" t="s">
        <v>54</v>
      </c>
      <c r="D2358" s="2" t="s">
        <v>28</v>
      </c>
      <c r="E2358" s="5" t="s">
        <v>169</v>
      </c>
      <c r="F2358" s="3" t="s">
        <v>170</v>
      </c>
      <c r="G2358" s="3" t="s">
        <v>36</v>
      </c>
      <c r="H2358" s="2" t="s">
        <v>49</v>
      </c>
      <c r="I2358" s="2" t="s">
        <v>5824</v>
      </c>
      <c r="J2358" s="3" t="str">
        <f>HYPERLINK("https://www.boe.es/gazeta/dias/1828/04/01/pdfs/GMD-1828-40.pdf#page=3","Abrir facsímil")</f>
        <v>Abrir facsímil</v>
      </c>
      <c r="K2358" s="3" t="s">
        <v>51</v>
      </c>
    </row>
    <row r="2359" spans="1:11" ht="42" customHeight="1">
      <c r="A2359" s="2" t="s">
        <v>5825</v>
      </c>
      <c r="B2359" s="2" t="s">
        <v>5826</v>
      </c>
      <c r="C2359" s="2" t="s">
        <v>27</v>
      </c>
      <c r="D2359" s="2" t="s">
        <v>28</v>
      </c>
      <c r="E2359" s="5" t="s">
        <v>78</v>
      </c>
      <c r="F2359" s="3" t="s">
        <v>79</v>
      </c>
      <c r="G2359" s="3" t="s">
        <v>36</v>
      </c>
      <c r="H2359" s="2" t="s">
        <v>49</v>
      </c>
      <c r="I2359" s="2" t="s">
        <v>5827</v>
      </c>
      <c r="J2359" s="3" t="str">
        <f>HYPERLINK("https://www.boe.es/gazeta/dias/1828/04/03/pdfs/GMD-1828-41.pdf#page=3","Abrir facsímil")</f>
        <v>Abrir facsímil</v>
      </c>
      <c r="K2359" s="3" t="s">
        <v>51</v>
      </c>
    </row>
    <row r="2360" spans="1:11" ht="42" customHeight="1">
      <c r="A2360" s="2" t="s">
        <v>5828</v>
      </c>
      <c r="B2360" s="2" t="s">
        <v>5829</v>
      </c>
      <c r="C2360" s="2" t="s">
        <v>27</v>
      </c>
      <c r="D2360" s="2" t="s">
        <v>28</v>
      </c>
      <c r="E2360" s="5" t="s">
        <v>169</v>
      </c>
      <c r="F2360" s="3" t="s">
        <v>170</v>
      </c>
      <c r="G2360" s="3" t="s">
        <v>36</v>
      </c>
      <c r="H2360" s="2" t="s">
        <v>22</v>
      </c>
      <c r="I2360" s="2" t="s">
        <v>5830</v>
      </c>
      <c r="J2360" s="3" t="str">
        <f>HYPERLINK("https://www.boe.es/gazeta/dias/1828/04/01/pdfs/GMD-1828-40.pdf#page=3","Abrir facsímil")</f>
        <v>Abrir facsímil</v>
      </c>
      <c r="K2360" s="3" t="s">
        <v>24</v>
      </c>
    </row>
    <row r="2361" spans="1:11" ht="42" customHeight="1">
      <c r="A2361" s="2" t="s">
        <v>5831</v>
      </c>
      <c r="B2361" s="2" t="s">
        <v>5832</v>
      </c>
      <c r="C2361" s="2" t="s">
        <v>54</v>
      </c>
      <c r="D2361" s="2" t="s">
        <v>28</v>
      </c>
      <c r="E2361" s="5" t="s">
        <v>672</v>
      </c>
      <c r="F2361" s="3" t="s">
        <v>673</v>
      </c>
      <c r="G2361" s="3" t="s">
        <v>21</v>
      </c>
      <c r="H2361" s="2" t="s">
        <v>49</v>
      </c>
      <c r="I2361" s="2" t="s">
        <v>5833</v>
      </c>
      <c r="J2361" s="3" t="str">
        <f>HYPERLINK("https://www.boe.es/gazeta/dias/1828/03/15/pdfs/GMD-1828-33.pdf#page=4","Abrir facsímil")</f>
        <v>Abrir facsímil</v>
      </c>
      <c r="K2361" s="3" t="s">
        <v>51</v>
      </c>
    </row>
    <row r="2362" spans="1:11" ht="42" customHeight="1">
      <c r="A2362" s="2" t="s">
        <v>5834</v>
      </c>
      <c r="B2362" s="2" t="s">
        <v>5835</v>
      </c>
      <c r="C2362" s="2" t="s">
        <v>40</v>
      </c>
      <c r="D2362" s="2" t="s">
        <v>28</v>
      </c>
      <c r="E2362" s="5" t="s">
        <v>314</v>
      </c>
      <c r="F2362" s="3" t="s">
        <v>315</v>
      </c>
      <c r="G2362" s="3" t="s">
        <v>21</v>
      </c>
      <c r="H2362" s="2" t="s">
        <v>49</v>
      </c>
      <c r="I2362" s="2" t="s">
        <v>5836</v>
      </c>
      <c r="J2362" s="3" t="str">
        <f>HYPERLINK("https://www.boe.es/gazeta/dias/1828/01/26/pdfs/GMD-1828-12.pdf#page=4","Abrir facsímil")</f>
        <v>Abrir facsímil</v>
      </c>
      <c r="K2362" s="3" t="s">
        <v>51</v>
      </c>
    </row>
    <row r="2363" spans="1:11" ht="42" customHeight="1">
      <c r="A2363" s="2" t="s">
        <v>5837</v>
      </c>
      <c r="B2363" s="2" t="s">
        <v>5838</v>
      </c>
      <c r="C2363" s="2" t="s">
        <v>17</v>
      </c>
      <c r="D2363" s="2" t="s">
        <v>18</v>
      </c>
      <c r="E2363" s="5" t="s">
        <v>439</v>
      </c>
      <c r="F2363" s="3" t="s">
        <v>440</v>
      </c>
      <c r="G2363" s="3" t="s">
        <v>36</v>
      </c>
      <c r="H2363" s="2" t="s">
        <v>49</v>
      </c>
      <c r="I2363" s="2" t="s">
        <v>5839</v>
      </c>
      <c r="J2363" s="3" t="str">
        <f>HYPERLINK("https://www.boe.es/gazeta/dias/1828/12/09/pdfs/GMD-1828-148.pdf#page=3","Abrir facsímil")</f>
        <v>Abrir facsímil</v>
      </c>
      <c r="K2363" s="3" t="s">
        <v>51</v>
      </c>
    </row>
    <row r="2364" spans="1:11" ht="42" customHeight="1">
      <c r="A2364" s="2" t="s">
        <v>5840</v>
      </c>
      <c r="B2364" s="2" t="s">
        <v>5840</v>
      </c>
      <c r="C2364" s="2" t="s">
        <v>27</v>
      </c>
      <c r="D2364" s="2" t="s">
        <v>28</v>
      </c>
      <c r="E2364" s="5" t="s">
        <v>694</v>
      </c>
      <c r="F2364" s="3" t="s">
        <v>695</v>
      </c>
      <c r="G2364" s="3" t="s">
        <v>21</v>
      </c>
      <c r="H2364" s="2" t="s">
        <v>49</v>
      </c>
      <c r="I2364" s="2" t="s">
        <v>5841</v>
      </c>
      <c r="J2364" s="3" t="str">
        <f>HYPERLINK("https://www.boe.es/gazeta/dias/1828/04/08/pdfs/GMD-1828-43.pdf#page=4","Abrir facsímil")</f>
        <v>Abrir facsímil</v>
      </c>
      <c r="K2364" s="3" t="s">
        <v>51</v>
      </c>
    </row>
    <row r="2365" spans="1:11" ht="42" customHeight="1">
      <c r="A2365" s="2" t="s">
        <v>5842</v>
      </c>
      <c r="B2365" s="2" t="s">
        <v>5843</v>
      </c>
      <c r="C2365" s="2" t="s">
        <v>86</v>
      </c>
      <c r="D2365" s="2" t="s">
        <v>28</v>
      </c>
      <c r="E2365" s="5" t="s">
        <v>324</v>
      </c>
      <c r="F2365" s="3" t="s">
        <v>325</v>
      </c>
      <c r="G2365" s="3" t="s">
        <v>21</v>
      </c>
      <c r="H2365" s="2" t="s">
        <v>49</v>
      </c>
      <c r="I2365" s="2" t="s">
        <v>5844</v>
      </c>
      <c r="J2365" s="3" t="str">
        <f>HYPERLINK("https://www.boe.es/gazeta/dias/1828/05/08/pdfs/GMD-1828-56.pdf#page=4","Abrir facsímil")</f>
        <v>Abrir facsímil</v>
      </c>
      <c r="K2365" s="3" t="s">
        <v>51</v>
      </c>
    </row>
    <row r="2366" spans="1:11" ht="42" customHeight="1">
      <c r="A2366" s="2" t="s">
        <v>5845</v>
      </c>
      <c r="B2366" s="2" t="s">
        <v>5846</v>
      </c>
      <c r="C2366" s="2" t="s">
        <v>27</v>
      </c>
      <c r="D2366" s="2" t="s">
        <v>28</v>
      </c>
      <c r="E2366" s="5" t="s">
        <v>780</v>
      </c>
      <c r="F2366" s="3" t="s">
        <v>781</v>
      </c>
      <c r="G2366" s="3" t="s">
        <v>21</v>
      </c>
      <c r="H2366" s="2" t="s">
        <v>49</v>
      </c>
      <c r="I2366" s="2" t="s">
        <v>5847</v>
      </c>
      <c r="J2366" s="3" t="str">
        <f>HYPERLINK("https://www.boe.es/gazeta/dias/1828/05/13/pdfs/GMD-1828-58.pdf#page=4","Abrir facsímil")</f>
        <v>Abrir facsímil</v>
      </c>
      <c r="K2366" s="3" t="s">
        <v>51</v>
      </c>
    </row>
    <row r="2367" spans="1:11" ht="42" customHeight="1">
      <c r="A2367" s="2" t="s">
        <v>5848</v>
      </c>
      <c r="B2367" s="2" t="s">
        <v>5848</v>
      </c>
      <c r="C2367" s="2" t="s">
        <v>17</v>
      </c>
      <c r="D2367" s="2" t="s">
        <v>18</v>
      </c>
      <c r="E2367" s="5" t="s">
        <v>607</v>
      </c>
      <c r="F2367" s="3" t="s">
        <v>608</v>
      </c>
      <c r="G2367" s="3" t="s">
        <v>2843</v>
      </c>
      <c r="H2367" s="2" t="s">
        <v>49</v>
      </c>
      <c r="I2367" s="2" t="s">
        <v>5849</v>
      </c>
      <c r="J2367" s="3" t="str">
        <f>HYPERLINK("https://www.boe.es/gazeta/dias/1828/10/30/pdfs/GMD-1828-131.pdf#page=2","Abrir facsímil")</f>
        <v>Abrir facsímil</v>
      </c>
      <c r="K2367" s="3" t="s">
        <v>51</v>
      </c>
    </row>
    <row r="2368" spans="1:11" ht="42" customHeight="1">
      <c r="A2368" s="2" t="s">
        <v>5850</v>
      </c>
      <c r="B2368" s="2" t="s">
        <v>5851</v>
      </c>
      <c r="C2368" s="2" t="s">
        <v>27</v>
      </c>
      <c r="D2368" s="2" t="s">
        <v>28</v>
      </c>
      <c r="E2368" s="5" t="s">
        <v>324</v>
      </c>
      <c r="F2368" s="3" t="s">
        <v>325</v>
      </c>
      <c r="G2368" s="3" t="s">
        <v>21</v>
      </c>
      <c r="H2368" s="2" t="s">
        <v>49</v>
      </c>
      <c r="I2368" s="2" t="s">
        <v>5852</v>
      </c>
      <c r="J2368" s="3" t="str">
        <f>HYPERLINK("https://www.boe.es/gazeta/dias/1828/05/08/pdfs/GMD-1828-56.pdf#page=4","Abrir facsímil")</f>
        <v>Abrir facsímil</v>
      </c>
      <c r="K2368" s="3" t="s">
        <v>51</v>
      </c>
    </row>
    <row r="2369" spans="1:11" ht="42" customHeight="1">
      <c r="A2369" s="2" t="s">
        <v>5853</v>
      </c>
      <c r="B2369" s="2" t="s">
        <v>5853</v>
      </c>
      <c r="C2369" s="2" t="s">
        <v>17</v>
      </c>
      <c r="D2369" s="2" t="s">
        <v>18</v>
      </c>
      <c r="E2369" s="5" t="s">
        <v>1048</v>
      </c>
      <c r="F2369" s="3" t="s">
        <v>1049</v>
      </c>
      <c r="G2369" s="3" t="s">
        <v>43</v>
      </c>
      <c r="H2369" s="2" t="s">
        <v>49</v>
      </c>
      <c r="I2369" s="2" t="s">
        <v>5854</v>
      </c>
      <c r="J2369" s="3" t="str">
        <f>HYPERLINK("https://www.boe.es/gazeta/dias/1828/01/19/pdfs/GMD-1828-9.pdf#page=1","Abrir facsímil")</f>
        <v>Abrir facsímil</v>
      </c>
      <c r="K2369" s="3" t="s">
        <v>51</v>
      </c>
    </row>
    <row r="2370" spans="1:11" ht="42" customHeight="1">
      <c r="A2370" s="2" t="s">
        <v>5855</v>
      </c>
      <c r="B2370" s="2" t="s">
        <v>5855</v>
      </c>
      <c r="C2370" s="2" t="s">
        <v>27</v>
      </c>
      <c r="D2370" s="2" t="s">
        <v>28</v>
      </c>
      <c r="E2370" s="5" t="s">
        <v>723</v>
      </c>
      <c r="F2370" s="3" t="s">
        <v>724</v>
      </c>
      <c r="G2370" s="3" t="s">
        <v>67</v>
      </c>
      <c r="H2370" s="2" t="s">
        <v>49</v>
      </c>
      <c r="I2370" s="2" t="s">
        <v>5856</v>
      </c>
      <c r="J2370" s="3" t="str">
        <f>HYPERLINK("https://www.boe.es/gazeta/dias/1828/02/16/pdfs/GMD-1828-21.pdf#page=2","Abrir facsímil")</f>
        <v>Abrir facsímil</v>
      </c>
      <c r="K2370" s="3" t="s">
        <v>51</v>
      </c>
    </row>
    <row r="2371" spans="1:11" ht="42" customHeight="1">
      <c r="A2371" s="2" t="s">
        <v>5857</v>
      </c>
      <c r="B2371" s="2" t="s">
        <v>5857</v>
      </c>
      <c r="C2371" s="2" t="s">
        <v>17</v>
      </c>
      <c r="D2371" s="2" t="s">
        <v>18</v>
      </c>
      <c r="E2371" s="5" t="s">
        <v>883</v>
      </c>
      <c r="F2371" s="3" t="s">
        <v>884</v>
      </c>
      <c r="G2371" s="3" t="s">
        <v>67</v>
      </c>
      <c r="H2371" s="2" t="s">
        <v>49</v>
      </c>
      <c r="I2371" s="2" t="s">
        <v>5858</v>
      </c>
      <c r="J2371" s="3" t="str">
        <f>HYPERLINK("https://www.boe.es/gazeta/dias/1828/11/04/pdfs/GMD-1828-133.pdf#page=2","Abrir facsímil")</f>
        <v>Abrir facsímil</v>
      </c>
      <c r="K2371" s="3" t="s">
        <v>51</v>
      </c>
    </row>
    <row r="2372" spans="1:11" ht="42" customHeight="1">
      <c r="A2372" s="2" t="s">
        <v>5857</v>
      </c>
      <c r="B2372" s="2" t="s">
        <v>5857</v>
      </c>
      <c r="C2372" s="2" t="s">
        <v>17</v>
      </c>
      <c r="D2372" s="2" t="s">
        <v>18</v>
      </c>
      <c r="E2372" s="5" t="s">
        <v>137</v>
      </c>
      <c r="F2372" s="3" t="s">
        <v>138</v>
      </c>
      <c r="G2372" s="3" t="s">
        <v>67</v>
      </c>
      <c r="H2372" s="2" t="s">
        <v>49</v>
      </c>
      <c r="I2372" s="2" t="s">
        <v>5859</v>
      </c>
      <c r="J2372" s="3" t="str">
        <f>HYPERLINK("https://www.boe.es/gazeta/dias/1828/12/25/pdfs/GMD-1828-155.pdf#page=2","Abrir facsímil")</f>
        <v>Abrir facsímil</v>
      </c>
      <c r="K2372" s="3" t="s">
        <v>51</v>
      </c>
    </row>
    <row r="2373" spans="1:11" ht="42" customHeight="1">
      <c r="A2373" s="2" t="s">
        <v>5860</v>
      </c>
      <c r="B2373" s="2" t="s">
        <v>5860</v>
      </c>
      <c r="C2373" s="2" t="s">
        <v>17</v>
      </c>
      <c r="D2373" s="2" t="s">
        <v>18</v>
      </c>
      <c r="E2373" s="5" t="s">
        <v>215</v>
      </c>
      <c r="F2373" s="3" t="s">
        <v>216</v>
      </c>
      <c r="G2373" s="3" t="s">
        <v>43</v>
      </c>
      <c r="H2373" s="2" t="s">
        <v>49</v>
      </c>
      <c r="I2373" s="2" t="s">
        <v>5861</v>
      </c>
      <c r="J2373" s="3" t="str">
        <f>HYPERLINK("https://www.boe.es/gazeta/dias/1828/06/21/pdfs/GMD-1828-75.pdf#page=1","Abrir facsímil")</f>
        <v>Abrir facsímil</v>
      </c>
      <c r="K2373" s="3" t="s">
        <v>51</v>
      </c>
    </row>
    <row r="2374" spans="1:11" ht="42" customHeight="1">
      <c r="A2374" s="2" t="s">
        <v>5860</v>
      </c>
      <c r="B2374" s="2" t="s">
        <v>5860</v>
      </c>
      <c r="C2374" s="2" t="s">
        <v>17</v>
      </c>
      <c r="D2374" s="2" t="s">
        <v>18</v>
      </c>
      <c r="E2374" s="5" t="s">
        <v>1788</v>
      </c>
      <c r="F2374" s="3" t="s">
        <v>1789</v>
      </c>
      <c r="G2374" s="3" t="s">
        <v>43</v>
      </c>
      <c r="H2374" s="2" t="s">
        <v>49</v>
      </c>
      <c r="I2374" s="2" t="s">
        <v>5862</v>
      </c>
      <c r="J2374" s="3" t="str">
        <f>HYPERLINK("https://www.boe.es/gazeta/dias/1828/06/28/pdfs/GMD-1828-78.pdf#page=1","Abrir facsímil")</f>
        <v>Abrir facsímil</v>
      </c>
      <c r="K2374" s="3" t="s">
        <v>51</v>
      </c>
    </row>
    <row r="2375" spans="1:11" ht="42" customHeight="1">
      <c r="A2375" s="2" t="s">
        <v>5860</v>
      </c>
      <c r="B2375" s="2" t="s">
        <v>5860</v>
      </c>
      <c r="C2375" s="2" t="s">
        <v>17</v>
      </c>
      <c r="D2375" s="2" t="s">
        <v>18</v>
      </c>
      <c r="E2375" s="5" t="s">
        <v>637</v>
      </c>
      <c r="F2375" s="3" t="s">
        <v>638</v>
      </c>
      <c r="G2375" s="3" t="s">
        <v>36</v>
      </c>
      <c r="H2375" s="2" t="s">
        <v>49</v>
      </c>
      <c r="I2375" s="2" t="s">
        <v>5863</v>
      </c>
      <c r="J2375" s="3" t="str">
        <f>HYPERLINK("https://www.boe.es/gazeta/dias/1828/07/12/pdfs/GMD-1828-84.pdf#page=3","Abrir facsímil")</f>
        <v>Abrir facsímil</v>
      </c>
      <c r="K2375" s="3" t="s">
        <v>51</v>
      </c>
    </row>
    <row r="2376" spans="1:11" ht="42" customHeight="1">
      <c r="A2376" s="2" t="s">
        <v>5860</v>
      </c>
      <c r="B2376" s="2" t="s">
        <v>5860</v>
      </c>
      <c r="C2376" s="2" t="s">
        <v>17</v>
      </c>
      <c r="D2376" s="2" t="s">
        <v>18</v>
      </c>
      <c r="E2376" s="5" t="s">
        <v>1174</v>
      </c>
      <c r="F2376" s="3" t="s">
        <v>1175</v>
      </c>
      <c r="G2376" s="3" t="s">
        <v>67</v>
      </c>
      <c r="H2376" s="2" t="s">
        <v>49</v>
      </c>
      <c r="I2376" s="2" t="s">
        <v>5864</v>
      </c>
      <c r="J2376" s="3" t="str">
        <f>HYPERLINK("https://www.boe.es/gazeta/dias/1828/07/29/pdfs/GMD-1828-91.pdf#page=2","Abrir facsímil")</f>
        <v>Abrir facsímil</v>
      </c>
      <c r="K2376" s="3" t="s">
        <v>51</v>
      </c>
    </row>
    <row r="2377" spans="1:11" ht="42" customHeight="1">
      <c r="A2377" s="2" t="s">
        <v>5860</v>
      </c>
      <c r="B2377" s="2" t="s">
        <v>5860</v>
      </c>
      <c r="C2377" s="2" t="s">
        <v>17</v>
      </c>
      <c r="D2377" s="2" t="s">
        <v>18</v>
      </c>
      <c r="E2377" s="5" t="s">
        <v>73</v>
      </c>
      <c r="F2377" s="3" t="s">
        <v>74</v>
      </c>
      <c r="G2377" s="3" t="s">
        <v>43</v>
      </c>
      <c r="H2377" s="2" t="s">
        <v>49</v>
      </c>
      <c r="I2377" s="2" t="s">
        <v>5865</v>
      </c>
      <c r="J2377" s="3" t="str">
        <f>HYPERLINK("https://www.boe.es/gazeta/dias/1828/07/31/pdfs/GMD-1828-92.pdf#page=1","Abrir facsímil")</f>
        <v>Abrir facsímil</v>
      </c>
      <c r="K2377" s="3" t="s">
        <v>51</v>
      </c>
    </row>
    <row r="2378" spans="1:11" ht="42" customHeight="1">
      <c r="A2378" s="2" t="s">
        <v>5860</v>
      </c>
      <c r="B2378" s="2" t="s">
        <v>5860</v>
      </c>
      <c r="C2378" s="2" t="s">
        <v>17</v>
      </c>
      <c r="D2378" s="2" t="s">
        <v>18</v>
      </c>
      <c r="E2378" s="5" t="s">
        <v>73</v>
      </c>
      <c r="F2378" s="3" t="s">
        <v>74</v>
      </c>
      <c r="G2378" s="3" t="s">
        <v>67</v>
      </c>
      <c r="H2378" s="2" t="s">
        <v>49</v>
      </c>
      <c r="I2378" s="2" t="s">
        <v>5866</v>
      </c>
      <c r="J2378" s="3" t="str">
        <f>HYPERLINK("https://www.boe.es/gazeta/dias/1828/07/31/pdfs/GMD-1828-92.pdf#page=2","Abrir facsímil")</f>
        <v>Abrir facsímil</v>
      </c>
      <c r="K2378" s="3" t="s">
        <v>51</v>
      </c>
    </row>
    <row r="2379" spans="1:11" ht="42" customHeight="1">
      <c r="A2379" s="2" t="s">
        <v>5860</v>
      </c>
      <c r="B2379" s="2" t="s">
        <v>5860</v>
      </c>
      <c r="C2379" s="2" t="s">
        <v>17</v>
      </c>
      <c r="D2379" s="2" t="s">
        <v>18</v>
      </c>
      <c r="E2379" s="5" t="s">
        <v>866</v>
      </c>
      <c r="F2379" s="3" t="s">
        <v>867</v>
      </c>
      <c r="G2379" s="3" t="s">
        <v>67</v>
      </c>
      <c r="H2379" s="2" t="s">
        <v>49</v>
      </c>
      <c r="I2379" s="2" t="s">
        <v>5867</v>
      </c>
      <c r="J2379" s="3" t="str">
        <f>HYPERLINK("https://www.boe.es/gazeta/dias/1828/08/02/pdfs/GMD-1828-93.pdf#page=2","Abrir facsímil")</f>
        <v>Abrir facsímil</v>
      </c>
      <c r="K2379" s="3" t="s">
        <v>51</v>
      </c>
    </row>
    <row r="2380" spans="1:11" ht="42" customHeight="1">
      <c r="A2380" s="2" t="s">
        <v>5860</v>
      </c>
      <c r="B2380" s="2" t="s">
        <v>5860</v>
      </c>
      <c r="C2380" s="2" t="s">
        <v>17</v>
      </c>
      <c r="D2380" s="2" t="s">
        <v>18</v>
      </c>
      <c r="E2380" s="5" t="s">
        <v>1581</v>
      </c>
      <c r="F2380" s="3" t="s">
        <v>1582</v>
      </c>
      <c r="G2380" s="3" t="s">
        <v>67</v>
      </c>
      <c r="H2380" s="2" t="s">
        <v>49</v>
      </c>
      <c r="I2380" s="2" t="s">
        <v>5868</v>
      </c>
      <c r="J2380" s="3" t="str">
        <f>HYPERLINK("https://www.boe.es/gazeta/dias/1828/08/05/pdfs/GMD-1828-94.pdf#page=2","Abrir facsímil")</f>
        <v>Abrir facsímil</v>
      </c>
      <c r="K2380" s="3" t="s">
        <v>51</v>
      </c>
    </row>
    <row r="2381" spans="1:11" ht="42" customHeight="1">
      <c r="A2381" s="2" t="s">
        <v>5860</v>
      </c>
      <c r="B2381" s="2" t="s">
        <v>5860</v>
      </c>
      <c r="C2381" s="2" t="s">
        <v>17</v>
      </c>
      <c r="D2381" s="2" t="s">
        <v>18</v>
      </c>
      <c r="E2381" s="5" t="s">
        <v>727</v>
      </c>
      <c r="F2381" s="3" t="s">
        <v>728</v>
      </c>
      <c r="G2381" s="3" t="s">
        <v>36</v>
      </c>
      <c r="H2381" s="2" t="s">
        <v>49</v>
      </c>
      <c r="I2381" s="2" t="s">
        <v>5869</v>
      </c>
      <c r="J2381" s="3" t="str">
        <f>HYPERLINK("https://www.boe.es/gazeta/dias/1828/08/09/pdfs/GMD-1828-96.pdf#page=3","Abrir facsímil")</f>
        <v>Abrir facsímil</v>
      </c>
      <c r="K2381" s="3" t="s">
        <v>51</v>
      </c>
    </row>
    <row r="2382" spans="1:11" ht="42" customHeight="1">
      <c r="A2382" s="2" t="s">
        <v>5860</v>
      </c>
      <c r="B2382" s="2" t="s">
        <v>5860</v>
      </c>
      <c r="C2382" s="2" t="s">
        <v>17</v>
      </c>
      <c r="D2382" s="2" t="s">
        <v>18</v>
      </c>
      <c r="E2382" s="5" t="s">
        <v>141</v>
      </c>
      <c r="F2382" s="3" t="s">
        <v>142</v>
      </c>
      <c r="G2382" s="3" t="s">
        <v>43</v>
      </c>
      <c r="H2382" s="2" t="s">
        <v>49</v>
      </c>
      <c r="I2382" s="2" t="s">
        <v>5870</v>
      </c>
      <c r="J2382" s="3" t="str">
        <f>HYPERLINK("https://www.boe.es/gazeta/dias/1828/08/19/pdfs/GMD-1828-100.pdf#page=1","Abrir facsímil")</f>
        <v>Abrir facsímil</v>
      </c>
      <c r="K2382" s="3" t="s">
        <v>51</v>
      </c>
    </row>
    <row r="2383" spans="1:11" ht="42" customHeight="1">
      <c r="A2383" s="2" t="s">
        <v>5860</v>
      </c>
      <c r="B2383" s="2" t="s">
        <v>5860</v>
      </c>
      <c r="C2383" s="2" t="s">
        <v>17</v>
      </c>
      <c r="D2383" s="2" t="s">
        <v>18</v>
      </c>
      <c r="E2383" s="5" t="s">
        <v>260</v>
      </c>
      <c r="F2383" s="3" t="s">
        <v>261</v>
      </c>
      <c r="G2383" s="3" t="s">
        <v>36</v>
      </c>
      <c r="H2383" s="2" t="s">
        <v>49</v>
      </c>
      <c r="I2383" s="2" t="s">
        <v>5871</v>
      </c>
      <c r="J2383" s="3" t="str">
        <f>HYPERLINK("https://www.boe.es/gazeta/dias/1828/08/21/pdfs/GMD-1828-101.pdf#page=3","Abrir facsímil")</f>
        <v>Abrir facsímil</v>
      </c>
      <c r="K2383" s="3" t="s">
        <v>51</v>
      </c>
    </row>
    <row r="2384" spans="1:11" ht="42" customHeight="1">
      <c r="A2384" s="2" t="s">
        <v>5860</v>
      </c>
      <c r="B2384" s="2" t="s">
        <v>5860</v>
      </c>
      <c r="C2384" s="2" t="s">
        <v>17</v>
      </c>
      <c r="D2384" s="2" t="s">
        <v>18</v>
      </c>
      <c r="E2384" s="5" t="s">
        <v>377</v>
      </c>
      <c r="F2384" s="3" t="s">
        <v>378</v>
      </c>
      <c r="G2384" s="3" t="s">
        <v>67</v>
      </c>
      <c r="H2384" s="2" t="s">
        <v>49</v>
      </c>
      <c r="I2384" s="2" t="s">
        <v>5872</v>
      </c>
      <c r="J2384" s="3" t="str">
        <f>HYPERLINK("https://www.boe.es/gazeta/dias/1828/08/23/pdfs/GMD-1828-102.pdf#page=2","Abrir facsímil")</f>
        <v>Abrir facsímil</v>
      </c>
      <c r="K2384" s="3" t="s">
        <v>51</v>
      </c>
    </row>
    <row r="2385" spans="1:11" ht="42" customHeight="1">
      <c r="A2385" s="2" t="s">
        <v>5860</v>
      </c>
      <c r="B2385" s="2" t="s">
        <v>5860</v>
      </c>
      <c r="C2385" s="2" t="s">
        <v>17</v>
      </c>
      <c r="D2385" s="2" t="s">
        <v>18</v>
      </c>
      <c r="E2385" s="5" t="s">
        <v>1861</v>
      </c>
      <c r="F2385" s="3" t="s">
        <v>1862</v>
      </c>
      <c r="G2385" s="3" t="s">
        <v>43</v>
      </c>
      <c r="H2385" s="2" t="s">
        <v>49</v>
      </c>
      <c r="I2385" s="2" t="s">
        <v>5873</v>
      </c>
      <c r="J2385" s="3" t="str">
        <f>HYPERLINK("https://www.boe.es/gazeta/dias/1828/10/23/pdfs/GMD-1828-128.pdf#page=1","Abrir facsímil")</f>
        <v>Abrir facsímil</v>
      </c>
      <c r="K2385" s="3" t="s">
        <v>51</v>
      </c>
    </row>
    <row r="2386" spans="1:11" ht="42" customHeight="1">
      <c r="A2386" s="2" t="s">
        <v>5860</v>
      </c>
      <c r="B2386" s="2" t="s">
        <v>5860</v>
      </c>
      <c r="C2386" s="2" t="s">
        <v>17</v>
      </c>
      <c r="D2386" s="2" t="s">
        <v>18</v>
      </c>
      <c r="E2386" s="5" t="s">
        <v>1124</v>
      </c>
      <c r="F2386" s="3" t="s">
        <v>1125</v>
      </c>
      <c r="G2386" s="3" t="s">
        <v>36</v>
      </c>
      <c r="H2386" s="2" t="s">
        <v>49</v>
      </c>
      <c r="I2386" s="2" t="s">
        <v>5874</v>
      </c>
      <c r="J2386" s="3" t="str">
        <f>HYPERLINK("https://www.boe.es/gazeta/dias/1828/11/01/pdfs/GMD-1828-132.pdf#page=3","Abrir facsímil")</f>
        <v>Abrir facsímil</v>
      </c>
      <c r="K2386" s="3" t="s">
        <v>51</v>
      </c>
    </row>
    <row r="2387" spans="1:11" ht="42" customHeight="1">
      <c r="A2387" s="2" t="s">
        <v>5860</v>
      </c>
      <c r="B2387" s="2" t="s">
        <v>5860</v>
      </c>
      <c r="C2387" s="2" t="s">
        <v>17</v>
      </c>
      <c r="D2387" s="2" t="s">
        <v>18</v>
      </c>
      <c r="E2387" s="5" t="s">
        <v>883</v>
      </c>
      <c r="F2387" s="3" t="s">
        <v>884</v>
      </c>
      <c r="G2387" s="3" t="s">
        <v>67</v>
      </c>
      <c r="H2387" s="2" t="s">
        <v>49</v>
      </c>
      <c r="I2387" s="2" t="s">
        <v>5875</v>
      </c>
      <c r="J2387" s="3" t="str">
        <f>HYPERLINK("https://www.boe.es/gazeta/dias/1828/11/04/pdfs/GMD-1828-133.pdf#page=2","Abrir facsímil")</f>
        <v>Abrir facsímil</v>
      </c>
      <c r="K2387" s="3" t="s">
        <v>51</v>
      </c>
    </row>
    <row r="2388" spans="1:11" ht="42" customHeight="1">
      <c r="A2388" s="2" t="s">
        <v>5876</v>
      </c>
      <c r="B2388" s="2" t="s">
        <v>5877</v>
      </c>
      <c r="C2388" s="2" t="s">
        <v>54</v>
      </c>
      <c r="D2388" s="2" t="s">
        <v>28</v>
      </c>
      <c r="E2388" s="5" t="s">
        <v>439</v>
      </c>
      <c r="F2388" s="3" t="s">
        <v>440</v>
      </c>
      <c r="G2388" s="3" t="s">
        <v>21</v>
      </c>
      <c r="H2388" s="2" t="s">
        <v>49</v>
      </c>
      <c r="I2388" s="2" t="s">
        <v>5878</v>
      </c>
      <c r="J2388" s="3" t="str">
        <f>HYPERLINK("https://www.boe.es/gazeta/dias/1828/12/09/pdfs/GMD-1828-148.pdf#page=4","Abrir facsímil")</f>
        <v>Abrir facsímil</v>
      </c>
      <c r="K2388" s="3" t="s">
        <v>51</v>
      </c>
    </row>
    <row r="2389" spans="1:11" ht="42" customHeight="1">
      <c r="A2389" s="2" t="s">
        <v>5879</v>
      </c>
      <c r="B2389" s="2" t="s">
        <v>5879</v>
      </c>
      <c r="C2389" s="2" t="s">
        <v>27</v>
      </c>
      <c r="D2389" s="2" t="s">
        <v>28</v>
      </c>
      <c r="E2389" s="5" t="s">
        <v>1025</v>
      </c>
      <c r="F2389" s="3" t="s">
        <v>1026</v>
      </c>
      <c r="G2389" s="3" t="s">
        <v>67</v>
      </c>
      <c r="H2389" s="2" t="s">
        <v>49</v>
      </c>
      <c r="I2389" s="2" t="s">
        <v>5880</v>
      </c>
      <c r="J2389" s="3" t="str">
        <f>HYPERLINK("https://www.boe.es/gazeta/dias/1828/10/21/pdfs/GMD-1828-127.pdf#page=2","Abrir facsímil")</f>
        <v>Abrir facsímil</v>
      </c>
      <c r="K2389" s="3" t="s">
        <v>51</v>
      </c>
    </row>
    <row r="2390" spans="1:11" ht="42" customHeight="1">
      <c r="A2390" s="2" t="s">
        <v>5881</v>
      </c>
      <c r="B2390" s="2" t="s">
        <v>5881</v>
      </c>
      <c r="C2390" s="2" t="s">
        <v>17</v>
      </c>
      <c r="D2390" s="2" t="s">
        <v>18</v>
      </c>
      <c r="E2390" s="5" t="s">
        <v>1174</v>
      </c>
      <c r="F2390" s="3" t="s">
        <v>1175</v>
      </c>
      <c r="G2390" s="3" t="s">
        <v>67</v>
      </c>
      <c r="H2390" s="2" t="s">
        <v>49</v>
      </c>
      <c r="I2390" s="2" t="s">
        <v>5882</v>
      </c>
      <c r="J2390" s="3" t="str">
        <f>HYPERLINK("https://www.boe.es/gazeta/dias/1828/07/29/pdfs/GMD-1828-91.pdf#page=2","Abrir facsímil")</f>
        <v>Abrir facsímil</v>
      </c>
      <c r="K2390" s="3" t="s">
        <v>51</v>
      </c>
    </row>
    <row r="2391" spans="1:11" ht="42" customHeight="1">
      <c r="A2391" s="2" t="s">
        <v>5883</v>
      </c>
      <c r="B2391" s="2" t="s">
        <v>5883</v>
      </c>
      <c r="C2391" s="2" t="s">
        <v>17</v>
      </c>
      <c r="D2391" s="2" t="s">
        <v>18</v>
      </c>
      <c r="E2391" s="5" t="s">
        <v>1077</v>
      </c>
      <c r="F2391" s="3" t="s">
        <v>1078</v>
      </c>
      <c r="G2391" s="3" t="s">
        <v>43</v>
      </c>
      <c r="H2391" s="2" t="s">
        <v>49</v>
      </c>
      <c r="I2391" s="2" t="s">
        <v>5884</v>
      </c>
      <c r="J2391" s="3" t="str">
        <f>HYPERLINK("https://www.boe.es/gazeta/dias/1828/07/19/pdfs/GMD-1828-87.pdf#page=1","Abrir facsímil")</f>
        <v>Abrir facsímil</v>
      </c>
      <c r="K2391" s="3" t="s">
        <v>51</v>
      </c>
    </row>
    <row r="2392" spans="1:11" ht="42" customHeight="1">
      <c r="A2392" s="2" t="s">
        <v>5885</v>
      </c>
      <c r="B2392" s="2" t="s">
        <v>5885</v>
      </c>
      <c r="C2392" s="2" t="s">
        <v>17</v>
      </c>
      <c r="D2392" s="2" t="s">
        <v>18</v>
      </c>
      <c r="E2392" s="5" t="s">
        <v>585</v>
      </c>
      <c r="F2392" s="3" t="s">
        <v>586</v>
      </c>
      <c r="G2392" s="3" t="s">
        <v>43</v>
      </c>
      <c r="H2392" s="2" t="s">
        <v>49</v>
      </c>
      <c r="I2392" s="2" t="s">
        <v>5886</v>
      </c>
      <c r="J2392" s="3" t="str">
        <f>HYPERLINK("https://www.boe.es/gazeta/dias/1828/10/11/pdfs/GMD-1828-123.pdf#page=1","Abrir facsímil")</f>
        <v>Abrir facsímil</v>
      </c>
      <c r="K2392" s="3" t="s">
        <v>51</v>
      </c>
    </row>
    <row r="2393" spans="1:11" ht="42" customHeight="1">
      <c r="A2393" s="2" t="s">
        <v>5887</v>
      </c>
      <c r="B2393" s="2" t="s">
        <v>5888</v>
      </c>
      <c r="C2393" s="2" t="s">
        <v>96</v>
      </c>
      <c r="D2393" s="2" t="s">
        <v>28</v>
      </c>
      <c r="E2393" s="5" t="s">
        <v>164</v>
      </c>
      <c r="F2393" s="3" t="s">
        <v>165</v>
      </c>
      <c r="G2393" s="3" t="s">
        <v>21</v>
      </c>
      <c r="H2393" s="2" t="s">
        <v>49</v>
      </c>
      <c r="I2393" s="2" t="s">
        <v>5889</v>
      </c>
      <c r="J2393" s="3" t="str">
        <f>HYPERLINK("https://www.boe.es/gazeta/dias/1828/09/04/pdfs/GMD-1828-107.pdf#page=4","Abrir facsímil")</f>
        <v>Abrir facsímil</v>
      </c>
      <c r="K2393" s="3" t="s">
        <v>51</v>
      </c>
    </row>
    <row r="2394" spans="1:11" ht="42" customHeight="1">
      <c r="A2394" s="2" t="s">
        <v>5890</v>
      </c>
      <c r="B2394" s="2" t="s">
        <v>5890</v>
      </c>
      <c r="C2394" s="2" t="s">
        <v>150</v>
      </c>
      <c r="D2394" s="2" t="s">
        <v>151</v>
      </c>
      <c r="E2394" s="5" t="s">
        <v>3059</v>
      </c>
      <c r="F2394" s="3" t="s">
        <v>3060</v>
      </c>
      <c r="G2394" s="3" t="s">
        <v>67</v>
      </c>
      <c r="H2394" s="2" t="s">
        <v>49</v>
      </c>
      <c r="I2394" s="2" t="s">
        <v>5891</v>
      </c>
      <c r="J2394" s="3" t="str">
        <f>HYPERLINK("https://www.boe.es/gazeta/dias/1828/01/17/pdfs/GMD-1828-8.pdf#page=2","Abrir facsímil")</f>
        <v>Abrir facsímil</v>
      </c>
      <c r="K2394" s="3" t="s">
        <v>51</v>
      </c>
    </row>
    <row r="2395" spans="1:11" ht="42" customHeight="1">
      <c r="A2395" s="2" t="s">
        <v>5892</v>
      </c>
      <c r="B2395" s="2" t="s">
        <v>5893</v>
      </c>
      <c r="C2395" s="2" t="s">
        <v>150</v>
      </c>
      <c r="D2395" s="2" t="s">
        <v>151</v>
      </c>
      <c r="E2395" s="5" t="s">
        <v>672</v>
      </c>
      <c r="F2395" s="3" t="s">
        <v>673</v>
      </c>
      <c r="G2395" s="3" t="s">
        <v>67</v>
      </c>
      <c r="H2395" s="2" t="s">
        <v>49</v>
      </c>
      <c r="I2395" s="2" t="s">
        <v>5894</v>
      </c>
      <c r="J2395" s="3" t="str">
        <f>HYPERLINK("https://www.boe.es/gazeta/dias/1828/03/15/pdfs/GMD-1828-33.pdf#page=2","Abrir facsímil")</f>
        <v>Abrir facsímil</v>
      </c>
      <c r="K2395" s="3" t="s">
        <v>51</v>
      </c>
    </row>
    <row r="2396" spans="1:11" ht="42" customHeight="1">
      <c r="A2396" s="2" t="s">
        <v>5895</v>
      </c>
      <c r="B2396" s="2" t="s">
        <v>5895</v>
      </c>
      <c r="C2396" s="2" t="s">
        <v>150</v>
      </c>
      <c r="D2396" s="2" t="s">
        <v>151</v>
      </c>
      <c r="E2396" s="5" t="s">
        <v>434</v>
      </c>
      <c r="F2396" s="3" t="s">
        <v>435</v>
      </c>
      <c r="G2396" s="3" t="s">
        <v>21</v>
      </c>
      <c r="H2396" s="2" t="s">
        <v>49</v>
      </c>
      <c r="I2396" s="2" t="s">
        <v>5896</v>
      </c>
      <c r="J2396" s="3" t="str">
        <f>HYPERLINK("https://www.boe.es/gazeta/dias/1828/08/26/pdfs/GMD-1828-103.pdf#page=4","Abrir facsímil")</f>
        <v>Abrir facsímil</v>
      </c>
      <c r="K2396" s="3" t="s">
        <v>51</v>
      </c>
    </row>
    <row r="2397" spans="1:11" ht="42" customHeight="1">
      <c r="A2397" s="2" t="s">
        <v>5897</v>
      </c>
      <c r="B2397" s="2" t="s">
        <v>5897</v>
      </c>
      <c r="C2397" s="2" t="s">
        <v>17</v>
      </c>
      <c r="D2397" s="2" t="s">
        <v>18</v>
      </c>
      <c r="E2397" s="5" t="s">
        <v>927</v>
      </c>
      <c r="F2397" s="3" t="s">
        <v>928</v>
      </c>
      <c r="G2397" s="3" t="s">
        <v>67</v>
      </c>
      <c r="H2397" s="2" t="s">
        <v>49</v>
      </c>
      <c r="I2397" s="2" t="s">
        <v>5898</v>
      </c>
      <c r="J2397" s="3" t="str">
        <f>HYPERLINK("https://www.boe.es/gazeta/dias/1828/10/09/pdfs/GMD-1828-122.pdf#page=2","Abrir facsímil")</f>
        <v>Abrir facsímil</v>
      </c>
      <c r="K2397" s="3" t="s">
        <v>51</v>
      </c>
    </row>
    <row r="2398" spans="1:11" ht="42" customHeight="1">
      <c r="A2398" s="2" t="s">
        <v>5899</v>
      </c>
      <c r="B2398" s="2" t="s">
        <v>5899</v>
      </c>
      <c r="C2398" s="2" t="s">
        <v>17</v>
      </c>
      <c r="D2398" s="2" t="s">
        <v>18</v>
      </c>
      <c r="E2398" s="5" t="s">
        <v>1089</v>
      </c>
      <c r="F2398" s="3" t="s">
        <v>1090</v>
      </c>
      <c r="G2398" s="3" t="s">
        <v>36</v>
      </c>
      <c r="H2398" s="2" t="s">
        <v>49</v>
      </c>
      <c r="I2398" s="2" t="s">
        <v>5900</v>
      </c>
      <c r="J2398" s="3" t="str">
        <f>HYPERLINK("https://www.boe.es/gazeta/dias/1828/09/18/pdfs/GMD-1828-113.pdf#page=3","Abrir facsímil")</f>
        <v>Abrir facsímil</v>
      </c>
      <c r="K2398" s="3" t="s">
        <v>51</v>
      </c>
    </row>
    <row r="2399" spans="1:11" ht="42" customHeight="1">
      <c r="A2399" s="2" t="s">
        <v>5901</v>
      </c>
      <c r="B2399" s="2" t="s">
        <v>5901</v>
      </c>
      <c r="C2399" s="2" t="s">
        <v>17</v>
      </c>
      <c r="D2399" s="2" t="s">
        <v>18</v>
      </c>
      <c r="E2399" s="5" t="s">
        <v>1077</v>
      </c>
      <c r="F2399" s="3" t="s">
        <v>1078</v>
      </c>
      <c r="G2399" s="3" t="s">
        <v>43</v>
      </c>
      <c r="H2399" s="2" t="s">
        <v>49</v>
      </c>
      <c r="I2399" s="2" t="s">
        <v>5902</v>
      </c>
      <c r="J2399" s="3" t="str">
        <f>HYPERLINK("https://www.boe.es/gazeta/dias/1828/07/19/pdfs/GMD-1828-87.pdf#page=1","Abrir facsímil")</f>
        <v>Abrir facsímil</v>
      </c>
      <c r="K2399" s="3" t="s">
        <v>51</v>
      </c>
    </row>
    <row r="2400" spans="1:11" ht="42" customHeight="1">
      <c r="A2400" s="2" t="s">
        <v>5901</v>
      </c>
      <c r="B2400" s="2" t="s">
        <v>5901</v>
      </c>
      <c r="C2400" s="2" t="s">
        <v>17</v>
      </c>
      <c r="D2400" s="2" t="s">
        <v>18</v>
      </c>
      <c r="E2400" s="5" t="s">
        <v>667</v>
      </c>
      <c r="F2400" s="3" t="s">
        <v>668</v>
      </c>
      <c r="G2400" s="3" t="s">
        <v>43</v>
      </c>
      <c r="H2400" s="2" t="s">
        <v>49</v>
      </c>
      <c r="I2400" s="2" t="s">
        <v>5903</v>
      </c>
      <c r="J2400" s="3" t="str">
        <f>HYPERLINK("https://www.boe.es/gazeta/dias/1828/08/14/pdfs/GMD-1828-98.pdf#page=1","Abrir facsímil")</f>
        <v>Abrir facsímil</v>
      </c>
      <c r="K2400" s="3" t="s">
        <v>51</v>
      </c>
    </row>
    <row r="2401" spans="1:11" ht="42" customHeight="1">
      <c r="A2401" s="2" t="s">
        <v>5901</v>
      </c>
      <c r="B2401" s="2" t="s">
        <v>5901</v>
      </c>
      <c r="C2401" s="2" t="s">
        <v>17</v>
      </c>
      <c r="D2401" s="2" t="s">
        <v>18</v>
      </c>
      <c r="E2401" s="5" t="s">
        <v>446</v>
      </c>
      <c r="F2401" s="3" t="s">
        <v>447</v>
      </c>
      <c r="G2401" s="3" t="s">
        <v>36</v>
      </c>
      <c r="H2401" s="2" t="s">
        <v>49</v>
      </c>
      <c r="I2401" s="2" t="s">
        <v>5904</v>
      </c>
      <c r="J2401" s="3" t="str">
        <f>HYPERLINK("https://www.boe.es/gazeta/dias/1828/08/16/pdfs/GMD-1828-99.pdf#page=3","Abrir facsímil")</f>
        <v>Abrir facsímil</v>
      </c>
      <c r="K2401" s="3" t="s">
        <v>51</v>
      </c>
    </row>
    <row r="2402" spans="1:11" ht="42" customHeight="1">
      <c r="A2402" s="2" t="s">
        <v>5901</v>
      </c>
      <c r="B2402" s="2" t="s">
        <v>5901</v>
      </c>
      <c r="C2402" s="2" t="s">
        <v>17</v>
      </c>
      <c r="D2402" s="2" t="s">
        <v>18</v>
      </c>
      <c r="E2402" s="5" t="s">
        <v>260</v>
      </c>
      <c r="F2402" s="3" t="s">
        <v>261</v>
      </c>
      <c r="G2402" s="3" t="s">
        <v>36</v>
      </c>
      <c r="H2402" s="2" t="s">
        <v>49</v>
      </c>
      <c r="I2402" s="2" t="s">
        <v>5905</v>
      </c>
      <c r="J2402" s="3" t="str">
        <f>HYPERLINK("https://www.boe.es/gazeta/dias/1828/08/21/pdfs/GMD-1828-101.pdf#page=3","Abrir facsímil")</f>
        <v>Abrir facsímil</v>
      </c>
      <c r="K2402" s="3" t="s">
        <v>51</v>
      </c>
    </row>
    <row r="2403" spans="1:11" ht="42" customHeight="1">
      <c r="A2403" s="2" t="s">
        <v>5901</v>
      </c>
      <c r="B2403" s="2" t="s">
        <v>5901</v>
      </c>
      <c r="C2403" s="2" t="s">
        <v>17</v>
      </c>
      <c r="D2403" s="2" t="s">
        <v>18</v>
      </c>
      <c r="E2403" s="5" t="s">
        <v>499</v>
      </c>
      <c r="F2403" s="3" t="s">
        <v>500</v>
      </c>
      <c r="G2403" s="3" t="s">
        <v>67</v>
      </c>
      <c r="H2403" s="2" t="s">
        <v>49</v>
      </c>
      <c r="I2403" s="2" t="s">
        <v>5906</v>
      </c>
      <c r="J2403" s="3" t="str">
        <f>HYPERLINK("https://www.boe.es/gazeta/dias/1828/09/16/pdfs/GMD-1828-112.pdf#page=2","Abrir facsímil")</f>
        <v>Abrir facsímil</v>
      </c>
      <c r="K2403" s="3" t="s">
        <v>51</v>
      </c>
    </row>
    <row r="2404" spans="1:11" ht="42" customHeight="1">
      <c r="A2404" s="2" t="s">
        <v>5901</v>
      </c>
      <c r="B2404" s="2" t="s">
        <v>5901</v>
      </c>
      <c r="C2404" s="2" t="s">
        <v>17</v>
      </c>
      <c r="D2404" s="2" t="s">
        <v>18</v>
      </c>
      <c r="E2404" s="5" t="s">
        <v>1089</v>
      </c>
      <c r="F2404" s="3" t="s">
        <v>1090</v>
      </c>
      <c r="G2404" s="3" t="s">
        <v>36</v>
      </c>
      <c r="H2404" s="2" t="s">
        <v>49</v>
      </c>
      <c r="I2404" s="2" t="s">
        <v>5907</v>
      </c>
      <c r="J2404" s="3" t="str">
        <f>HYPERLINK("https://www.boe.es/gazeta/dias/1828/09/18/pdfs/GMD-1828-113.pdf#page=3","Abrir facsímil")</f>
        <v>Abrir facsímil</v>
      </c>
      <c r="K2404" s="3" t="s">
        <v>51</v>
      </c>
    </row>
    <row r="2405" spans="1:11" ht="42" customHeight="1">
      <c r="A2405" s="2" t="s">
        <v>5901</v>
      </c>
      <c r="B2405" s="2" t="s">
        <v>5901</v>
      </c>
      <c r="C2405" s="2" t="s">
        <v>17</v>
      </c>
      <c r="D2405" s="2" t="s">
        <v>18</v>
      </c>
      <c r="E2405" s="5" t="s">
        <v>572</v>
      </c>
      <c r="F2405" s="3" t="s">
        <v>573</v>
      </c>
      <c r="G2405" s="3" t="s">
        <v>67</v>
      </c>
      <c r="H2405" s="2" t="s">
        <v>49</v>
      </c>
      <c r="I2405" s="2" t="s">
        <v>5908</v>
      </c>
      <c r="J2405" s="3" t="str">
        <f>HYPERLINK("https://www.boe.es/gazeta/dias/1828/09/23/pdfs/GMD-1828-115.pdf#page=2","Abrir facsímil")</f>
        <v>Abrir facsímil</v>
      </c>
      <c r="K2405" s="3" t="s">
        <v>51</v>
      </c>
    </row>
    <row r="2406" spans="1:11" ht="42" customHeight="1">
      <c r="A2406" s="2" t="s">
        <v>5909</v>
      </c>
      <c r="B2406" s="2" t="s">
        <v>5910</v>
      </c>
      <c r="C2406" s="2" t="s">
        <v>17</v>
      </c>
      <c r="D2406" s="2" t="s">
        <v>18</v>
      </c>
      <c r="E2406" s="5" t="s">
        <v>702</v>
      </c>
      <c r="F2406" s="3" t="s">
        <v>703</v>
      </c>
      <c r="G2406" s="3" t="s">
        <v>67</v>
      </c>
      <c r="H2406" s="2" t="s">
        <v>49</v>
      </c>
      <c r="I2406" s="2" t="s">
        <v>5911</v>
      </c>
      <c r="J2406" s="3" t="str">
        <f>HYPERLINK("https://www.boe.es/gazeta/dias/1828/09/06/pdfs/GMD-1828-108.pdf#page=2","Abrir facsímil")</f>
        <v>Abrir facsímil</v>
      </c>
      <c r="K2406" s="3" t="s">
        <v>51</v>
      </c>
    </row>
    <row r="2407" spans="1:11" ht="42" customHeight="1">
      <c r="A2407" s="2" t="s">
        <v>5912</v>
      </c>
      <c r="B2407" s="2" t="s">
        <v>5913</v>
      </c>
      <c r="C2407" s="2" t="s">
        <v>27</v>
      </c>
      <c r="D2407" s="2" t="s">
        <v>28</v>
      </c>
      <c r="E2407" s="5" t="s">
        <v>55</v>
      </c>
      <c r="F2407" s="3" t="s">
        <v>56</v>
      </c>
      <c r="G2407" s="3" t="s">
        <v>57</v>
      </c>
      <c r="H2407" s="2" t="s">
        <v>49</v>
      </c>
      <c r="I2407" s="2" t="s">
        <v>5914</v>
      </c>
      <c r="J2407" s="3" t="str">
        <f>HYPERLINK("https://www.boe.es/gazeta/dias/1828/05/10/pdfs/GMD-1828-57.pdf#page=4","Abrir facsímil")</f>
        <v>Abrir facsímil</v>
      </c>
      <c r="K2407" s="3" t="s">
        <v>51</v>
      </c>
    </row>
    <row r="2408" spans="1:11" ht="42" customHeight="1">
      <c r="A2408" s="2" t="s">
        <v>5915</v>
      </c>
      <c r="B2408" s="2" t="s">
        <v>5916</v>
      </c>
      <c r="C2408" s="2" t="s">
        <v>27</v>
      </c>
      <c r="D2408" s="2" t="s">
        <v>28</v>
      </c>
      <c r="E2408" s="5" t="s">
        <v>133</v>
      </c>
      <c r="F2408" s="3" t="s">
        <v>134</v>
      </c>
      <c r="G2408" s="3" t="s">
        <v>36</v>
      </c>
      <c r="H2408" s="2" t="s">
        <v>49</v>
      </c>
      <c r="I2408" s="2" t="s">
        <v>5917</v>
      </c>
      <c r="J2408" s="3" t="str">
        <f>HYPERLINK("https://www.boe.es/gazeta/dias/1828/05/15/pdfs/GMD-1828-59.pdf#page=3","Abrir facsímil")</f>
        <v>Abrir facsímil</v>
      </c>
      <c r="K2408" s="3" t="s">
        <v>51</v>
      </c>
    </row>
    <row r="2409" spans="1:11" ht="42" customHeight="1">
      <c r="A2409" s="2" t="s">
        <v>5918</v>
      </c>
      <c r="B2409" s="2" t="s">
        <v>5919</v>
      </c>
      <c r="C2409" s="2" t="s">
        <v>27</v>
      </c>
      <c r="D2409" s="2" t="s">
        <v>28</v>
      </c>
      <c r="E2409" s="5" t="s">
        <v>2634</v>
      </c>
      <c r="F2409" s="3" t="s">
        <v>2635</v>
      </c>
      <c r="G2409" s="3" t="s">
        <v>21</v>
      </c>
      <c r="H2409" s="2" t="s">
        <v>49</v>
      </c>
      <c r="I2409" s="2" t="s">
        <v>5920</v>
      </c>
      <c r="J2409" s="3" t="str">
        <f>HYPERLINK("https://www.boe.es/gazeta/dias/1828/02/26/pdfs/GMD-1828-25.pdf#page=4","Abrir facsímil")</f>
        <v>Abrir facsímil</v>
      </c>
      <c r="K2409" s="3" t="s">
        <v>51</v>
      </c>
    </row>
    <row r="2410" spans="1:11" ht="42" customHeight="1">
      <c r="A2410" s="2" t="s">
        <v>5921</v>
      </c>
      <c r="B2410" s="2" t="s">
        <v>5922</v>
      </c>
      <c r="C2410" s="2" t="s">
        <v>150</v>
      </c>
      <c r="D2410" s="2" t="s">
        <v>151</v>
      </c>
      <c r="E2410" s="5" t="s">
        <v>169</v>
      </c>
      <c r="F2410" s="3" t="s">
        <v>170</v>
      </c>
      <c r="G2410" s="3" t="s">
        <v>36</v>
      </c>
      <c r="H2410" s="2" t="s">
        <v>49</v>
      </c>
      <c r="I2410" s="2" t="s">
        <v>5923</v>
      </c>
      <c r="J2410" s="3" t="str">
        <f>HYPERLINK("https://www.boe.es/gazeta/dias/1828/04/01/pdfs/GMD-1828-40.pdf#page=3","Abrir facsímil")</f>
        <v>Abrir facsímil</v>
      </c>
      <c r="K2410" s="3" t="s">
        <v>51</v>
      </c>
    </row>
    <row r="2411" spans="1:11" ht="42" customHeight="1">
      <c r="A2411" s="2" t="s">
        <v>5924</v>
      </c>
      <c r="B2411" s="2" t="s">
        <v>5924</v>
      </c>
      <c r="C2411" s="2" t="s">
        <v>17</v>
      </c>
      <c r="D2411" s="2" t="s">
        <v>18</v>
      </c>
      <c r="E2411" s="5" t="s">
        <v>534</v>
      </c>
      <c r="F2411" s="3" t="s">
        <v>535</v>
      </c>
      <c r="G2411" s="3" t="s">
        <v>43</v>
      </c>
      <c r="H2411" s="2" t="s">
        <v>49</v>
      </c>
      <c r="I2411" s="2" t="s">
        <v>5925</v>
      </c>
      <c r="J2411" s="3" t="str">
        <f>HYPERLINK("https://www.boe.es/gazeta/dias/1828/07/15/pdfs/GMD-1828-85.pdf#page=1","Abrir facsímil")</f>
        <v>Abrir facsímil</v>
      </c>
      <c r="K2411" s="3" t="s">
        <v>51</v>
      </c>
    </row>
    <row r="2412" spans="1:11" ht="42" customHeight="1">
      <c r="A2412" s="2" t="s">
        <v>5926</v>
      </c>
      <c r="B2412" s="2" t="s">
        <v>5927</v>
      </c>
      <c r="C2412" s="2" t="s">
        <v>17</v>
      </c>
      <c r="D2412" s="2" t="s">
        <v>18</v>
      </c>
      <c r="E2412" s="5" t="s">
        <v>377</v>
      </c>
      <c r="F2412" s="3" t="s">
        <v>378</v>
      </c>
      <c r="G2412" s="3" t="s">
        <v>67</v>
      </c>
      <c r="H2412" s="2" t="s">
        <v>49</v>
      </c>
      <c r="I2412" s="2" t="s">
        <v>5928</v>
      </c>
      <c r="J2412" s="3" t="str">
        <f>HYPERLINK("https://www.boe.es/gazeta/dias/1828/08/23/pdfs/GMD-1828-102.pdf#page=2","Abrir facsímil")</f>
        <v>Abrir facsímil</v>
      </c>
      <c r="K2412" s="3" t="s">
        <v>51</v>
      </c>
    </row>
    <row r="2413" spans="1:11" ht="42" customHeight="1">
      <c r="A2413" s="2" t="s">
        <v>5929</v>
      </c>
      <c r="B2413" s="2" t="s">
        <v>5930</v>
      </c>
      <c r="C2413" s="2" t="s">
        <v>150</v>
      </c>
      <c r="D2413" s="2" t="s">
        <v>151</v>
      </c>
      <c r="E2413" s="5" t="s">
        <v>280</v>
      </c>
      <c r="F2413" s="3" t="s">
        <v>281</v>
      </c>
      <c r="G2413" s="3" t="s">
        <v>36</v>
      </c>
      <c r="H2413" s="2" t="s">
        <v>22</v>
      </c>
      <c r="I2413" s="2" t="s">
        <v>5931</v>
      </c>
      <c r="J2413" s="3" t="str">
        <f>HYPERLINK("https://www.boe.es/gazeta/dias/1828/02/14/pdfs/GMD-1828-20.pdf#page=3","Abrir facsímil")</f>
        <v>Abrir facsímil</v>
      </c>
      <c r="K2413" s="3" t="s">
        <v>24</v>
      </c>
    </row>
    <row r="2414" spans="1:11" ht="42" customHeight="1">
      <c r="A2414" s="2" t="s">
        <v>5932</v>
      </c>
      <c r="B2414" s="2" t="s">
        <v>5932</v>
      </c>
      <c r="C2414" s="2" t="s">
        <v>17</v>
      </c>
      <c r="D2414" s="2" t="s">
        <v>18</v>
      </c>
      <c r="E2414" s="5" t="s">
        <v>1089</v>
      </c>
      <c r="F2414" s="3" t="s">
        <v>1090</v>
      </c>
      <c r="G2414" s="3" t="s">
        <v>67</v>
      </c>
      <c r="H2414" s="2" t="s">
        <v>49</v>
      </c>
      <c r="I2414" s="2" t="s">
        <v>5933</v>
      </c>
      <c r="J2414" s="3" t="str">
        <f>HYPERLINK("https://www.boe.es/gazeta/dias/1828/09/18/pdfs/GMD-1828-113.pdf#page=2","Abrir facsímil")</f>
        <v>Abrir facsímil</v>
      </c>
      <c r="K2414" s="3" t="s">
        <v>51</v>
      </c>
    </row>
    <row r="2415" spans="1:11" ht="42" customHeight="1">
      <c r="A2415" s="2" t="s">
        <v>5934</v>
      </c>
      <c r="B2415" s="2" t="s">
        <v>5935</v>
      </c>
      <c r="C2415" s="2" t="s">
        <v>27</v>
      </c>
      <c r="D2415" s="2" t="s">
        <v>28</v>
      </c>
      <c r="E2415" s="5" t="s">
        <v>2634</v>
      </c>
      <c r="F2415" s="3" t="s">
        <v>2635</v>
      </c>
      <c r="G2415" s="3" t="s">
        <v>36</v>
      </c>
      <c r="H2415" s="2" t="s">
        <v>22</v>
      </c>
      <c r="I2415" s="2" t="s">
        <v>5936</v>
      </c>
      <c r="J2415" s="3" t="str">
        <f>HYPERLINK("https://www.boe.es/gazeta/dias/1828/02/26/pdfs/GMD-1828-25.pdf#page=3","Abrir facsímil")</f>
        <v>Abrir facsímil</v>
      </c>
      <c r="K2415" s="3" t="s">
        <v>24</v>
      </c>
    </row>
    <row r="2416" spans="1:11" ht="42" customHeight="1">
      <c r="A2416" s="2" t="s">
        <v>5937</v>
      </c>
      <c r="B2416" s="2" t="s">
        <v>5938</v>
      </c>
      <c r="C2416" s="2" t="s">
        <v>17</v>
      </c>
      <c r="D2416" s="2" t="s">
        <v>18</v>
      </c>
      <c r="E2416" s="5" t="s">
        <v>191</v>
      </c>
      <c r="F2416" s="3" t="s">
        <v>192</v>
      </c>
      <c r="G2416" s="3" t="s">
        <v>36</v>
      </c>
      <c r="H2416" s="2" t="s">
        <v>49</v>
      </c>
      <c r="I2416" s="2" t="s">
        <v>5939</v>
      </c>
      <c r="J2416" s="3" t="str">
        <f>HYPERLINK("https://www.boe.es/gazeta/dias/1828/03/20/pdfs/GMD-1828-35.pdf#page=3","Abrir facsímil")</f>
        <v>Abrir facsímil</v>
      </c>
      <c r="K2416" s="3" t="s">
        <v>51</v>
      </c>
    </row>
    <row r="2417" spans="1:11" ht="42" customHeight="1">
      <c r="A2417" s="2" t="s">
        <v>5940</v>
      </c>
      <c r="B2417" s="2" t="s">
        <v>5941</v>
      </c>
      <c r="C2417" s="2" t="s">
        <v>27</v>
      </c>
      <c r="D2417" s="2" t="s">
        <v>28</v>
      </c>
      <c r="E2417" s="5" t="s">
        <v>434</v>
      </c>
      <c r="F2417" s="3" t="s">
        <v>435</v>
      </c>
      <c r="G2417" s="3" t="s">
        <v>36</v>
      </c>
      <c r="H2417" s="2" t="s">
        <v>22</v>
      </c>
      <c r="I2417" s="2" t="s">
        <v>5942</v>
      </c>
      <c r="J2417" s="3" t="str">
        <f>HYPERLINK("https://www.boe.es/gazeta/dias/1828/08/26/pdfs/GMD-1828-103.pdf#page=3","Abrir facsímil")</f>
        <v>Abrir facsímil</v>
      </c>
      <c r="K2417" s="3" t="s">
        <v>24</v>
      </c>
    </row>
    <row r="2418" spans="1:11" ht="42" customHeight="1">
      <c r="A2418" s="2" t="s">
        <v>5943</v>
      </c>
      <c r="B2418" s="2" t="s">
        <v>5944</v>
      </c>
      <c r="C2418" s="2" t="s">
        <v>27</v>
      </c>
      <c r="D2418" s="2" t="s">
        <v>28</v>
      </c>
      <c r="E2418" s="5" t="s">
        <v>19</v>
      </c>
      <c r="F2418" s="3" t="s">
        <v>20</v>
      </c>
      <c r="G2418" s="3" t="s">
        <v>21</v>
      </c>
      <c r="H2418" s="2" t="s">
        <v>22</v>
      </c>
      <c r="I2418" s="2" t="s">
        <v>5945</v>
      </c>
      <c r="J2418" s="3" t="str">
        <f>HYPERLINK("https://www.boe.es/gazeta/dias/1828/12/30/pdfs/GMD-1828-157.pdf#page=4","Abrir facsímil")</f>
        <v>Abrir facsímil</v>
      </c>
      <c r="K2418" s="3" t="s">
        <v>24</v>
      </c>
    </row>
    <row r="2419" spans="1:11" ht="42" customHeight="1">
      <c r="A2419" s="2" t="s">
        <v>5946</v>
      </c>
      <c r="B2419" s="2" t="s">
        <v>5946</v>
      </c>
      <c r="C2419" s="2" t="s">
        <v>17</v>
      </c>
      <c r="D2419" s="2" t="s">
        <v>18</v>
      </c>
      <c r="E2419" s="5" t="s">
        <v>499</v>
      </c>
      <c r="F2419" s="3" t="s">
        <v>500</v>
      </c>
      <c r="G2419" s="3" t="s">
        <v>36</v>
      </c>
      <c r="H2419" s="2" t="s">
        <v>49</v>
      </c>
      <c r="I2419" s="2" t="s">
        <v>5947</v>
      </c>
      <c r="J2419" s="3" t="str">
        <f>HYPERLINK("https://www.boe.es/gazeta/dias/1828/09/16/pdfs/GMD-1828-112.pdf#page=3","Abrir facsímil")</f>
        <v>Abrir facsímil</v>
      </c>
      <c r="K2419" s="3" t="s">
        <v>51</v>
      </c>
    </row>
    <row r="2420" spans="1:11" ht="42" customHeight="1">
      <c r="A2420" s="2" t="s">
        <v>5948</v>
      </c>
      <c r="B2420" s="2" t="s">
        <v>5949</v>
      </c>
      <c r="C2420" s="2" t="s">
        <v>27</v>
      </c>
      <c r="D2420" s="2" t="s">
        <v>28</v>
      </c>
      <c r="E2420" s="5" t="s">
        <v>169</v>
      </c>
      <c r="F2420" s="3" t="s">
        <v>170</v>
      </c>
      <c r="G2420" s="3" t="s">
        <v>36</v>
      </c>
      <c r="H2420" s="2" t="s">
        <v>49</v>
      </c>
      <c r="I2420" s="2" t="s">
        <v>5950</v>
      </c>
      <c r="J2420" s="3" t="str">
        <f>HYPERLINK("https://www.boe.es/gazeta/dias/1828/04/01/pdfs/GMD-1828-40.pdf#page=3","Abrir facsímil")</f>
        <v>Abrir facsímil</v>
      </c>
      <c r="K2420" s="3" t="s">
        <v>51</v>
      </c>
    </row>
    <row r="2421" spans="1:11" ht="42" customHeight="1">
      <c r="A2421" s="2" t="s">
        <v>5951</v>
      </c>
      <c r="B2421" s="2" t="s">
        <v>5952</v>
      </c>
      <c r="C2421" s="2" t="s">
        <v>27</v>
      </c>
      <c r="D2421" s="2" t="s">
        <v>28</v>
      </c>
      <c r="E2421" s="5" t="s">
        <v>174</v>
      </c>
      <c r="F2421" s="3" t="s">
        <v>175</v>
      </c>
      <c r="G2421" s="3" t="s">
        <v>67</v>
      </c>
      <c r="H2421" s="2" t="s">
        <v>49</v>
      </c>
      <c r="I2421" s="2" t="s">
        <v>5953</v>
      </c>
      <c r="J2421" s="3" t="str">
        <f>HYPERLINK("https://www.boe.es/gazeta/dias/1828/05/06/pdfs/GMD-1828-55.pdf#page=2","Abrir facsímil")</f>
        <v>Abrir facsímil</v>
      </c>
      <c r="K2421" s="3" t="s">
        <v>51</v>
      </c>
    </row>
    <row r="2422" spans="1:11" ht="42" customHeight="1">
      <c r="A2422" s="2" t="s">
        <v>5954</v>
      </c>
      <c r="B2422" s="2" t="s">
        <v>5954</v>
      </c>
      <c r="C2422" s="2" t="s">
        <v>17</v>
      </c>
      <c r="D2422" s="2" t="s">
        <v>18</v>
      </c>
      <c r="E2422" s="5" t="s">
        <v>351</v>
      </c>
      <c r="F2422" s="3" t="s">
        <v>352</v>
      </c>
      <c r="G2422" s="3" t="s">
        <v>43</v>
      </c>
      <c r="H2422" s="2" t="s">
        <v>49</v>
      </c>
      <c r="I2422" s="2" t="s">
        <v>5955</v>
      </c>
      <c r="J2422" s="3" t="str">
        <f>HYPERLINK("https://www.boe.es/gazeta/dias/1828/09/09/pdfs/GMD-1828-109.pdf#page=1","Abrir facsímil")</f>
        <v>Abrir facsímil</v>
      </c>
      <c r="K2422" s="3" t="s">
        <v>51</v>
      </c>
    </row>
    <row r="2423" spans="1:11" ht="42" customHeight="1">
      <c r="A2423" s="2" t="s">
        <v>5956</v>
      </c>
      <c r="B2423" s="2" t="s">
        <v>5956</v>
      </c>
      <c r="C2423" s="2" t="s">
        <v>17</v>
      </c>
      <c r="D2423" s="2" t="s">
        <v>18</v>
      </c>
      <c r="E2423" s="5" t="s">
        <v>1788</v>
      </c>
      <c r="F2423" s="3" t="s">
        <v>1789</v>
      </c>
      <c r="G2423" s="3" t="s">
        <v>43</v>
      </c>
      <c r="H2423" s="2" t="s">
        <v>49</v>
      </c>
      <c r="I2423" s="2" t="s">
        <v>5957</v>
      </c>
      <c r="J2423" s="3" t="str">
        <f>HYPERLINK("https://www.boe.es/gazeta/dias/1828/06/28/pdfs/GMD-1828-78.pdf#page=1","Abrir facsímil")</f>
        <v>Abrir facsímil</v>
      </c>
      <c r="K2423" s="3" t="s">
        <v>51</v>
      </c>
    </row>
    <row r="2424" spans="1:11" ht="42" customHeight="1">
      <c r="A2424" s="2" t="s">
        <v>5958</v>
      </c>
      <c r="B2424" s="2" t="s">
        <v>5958</v>
      </c>
      <c r="C2424" s="2" t="s">
        <v>17</v>
      </c>
      <c r="D2424" s="2" t="s">
        <v>18</v>
      </c>
      <c r="E2424" s="5" t="s">
        <v>329</v>
      </c>
      <c r="F2424" s="3" t="s">
        <v>330</v>
      </c>
      <c r="G2424" s="3" t="s">
        <v>67</v>
      </c>
      <c r="H2424" s="2" t="s">
        <v>49</v>
      </c>
      <c r="I2424" s="2" t="s">
        <v>5959</v>
      </c>
      <c r="J2424" s="3" t="str">
        <f>HYPERLINK("https://www.boe.es/gazeta/dias/1828/12/02/pdfs/GMD-1828-145.pdf#page=2","Abrir facsímil")</f>
        <v>Abrir facsímil</v>
      </c>
      <c r="K2424" s="3" t="s">
        <v>51</v>
      </c>
    </row>
    <row r="2425" spans="1:11" ht="42" customHeight="1">
      <c r="A2425" s="2" t="s">
        <v>5960</v>
      </c>
      <c r="B2425" s="2" t="s">
        <v>5961</v>
      </c>
      <c r="C2425" s="2" t="s">
        <v>96</v>
      </c>
      <c r="D2425" s="2" t="s">
        <v>28</v>
      </c>
      <c r="E2425" s="5" t="s">
        <v>534</v>
      </c>
      <c r="F2425" s="3" t="s">
        <v>535</v>
      </c>
      <c r="G2425" s="3" t="s">
        <v>21</v>
      </c>
      <c r="H2425" s="2" t="s">
        <v>49</v>
      </c>
      <c r="I2425" s="2" t="s">
        <v>5962</v>
      </c>
      <c r="J2425" s="3" t="str">
        <f>HYPERLINK("https://www.boe.es/gazeta/dias/1828/07/15/pdfs/GMD-1828-85.pdf#page=4","Abrir facsímil")</f>
        <v>Abrir facsímil</v>
      </c>
      <c r="K2425" s="3" t="s">
        <v>51</v>
      </c>
    </row>
    <row r="2426" spans="1:11" ht="42" customHeight="1">
      <c r="A2426" s="2" t="s">
        <v>5963</v>
      </c>
      <c r="B2426" s="2" t="s">
        <v>5964</v>
      </c>
      <c r="C2426" s="2" t="s">
        <v>27</v>
      </c>
      <c r="D2426" s="2" t="s">
        <v>28</v>
      </c>
      <c r="E2426" s="5" t="s">
        <v>61</v>
      </c>
      <c r="F2426" s="3" t="s">
        <v>62</v>
      </c>
      <c r="G2426" s="3" t="s">
        <v>21</v>
      </c>
      <c r="H2426" s="2" t="s">
        <v>49</v>
      </c>
      <c r="I2426" s="2" t="s">
        <v>5965</v>
      </c>
      <c r="J2426" s="3" t="str">
        <f>HYPERLINK("https://www.boe.es/gazeta/dias/1828/02/07/pdfs/GMD-1828-17.pdf#page=4","Abrir facsímil")</f>
        <v>Abrir facsímil</v>
      </c>
      <c r="K2426" s="3" t="s">
        <v>51</v>
      </c>
    </row>
    <row r="2427" spans="1:11" ht="42" customHeight="1">
      <c r="A2427" s="2" t="s">
        <v>5966</v>
      </c>
      <c r="B2427" s="2" t="s">
        <v>5967</v>
      </c>
      <c r="C2427" s="2" t="s">
        <v>46</v>
      </c>
      <c r="D2427" s="2" t="s">
        <v>28</v>
      </c>
      <c r="E2427" s="5" t="s">
        <v>169</v>
      </c>
      <c r="F2427" s="3" t="s">
        <v>170</v>
      </c>
      <c r="G2427" s="3" t="s">
        <v>36</v>
      </c>
      <c r="H2427" s="2" t="s">
        <v>22</v>
      </c>
      <c r="I2427" s="2" t="s">
        <v>5968</v>
      </c>
      <c r="J2427" s="3" t="str">
        <f>HYPERLINK("https://www.boe.es/gazeta/dias/1828/04/01/pdfs/GMD-1828-40.pdf#page=3","Abrir facsímil")</f>
        <v>Abrir facsímil</v>
      </c>
      <c r="K2427" s="3" t="s">
        <v>24</v>
      </c>
    </row>
    <row r="2428" spans="1:11" ht="42" customHeight="1">
      <c r="A2428" s="2" t="s">
        <v>5969</v>
      </c>
      <c r="B2428" s="2" t="s">
        <v>5970</v>
      </c>
      <c r="C2428" s="2" t="s">
        <v>150</v>
      </c>
      <c r="D2428" s="2" t="s">
        <v>151</v>
      </c>
      <c r="E2428" s="5" t="s">
        <v>973</v>
      </c>
      <c r="F2428" s="3" t="s">
        <v>974</v>
      </c>
      <c r="G2428" s="3" t="s">
        <v>21</v>
      </c>
      <c r="H2428" s="2" t="s">
        <v>49</v>
      </c>
      <c r="I2428" s="2" t="s">
        <v>5971</v>
      </c>
      <c r="J2428" s="3" t="str">
        <f>HYPERLINK("https://www.boe.es/gazeta/dias/1828/02/09/pdfs/GMD-1828-18.pdf#page=4","Abrir facsímil")</f>
        <v>Abrir facsímil</v>
      </c>
      <c r="K2428" s="3" t="s">
        <v>51</v>
      </c>
    </row>
    <row r="2429" spans="1:11" ht="42" customHeight="1">
      <c r="A2429" s="2" t="s">
        <v>5972</v>
      </c>
      <c r="B2429" s="2" t="s">
        <v>5973</v>
      </c>
      <c r="C2429" s="2" t="s">
        <v>17</v>
      </c>
      <c r="D2429" s="2" t="s">
        <v>18</v>
      </c>
      <c r="E2429" s="5" t="s">
        <v>879</v>
      </c>
      <c r="F2429" s="3" t="s">
        <v>880</v>
      </c>
      <c r="G2429" s="3" t="s">
        <v>21</v>
      </c>
      <c r="H2429" s="2" t="s">
        <v>49</v>
      </c>
      <c r="I2429" s="2" t="s">
        <v>5974</v>
      </c>
      <c r="J2429" s="3" t="str">
        <f>HYPERLINK("https://www.boe.es/gazeta/dias/1828/01/22/pdfs/GMD-1828-10.pdf#page=4","Abrir facsímil")</f>
        <v>Abrir facsímil</v>
      </c>
      <c r="K2429" s="3" t="s">
        <v>51</v>
      </c>
    </row>
    <row r="2430" spans="1:11" ht="42" customHeight="1">
      <c r="A2430" s="2" t="s">
        <v>5975</v>
      </c>
      <c r="B2430" s="2" t="s">
        <v>5976</v>
      </c>
      <c r="C2430" s="2" t="s">
        <v>150</v>
      </c>
      <c r="D2430" s="2" t="s">
        <v>151</v>
      </c>
      <c r="E2430" s="5" t="s">
        <v>359</v>
      </c>
      <c r="F2430" s="3" t="s">
        <v>360</v>
      </c>
      <c r="G2430" s="3" t="s">
        <v>21</v>
      </c>
      <c r="H2430" s="2" t="s">
        <v>49</v>
      </c>
      <c r="I2430" s="2" t="s">
        <v>5977</v>
      </c>
      <c r="J2430" s="3" t="str">
        <f>HYPERLINK("https://www.boe.es/gazeta/dias/1828/09/20/pdfs/GMD-1828-114.pdf#page=4","Abrir facsímil")</f>
        <v>Abrir facsímil</v>
      </c>
      <c r="K2430" s="3" t="s">
        <v>51</v>
      </c>
    </row>
    <row r="2431" spans="1:11" ht="42" customHeight="1">
      <c r="A2431" s="2" t="s">
        <v>5978</v>
      </c>
      <c r="B2431" s="2" t="s">
        <v>5979</v>
      </c>
      <c r="C2431" s="2" t="s">
        <v>46</v>
      </c>
      <c r="D2431" s="2" t="s">
        <v>28</v>
      </c>
      <c r="E2431" s="5" t="s">
        <v>1106</v>
      </c>
      <c r="F2431" s="3" t="s">
        <v>1107</v>
      </c>
      <c r="G2431" s="3" t="s">
        <v>67</v>
      </c>
      <c r="H2431" s="2" t="s">
        <v>49</v>
      </c>
      <c r="I2431" s="2" t="s">
        <v>5980</v>
      </c>
      <c r="J2431" s="3" t="str">
        <f>HYPERLINK("https://www.boe.es/gazeta/dias/1828/04/17/pdfs/GMD-1828-47.pdf#page=2","Abrir facsímil")</f>
        <v>Abrir facsímil</v>
      </c>
      <c r="K2431" s="3" t="s">
        <v>51</v>
      </c>
    </row>
    <row r="2432" spans="1:11" ht="42" customHeight="1">
      <c r="A2432" s="2" t="s">
        <v>5981</v>
      </c>
      <c r="B2432" s="2" t="s">
        <v>5982</v>
      </c>
      <c r="C2432" s="2" t="s">
        <v>150</v>
      </c>
      <c r="D2432" s="2" t="s">
        <v>151</v>
      </c>
      <c r="E2432" s="5" t="s">
        <v>169</v>
      </c>
      <c r="F2432" s="3" t="s">
        <v>170</v>
      </c>
      <c r="G2432" s="3" t="s">
        <v>36</v>
      </c>
      <c r="H2432" s="2" t="s">
        <v>49</v>
      </c>
      <c r="I2432" s="2" t="s">
        <v>5983</v>
      </c>
      <c r="J2432" s="3" t="str">
        <f>HYPERLINK("https://www.boe.es/gazeta/dias/1828/04/01/pdfs/GMD-1828-40.pdf#page=3","Abrir facsímil")</f>
        <v>Abrir facsímil</v>
      </c>
      <c r="K2432" s="3" t="s">
        <v>51</v>
      </c>
    </row>
    <row r="2433" spans="1:11" ht="42" customHeight="1">
      <c r="A2433" s="2" t="s">
        <v>5981</v>
      </c>
      <c r="B2433" s="2" t="s">
        <v>5982</v>
      </c>
      <c r="C2433" s="2" t="s">
        <v>27</v>
      </c>
      <c r="D2433" s="2" t="s">
        <v>28</v>
      </c>
      <c r="E2433" s="5" t="s">
        <v>1330</v>
      </c>
      <c r="F2433" s="3" t="s">
        <v>1331</v>
      </c>
      <c r="G2433" s="3" t="s">
        <v>67</v>
      </c>
      <c r="H2433" s="2" t="s">
        <v>49</v>
      </c>
      <c r="I2433" s="2" t="s">
        <v>5984</v>
      </c>
      <c r="J2433" s="3" t="str">
        <f>HYPERLINK("https://www.boe.es/gazeta/dias/1828/05/01/pdfs/GMD-1828-53.pdf#page=2","Abrir facsímil")</f>
        <v>Abrir facsímil</v>
      </c>
      <c r="K2433" s="3" t="s">
        <v>51</v>
      </c>
    </row>
    <row r="2434" spans="1:11" ht="42" customHeight="1">
      <c r="A2434" s="2" t="s">
        <v>5985</v>
      </c>
      <c r="B2434" s="2" t="s">
        <v>5986</v>
      </c>
      <c r="C2434" s="2" t="s">
        <v>96</v>
      </c>
      <c r="D2434" s="2" t="s">
        <v>28</v>
      </c>
      <c r="E2434" s="5" t="s">
        <v>299</v>
      </c>
      <c r="F2434" s="3" t="s">
        <v>300</v>
      </c>
      <c r="G2434" s="3" t="s">
        <v>36</v>
      </c>
      <c r="H2434" s="2" t="s">
        <v>49</v>
      </c>
      <c r="I2434" s="2" t="s">
        <v>5987</v>
      </c>
      <c r="J2434" s="3" t="str">
        <f>HYPERLINK("https://www.boe.es/gazeta/dias/1828/02/23/pdfs/GMD-1828-24.pdf#page=3","Abrir facsímil")</f>
        <v>Abrir facsímil</v>
      </c>
      <c r="K2434" s="3" t="s">
        <v>51</v>
      </c>
    </row>
    <row r="2435" spans="1:11" ht="42" customHeight="1">
      <c r="A2435" s="2" t="s">
        <v>5988</v>
      </c>
      <c r="B2435" s="2" t="s">
        <v>5989</v>
      </c>
      <c r="C2435" s="2" t="s">
        <v>27</v>
      </c>
      <c r="D2435" s="2" t="s">
        <v>28</v>
      </c>
      <c r="E2435" s="5" t="s">
        <v>78</v>
      </c>
      <c r="F2435" s="3" t="s">
        <v>79</v>
      </c>
      <c r="G2435" s="3" t="s">
        <v>36</v>
      </c>
      <c r="H2435" s="2" t="s">
        <v>49</v>
      </c>
      <c r="I2435" s="2" t="s">
        <v>5990</v>
      </c>
      <c r="J2435" s="3" t="str">
        <f>HYPERLINK("https://www.boe.es/gazeta/dias/1828/04/03/pdfs/GMD-1828-41.pdf#page=3","Abrir facsímil")</f>
        <v>Abrir facsímil</v>
      </c>
      <c r="K2435" s="3" t="s">
        <v>51</v>
      </c>
    </row>
    <row r="2436" spans="1:11" ht="42" customHeight="1">
      <c r="A2436" s="2" t="s">
        <v>5991</v>
      </c>
      <c r="B2436" s="2" t="s">
        <v>5992</v>
      </c>
      <c r="C2436" s="2" t="s">
        <v>46</v>
      </c>
      <c r="D2436" s="2" t="s">
        <v>28</v>
      </c>
      <c r="E2436" s="5" t="s">
        <v>649</v>
      </c>
      <c r="F2436" s="3" t="s">
        <v>650</v>
      </c>
      <c r="G2436" s="3" t="s">
        <v>651</v>
      </c>
      <c r="H2436" s="2" t="s">
        <v>49</v>
      </c>
      <c r="I2436" s="2" t="s">
        <v>5993</v>
      </c>
      <c r="J2436" s="3" t="str">
        <f>HYPERLINK("https://www.boe.es/gazeta/dias/1828/03/13/pdfs/GMD-1828-32.pdf#page=4","Abrir facsímil")</f>
        <v>Abrir facsímil</v>
      </c>
      <c r="K2436" s="3" t="s">
        <v>51</v>
      </c>
    </row>
    <row r="2437" spans="1:11" ht="42" customHeight="1">
      <c r="A2437" s="2" t="s">
        <v>5994</v>
      </c>
      <c r="B2437" s="2" t="s">
        <v>5995</v>
      </c>
      <c r="C2437" s="2" t="s">
        <v>40</v>
      </c>
      <c r="D2437" s="2" t="s">
        <v>28</v>
      </c>
      <c r="E2437" s="5" t="s">
        <v>191</v>
      </c>
      <c r="F2437" s="3" t="s">
        <v>192</v>
      </c>
      <c r="G2437" s="3" t="s">
        <v>193</v>
      </c>
      <c r="H2437" s="2" t="s">
        <v>49</v>
      </c>
      <c r="I2437" s="2" t="s">
        <v>5996</v>
      </c>
      <c r="J2437" s="3" t="str">
        <f>HYPERLINK("https://www.boe.es/gazeta/dias/1828/03/20/pdfs/GMD-1828-35.pdf#page=4","Abrir facsímil")</f>
        <v>Abrir facsímil</v>
      </c>
      <c r="K2437" s="3" t="s">
        <v>51</v>
      </c>
    </row>
    <row r="2438" spans="1:11" ht="42" customHeight="1">
      <c r="A2438" s="2" t="s">
        <v>5997</v>
      </c>
      <c r="B2438" s="2" t="s">
        <v>5998</v>
      </c>
      <c r="C2438" s="2" t="s">
        <v>150</v>
      </c>
      <c r="D2438" s="2" t="s">
        <v>151</v>
      </c>
      <c r="E2438" s="5" t="s">
        <v>672</v>
      </c>
      <c r="F2438" s="3" t="s">
        <v>673</v>
      </c>
      <c r="G2438" s="3" t="s">
        <v>21</v>
      </c>
      <c r="H2438" s="2" t="s">
        <v>49</v>
      </c>
      <c r="I2438" s="2" t="s">
        <v>5999</v>
      </c>
      <c r="J2438" s="3" t="str">
        <f>HYPERLINK("https://www.boe.es/gazeta/dias/1828/03/15/pdfs/GMD-1828-33.pdf#page=4","Abrir facsímil")</f>
        <v>Abrir facsímil</v>
      </c>
      <c r="K2438" s="3" t="s">
        <v>51</v>
      </c>
    </row>
    <row r="2439" spans="1:11" ht="42" customHeight="1">
      <c r="A2439" s="2" t="s">
        <v>6000</v>
      </c>
      <c r="B2439" s="2" t="s">
        <v>6001</v>
      </c>
      <c r="C2439" s="2" t="s">
        <v>150</v>
      </c>
      <c r="D2439" s="2" t="s">
        <v>151</v>
      </c>
      <c r="E2439" s="5" t="s">
        <v>959</v>
      </c>
      <c r="F2439" s="3" t="s">
        <v>960</v>
      </c>
      <c r="G2439" s="3" t="s">
        <v>36</v>
      </c>
      <c r="H2439" s="2" t="s">
        <v>49</v>
      </c>
      <c r="I2439" s="2" t="s">
        <v>6002</v>
      </c>
      <c r="J2439" s="3" t="str">
        <f>HYPERLINK("https://www.boe.es/gazeta/dias/1828/04/15/pdfs/GMD-1828-46.pdf#page=3","Abrir facsímil")</f>
        <v>Abrir facsímil</v>
      </c>
      <c r="K2439" s="3" t="s">
        <v>51</v>
      </c>
    </row>
    <row r="2440" spans="1:11" ht="42" customHeight="1">
      <c r="A2440" s="2" t="s">
        <v>6003</v>
      </c>
      <c r="B2440" s="2" t="s">
        <v>6004</v>
      </c>
      <c r="C2440" s="2" t="s">
        <v>17</v>
      </c>
      <c r="D2440" s="2" t="s">
        <v>18</v>
      </c>
      <c r="E2440" s="5" t="s">
        <v>901</v>
      </c>
      <c r="F2440" s="3" t="s">
        <v>902</v>
      </c>
      <c r="G2440" s="3" t="s">
        <v>21</v>
      </c>
      <c r="H2440" s="2" t="s">
        <v>22</v>
      </c>
      <c r="I2440" s="2" t="s">
        <v>6005</v>
      </c>
      <c r="J2440" s="3" t="str">
        <f>HYPERLINK("https://www.boe.es/gazeta/dias/1828/12/27/pdfs/GMD-1828-156.pdf#page=4","Abrir facsímil")</f>
        <v>Abrir facsímil</v>
      </c>
      <c r="K2440" s="3" t="s">
        <v>24</v>
      </c>
    </row>
    <row r="2441" spans="1:11" ht="42" customHeight="1">
      <c r="A2441" s="2" t="s">
        <v>6006</v>
      </c>
      <c r="B2441" s="2" t="s">
        <v>6007</v>
      </c>
      <c r="C2441" s="2" t="s">
        <v>17</v>
      </c>
      <c r="D2441" s="2" t="s">
        <v>18</v>
      </c>
      <c r="E2441" s="5" t="s">
        <v>294</v>
      </c>
      <c r="F2441" s="3" t="s">
        <v>295</v>
      </c>
      <c r="G2441" s="3" t="s">
        <v>36</v>
      </c>
      <c r="H2441" s="2" t="s">
        <v>49</v>
      </c>
      <c r="I2441" s="2" t="s">
        <v>6008</v>
      </c>
      <c r="J2441" s="3" t="str">
        <f>HYPERLINK("https://www.boe.es/gazeta/dias/1828/07/01/pdfs/GMD-1828-79.pdf#page=3","Abrir facsímil")</f>
        <v>Abrir facsímil</v>
      </c>
      <c r="K2441" s="3" t="s">
        <v>51</v>
      </c>
    </row>
    <row r="2442" spans="1:11" ht="42" customHeight="1">
      <c r="A2442" s="2" t="s">
        <v>6009</v>
      </c>
      <c r="B2442" s="2" t="s">
        <v>6010</v>
      </c>
      <c r="C2442" s="2" t="s">
        <v>17</v>
      </c>
      <c r="D2442" s="2" t="s">
        <v>18</v>
      </c>
      <c r="E2442" s="5" t="s">
        <v>204</v>
      </c>
      <c r="F2442" s="3" t="s">
        <v>205</v>
      </c>
      <c r="G2442" s="3" t="s">
        <v>43</v>
      </c>
      <c r="H2442" s="2" t="s">
        <v>49</v>
      </c>
      <c r="I2442" s="2" t="s">
        <v>6011</v>
      </c>
      <c r="J2442" s="3" t="str">
        <f>HYPERLINK("https://www.boe.es/gazeta/dias/1828/09/11/pdfs/GMD-1828-110.pdf#page=1","Abrir facsímil")</f>
        <v>Abrir facsímil</v>
      </c>
      <c r="K2442" s="3" t="s">
        <v>51</v>
      </c>
    </row>
    <row r="2443" spans="1:11" ht="42" customHeight="1">
      <c r="A2443" s="2" t="s">
        <v>6012</v>
      </c>
      <c r="B2443" s="2" t="s">
        <v>6013</v>
      </c>
      <c r="C2443" s="2" t="s">
        <v>150</v>
      </c>
      <c r="D2443" s="2" t="s">
        <v>151</v>
      </c>
      <c r="E2443" s="5" t="s">
        <v>280</v>
      </c>
      <c r="F2443" s="3" t="s">
        <v>281</v>
      </c>
      <c r="G2443" s="3" t="s">
        <v>36</v>
      </c>
      <c r="H2443" s="2" t="s">
        <v>49</v>
      </c>
      <c r="I2443" s="2" t="s">
        <v>6014</v>
      </c>
      <c r="J2443" s="3" t="str">
        <f>HYPERLINK("https://www.boe.es/gazeta/dias/1828/02/14/pdfs/GMD-1828-20.pdf#page=3","Abrir facsímil")</f>
        <v>Abrir facsímil</v>
      </c>
      <c r="K2443" s="3" t="s">
        <v>51</v>
      </c>
    </row>
    <row r="2444" spans="1:11" ht="42" customHeight="1">
      <c r="A2444" s="2" t="s">
        <v>6015</v>
      </c>
      <c r="B2444" s="2" t="s">
        <v>6016</v>
      </c>
      <c r="C2444" s="2" t="s">
        <v>27</v>
      </c>
      <c r="D2444" s="2" t="s">
        <v>28</v>
      </c>
      <c r="E2444" s="5" t="s">
        <v>128</v>
      </c>
      <c r="F2444" s="3" t="s">
        <v>129</v>
      </c>
      <c r="G2444" s="3" t="s">
        <v>21</v>
      </c>
      <c r="H2444" s="2" t="s">
        <v>49</v>
      </c>
      <c r="I2444" s="2" t="s">
        <v>6017</v>
      </c>
      <c r="J2444" s="3" t="str">
        <f>HYPERLINK("https://www.boe.es/gazeta/dias/1828/01/03/pdfs/GMD-1828-2.pdf#page=4","Abrir facsímil")</f>
        <v>Abrir facsímil</v>
      </c>
      <c r="K2444" s="3" t="s">
        <v>51</v>
      </c>
    </row>
    <row r="2445" spans="1:11" ht="42" customHeight="1">
      <c r="A2445" s="2" t="s">
        <v>6018</v>
      </c>
      <c r="B2445" s="2" t="s">
        <v>6019</v>
      </c>
      <c r="C2445" s="2" t="s">
        <v>17</v>
      </c>
      <c r="D2445" s="2" t="s">
        <v>18</v>
      </c>
      <c r="E2445" s="5" t="s">
        <v>73</v>
      </c>
      <c r="F2445" s="3" t="s">
        <v>74</v>
      </c>
      <c r="G2445" s="3" t="s">
        <v>43</v>
      </c>
      <c r="H2445" s="2" t="s">
        <v>49</v>
      </c>
      <c r="I2445" s="2" t="s">
        <v>6020</v>
      </c>
      <c r="J2445" s="3" t="str">
        <f>HYPERLINK("https://www.boe.es/gazeta/dias/1828/07/31/pdfs/GMD-1828-92.pdf#page=1","Abrir facsímil")</f>
        <v>Abrir facsímil</v>
      </c>
      <c r="K2445" s="3" t="s">
        <v>51</v>
      </c>
    </row>
    <row r="2446" spans="1:11" ht="42" customHeight="1">
      <c r="A2446" s="2" t="s">
        <v>6018</v>
      </c>
      <c r="B2446" s="2" t="s">
        <v>6019</v>
      </c>
      <c r="C2446" s="2" t="s">
        <v>150</v>
      </c>
      <c r="D2446" s="2" t="s">
        <v>151</v>
      </c>
      <c r="E2446" s="5" t="s">
        <v>164</v>
      </c>
      <c r="F2446" s="3" t="s">
        <v>165</v>
      </c>
      <c r="G2446" s="3" t="s">
        <v>43</v>
      </c>
      <c r="H2446" s="2" t="s">
        <v>49</v>
      </c>
      <c r="I2446" s="2" t="s">
        <v>6021</v>
      </c>
      <c r="J2446" s="3" t="str">
        <f>HYPERLINK("https://www.boe.es/gazeta/dias/1828/09/04/pdfs/GMD-1828-107.pdf#page=1","Abrir facsímil")</f>
        <v>Abrir facsímil</v>
      </c>
      <c r="K2446" s="3" t="s">
        <v>51</v>
      </c>
    </row>
    <row r="2447" spans="1:11" ht="42" customHeight="1">
      <c r="A2447" s="2" t="s">
        <v>6018</v>
      </c>
      <c r="B2447" s="2" t="s">
        <v>6019</v>
      </c>
      <c r="C2447" s="2" t="s">
        <v>17</v>
      </c>
      <c r="D2447" s="2" t="s">
        <v>18</v>
      </c>
      <c r="E2447" s="5" t="s">
        <v>197</v>
      </c>
      <c r="F2447" s="3" t="s">
        <v>198</v>
      </c>
      <c r="G2447" s="3" t="s">
        <v>43</v>
      </c>
      <c r="H2447" s="2" t="s">
        <v>49</v>
      </c>
      <c r="I2447" s="2" t="s">
        <v>6022</v>
      </c>
      <c r="J2447" s="3" t="str">
        <f>HYPERLINK("https://www.boe.es/gazeta/dias/1828/09/27/pdfs/GMD-1828-117.pdf#page=1","Abrir facsímil")</f>
        <v>Abrir facsímil</v>
      </c>
      <c r="K2447" s="3" t="s">
        <v>51</v>
      </c>
    </row>
    <row r="2448" spans="1:11" ht="42" customHeight="1">
      <c r="A2448" s="2" t="s">
        <v>6023</v>
      </c>
      <c r="B2448" s="2" t="s">
        <v>6024</v>
      </c>
      <c r="C2448" s="2" t="s">
        <v>27</v>
      </c>
      <c r="D2448" s="2" t="s">
        <v>28</v>
      </c>
      <c r="E2448" s="5" t="s">
        <v>164</v>
      </c>
      <c r="F2448" s="3" t="s">
        <v>165</v>
      </c>
      <c r="G2448" s="3" t="s">
        <v>43</v>
      </c>
      <c r="H2448" s="2" t="s">
        <v>49</v>
      </c>
      <c r="I2448" s="2" t="s">
        <v>6025</v>
      </c>
      <c r="J2448" s="3" t="str">
        <f>HYPERLINK("https://www.boe.es/gazeta/dias/1828/09/04/pdfs/GMD-1828-107.pdf#page=1","Abrir facsímil")</f>
        <v>Abrir facsímil</v>
      </c>
      <c r="K2448" s="3" t="s">
        <v>51</v>
      </c>
    </row>
    <row r="2449" spans="1:11" ht="42" customHeight="1">
      <c r="A2449" s="2" t="s">
        <v>6026</v>
      </c>
      <c r="B2449" s="2" t="s">
        <v>6026</v>
      </c>
      <c r="C2449" s="2" t="s">
        <v>150</v>
      </c>
      <c r="D2449" s="2" t="s">
        <v>151</v>
      </c>
      <c r="E2449" s="5" t="s">
        <v>236</v>
      </c>
      <c r="F2449" s="3" t="s">
        <v>237</v>
      </c>
      <c r="G2449" s="3" t="s">
        <v>36</v>
      </c>
      <c r="H2449" s="2" t="s">
        <v>49</v>
      </c>
      <c r="I2449" s="2" t="s">
        <v>6027</v>
      </c>
      <c r="J2449" s="3" t="str">
        <f>HYPERLINK("https://www.boe.es/gazeta/dias/1828/03/18/pdfs/GMD-1828-34.pdf#page=3","Abrir facsímil")</f>
        <v>Abrir facsímil</v>
      </c>
      <c r="K2449" s="3" t="s">
        <v>51</v>
      </c>
    </row>
    <row r="2450" spans="1:11" ht="42" customHeight="1">
      <c r="A2450" s="2" t="s">
        <v>6028</v>
      </c>
      <c r="B2450" s="2" t="s">
        <v>6029</v>
      </c>
      <c r="C2450" s="2" t="s">
        <v>17</v>
      </c>
      <c r="D2450" s="2" t="s">
        <v>18</v>
      </c>
      <c r="E2450" s="5" t="s">
        <v>564</v>
      </c>
      <c r="F2450" s="3" t="s">
        <v>565</v>
      </c>
      <c r="G2450" s="3" t="s">
        <v>67</v>
      </c>
      <c r="H2450" s="2" t="s">
        <v>49</v>
      </c>
      <c r="I2450" s="2" t="s">
        <v>6030</v>
      </c>
      <c r="J2450" s="3" t="str">
        <f>HYPERLINK("https://www.boe.es/gazeta/dias/1828/02/02/pdfs/GMD-1828-15.pdf#page=2","Abrir facsímil")</f>
        <v>Abrir facsímil</v>
      </c>
      <c r="K2450" s="3" t="s">
        <v>51</v>
      </c>
    </row>
    <row r="2451" spans="1:11" ht="42" customHeight="1">
      <c r="A2451" s="2" t="s">
        <v>6031</v>
      </c>
      <c r="B2451" s="2" t="s">
        <v>6032</v>
      </c>
      <c r="C2451" s="2" t="s">
        <v>150</v>
      </c>
      <c r="D2451" s="2" t="s">
        <v>151</v>
      </c>
      <c r="E2451" s="5" t="s">
        <v>236</v>
      </c>
      <c r="F2451" s="3" t="s">
        <v>237</v>
      </c>
      <c r="G2451" s="3" t="s">
        <v>36</v>
      </c>
      <c r="H2451" s="2" t="s">
        <v>49</v>
      </c>
      <c r="I2451" s="2" t="s">
        <v>6033</v>
      </c>
      <c r="J2451" s="3" t="str">
        <f>HYPERLINK("https://www.boe.es/gazeta/dias/1828/03/18/pdfs/GMD-1828-34.pdf#page=3","Abrir facsímil")</f>
        <v>Abrir facsímil</v>
      </c>
      <c r="K2451" s="3" t="s">
        <v>51</v>
      </c>
    </row>
    <row r="2452" spans="1:11" ht="42" customHeight="1">
      <c r="A2452" s="2" t="s">
        <v>6034</v>
      </c>
      <c r="B2452" s="2" t="s">
        <v>6035</v>
      </c>
      <c r="C2452" s="2" t="s">
        <v>150</v>
      </c>
      <c r="D2452" s="2" t="s">
        <v>151</v>
      </c>
      <c r="E2452" s="5" t="s">
        <v>212</v>
      </c>
      <c r="F2452" s="3" t="s">
        <v>213</v>
      </c>
      <c r="G2452" s="3" t="s">
        <v>67</v>
      </c>
      <c r="H2452" s="2" t="s">
        <v>49</v>
      </c>
      <c r="I2452" s="2" t="s">
        <v>6036</v>
      </c>
      <c r="J2452" s="3" t="str">
        <f>HYPERLINK("https://www.boe.es/gazeta/dias/1828/03/25/pdfs/GMD-1828-37.pdf#page=2","Abrir facsímil")</f>
        <v>Abrir facsímil</v>
      </c>
      <c r="K2452" s="3" t="s">
        <v>51</v>
      </c>
    </row>
    <row r="2453" spans="1:11" ht="42" customHeight="1">
      <c r="A2453" s="2" t="s">
        <v>6037</v>
      </c>
      <c r="B2453" s="2" t="s">
        <v>6038</v>
      </c>
      <c r="C2453" s="2" t="s">
        <v>150</v>
      </c>
      <c r="D2453" s="2" t="s">
        <v>151</v>
      </c>
      <c r="E2453" s="5" t="s">
        <v>607</v>
      </c>
      <c r="F2453" s="3" t="s">
        <v>608</v>
      </c>
      <c r="G2453" s="3" t="s">
        <v>609</v>
      </c>
      <c r="H2453" s="2" t="s">
        <v>49</v>
      </c>
      <c r="I2453" s="2" t="s">
        <v>6039</v>
      </c>
      <c r="J2453" s="3" t="str">
        <f>HYPERLINK("https://www.boe.es/gazeta/dias/1828/10/30/pdfs/GMD-1828-131.pdf#page=3","Abrir facsímil")</f>
        <v>Abrir facsímil</v>
      </c>
      <c r="K2453" s="3" t="s">
        <v>51</v>
      </c>
    </row>
    <row r="2454" spans="1:11" ht="42" customHeight="1">
      <c r="A2454" s="2" t="s">
        <v>6040</v>
      </c>
      <c r="B2454" s="2" t="s">
        <v>6041</v>
      </c>
      <c r="C2454" s="2" t="s">
        <v>27</v>
      </c>
      <c r="D2454" s="2" t="s">
        <v>28</v>
      </c>
      <c r="E2454" s="5" t="s">
        <v>434</v>
      </c>
      <c r="F2454" s="3" t="s">
        <v>435</v>
      </c>
      <c r="G2454" s="3" t="s">
        <v>67</v>
      </c>
      <c r="H2454" s="2" t="s">
        <v>49</v>
      </c>
      <c r="I2454" s="2" t="s">
        <v>6042</v>
      </c>
      <c r="J2454" s="3" t="str">
        <f>HYPERLINK("https://www.boe.es/gazeta/dias/1828/08/26/pdfs/GMD-1828-103.pdf#page=2","Abrir facsímil")</f>
        <v>Abrir facsímil</v>
      </c>
      <c r="K2454" s="3" t="s">
        <v>51</v>
      </c>
    </row>
    <row r="2455" spans="1:11" ht="42" customHeight="1">
      <c r="A2455" s="2" t="s">
        <v>6043</v>
      </c>
      <c r="B2455" s="2" t="s">
        <v>6044</v>
      </c>
      <c r="C2455" s="2" t="s">
        <v>27</v>
      </c>
      <c r="D2455" s="2" t="s">
        <v>28</v>
      </c>
      <c r="E2455" s="5" t="s">
        <v>169</v>
      </c>
      <c r="F2455" s="3" t="s">
        <v>170</v>
      </c>
      <c r="G2455" s="3" t="s">
        <v>36</v>
      </c>
      <c r="H2455" s="2" t="s">
        <v>49</v>
      </c>
      <c r="I2455" s="2" t="s">
        <v>6045</v>
      </c>
      <c r="J2455" s="3" t="str">
        <f>HYPERLINK("https://www.boe.es/gazeta/dias/1828/04/01/pdfs/GMD-1828-40.pdf#page=3","Abrir facsímil")</f>
        <v>Abrir facsímil</v>
      </c>
      <c r="K2455" s="3" t="s">
        <v>51</v>
      </c>
    </row>
    <row r="2456" spans="1:11" ht="42" customHeight="1">
      <c r="A2456" s="2" t="s">
        <v>6046</v>
      </c>
      <c r="B2456" s="2" t="s">
        <v>6047</v>
      </c>
      <c r="C2456" s="2" t="s">
        <v>27</v>
      </c>
      <c r="D2456" s="2" t="s">
        <v>28</v>
      </c>
      <c r="E2456" s="5" t="s">
        <v>221</v>
      </c>
      <c r="F2456" s="3" t="s">
        <v>222</v>
      </c>
      <c r="G2456" s="3" t="s">
        <v>36</v>
      </c>
      <c r="H2456" s="2" t="s">
        <v>49</v>
      </c>
      <c r="I2456" s="2" t="s">
        <v>6048</v>
      </c>
      <c r="J2456" s="3" t="str">
        <f>HYPERLINK("https://www.boe.es/gazeta/dias/1828/05/22/pdfs/GMD-1828-62.pdf#page=3","Abrir facsímil")</f>
        <v>Abrir facsímil</v>
      </c>
      <c r="K2456" s="3" t="s">
        <v>51</v>
      </c>
    </row>
    <row r="2457" spans="1:11" ht="42" customHeight="1">
      <c r="A2457" s="2" t="s">
        <v>6049</v>
      </c>
      <c r="B2457" s="2" t="s">
        <v>6050</v>
      </c>
      <c r="C2457" s="2" t="s">
        <v>27</v>
      </c>
      <c r="D2457" s="2" t="s">
        <v>28</v>
      </c>
      <c r="E2457" s="5" t="s">
        <v>133</v>
      </c>
      <c r="F2457" s="3" t="s">
        <v>134</v>
      </c>
      <c r="G2457" s="3" t="s">
        <v>36</v>
      </c>
      <c r="H2457" s="2" t="s">
        <v>49</v>
      </c>
      <c r="I2457" s="2" t="s">
        <v>6051</v>
      </c>
      <c r="J2457" s="3" t="str">
        <f>HYPERLINK("https://www.boe.es/gazeta/dias/1828/05/15/pdfs/GMD-1828-59.pdf#page=3","Abrir facsímil")</f>
        <v>Abrir facsímil</v>
      </c>
      <c r="K2457" s="3" t="s">
        <v>51</v>
      </c>
    </row>
    <row r="2458" spans="1:11" ht="42" customHeight="1">
      <c r="A2458" s="2" t="s">
        <v>6052</v>
      </c>
      <c r="B2458" s="2" t="s">
        <v>6053</v>
      </c>
      <c r="C2458" s="2" t="s">
        <v>96</v>
      </c>
      <c r="D2458" s="2" t="s">
        <v>28</v>
      </c>
      <c r="E2458" s="5" t="s">
        <v>386</v>
      </c>
      <c r="F2458" s="3" t="s">
        <v>387</v>
      </c>
      <c r="G2458" s="3" t="s">
        <v>21</v>
      </c>
      <c r="H2458" s="2" t="s">
        <v>22</v>
      </c>
      <c r="I2458" s="2" t="s">
        <v>6054</v>
      </c>
      <c r="J2458" s="3" t="str">
        <f>HYPERLINK("https://www.boe.es/gazeta/dias/1828/04/29/pdfs/GMD-1828-52.pdf#page=4","Abrir facsímil")</f>
        <v>Abrir facsímil</v>
      </c>
      <c r="K2458" s="3" t="s">
        <v>24</v>
      </c>
    </row>
    <row r="2459" spans="1:11" ht="42" customHeight="1">
      <c r="A2459" s="2" t="s">
        <v>6055</v>
      </c>
      <c r="B2459" s="2" t="s">
        <v>6056</v>
      </c>
      <c r="C2459" s="2" t="s">
        <v>40</v>
      </c>
      <c r="D2459" s="2" t="s">
        <v>28</v>
      </c>
      <c r="E2459" s="5" t="s">
        <v>531</v>
      </c>
      <c r="F2459" s="3" t="s">
        <v>532</v>
      </c>
      <c r="G2459" s="3" t="s">
        <v>21</v>
      </c>
      <c r="H2459" s="2" t="s">
        <v>49</v>
      </c>
      <c r="I2459" s="2" t="s">
        <v>6057</v>
      </c>
      <c r="J2459" s="3" t="str">
        <f>HYPERLINK("https://www.boe.es/gazeta/dias/1828/06/24/pdfs/GMD-1828-76.pdf#page=4","Abrir facsímil")</f>
        <v>Abrir facsímil</v>
      </c>
      <c r="K2459" s="3" t="s">
        <v>51</v>
      </c>
    </row>
    <row r="2460" spans="1:11" ht="42" customHeight="1">
      <c r="A2460" s="2" t="s">
        <v>6058</v>
      </c>
      <c r="B2460" s="2" t="s">
        <v>6059</v>
      </c>
      <c r="C2460" s="2" t="s">
        <v>54</v>
      </c>
      <c r="D2460" s="2" t="s">
        <v>28</v>
      </c>
      <c r="E2460" s="5" t="s">
        <v>169</v>
      </c>
      <c r="F2460" s="3" t="s">
        <v>170</v>
      </c>
      <c r="G2460" s="3" t="s">
        <v>36</v>
      </c>
      <c r="H2460" s="2" t="s">
        <v>49</v>
      </c>
      <c r="I2460" s="2" t="s">
        <v>6060</v>
      </c>
      <c r="J2460" s="3" t="str">
        <f>HYPERLINK("https://www.boe.es/gazeta/dias/1828/04/01/pdfs/GMD-1828-40.pdf#page=3","Abrir facsímil")</f>
        <v>Abrir facsímil</v>
      </c>
      <c r="K2460" s="3" t="s">
        <v>51</v>
      </c>
    </row>
    <row r="2461" spans="1:11" ht="42" customHeight="1">
      <c r="A2461" s="2" t="s">
        <v>6061</v>
      </c>
      <c r="B2461" s="2" t="s">
        <v>6062</v>
      </c>
      <c r="C2461" s="2" t="s">
        <v>150</v>
      </c>
      <c r="D2461" s="2" t="s">
        <v>151</v>
      </c>
      <c r="E2461" s="5" t="s">
        <v>407</v>
      </c>
      <c r="F2461" s="3" t="s">
        <v>408</v>
      </c>
      <c r="G2461" s="3" t="s">
        <v>36</v>
      </c>
      <c r="H2461" s="2" t="s">
        <v>49</v>
      </c>
      <c r="I2461" s="2" t="s">
        <v>6063</v>
      </c>
      <c r="J2461" s="3" t="str">
        <f>HYPERLINK("https://www.boe.es/gazeta/dias/1828/06/12/pdfs/GMD-1828-71.pdf#page=3","Abrir facsímil")</f>
        <v>Abrir facsímil</v>
      </c>
      <c r="K2461" s="3" t="s">
        <v>51</v>
      </c>
    </row>
    <row r="2462" spans="1:11" ht="42" customHeight="1">
      <c r="A2462" s="2" t="s">
        <v>6064</v>
      </c>
      <c r="B2462" s="2" t="s">
        <v>6065</v>
      </c>
      <c r="C2462" s="2" t="s">
        <v>27</v>
      </c>
      <c r="D2462" s="2" t="s">
        <v>28</v>
      </c>
      <c r="E2462" s="5" t="s">
        <v>324</v>
      </c>
      <c r="F2462" s="3" t="s">
        <v>325</v>
      </c>
      <c r="G2462" s="3" t="s">
        <v>21</v>
      </c>
      <c r="H2462" s="2" t="s">
        <v>49</v>
      </c>
      <c r="I2462" s="2" t="s">
        <v>6066</v>
      </c>
      <c r="J2462" s="3" t="str">
        <f>HYPERLINK("https://www.boe.es/gazeta/dias/1828/05/08/pdfs/GMD-1828-56.pdf#page=4","Abrir facsímil")</f>
        <v>Abrir facsímil</v>
      </c>
      <c r="K2462" s="3" t="s">
        <v>51</v>
      </c>
    </row>
    <row r="2463" spans="1:11" ht="42" customHeight="1">
      <c r="A2463" s="2" t="s">
        <v>6067</v>
      </c>
      <c r="B2463" s="2" t="s">
        <v>6068</v>
      </c>
      <c r="C2463" s="2" t="s">
        <v>293</v>
      </c>
      <c r="D2463" s="2" t="s">
        <v>151</v>
      </c>
      <c r="E2463" s="5" t="s">
        <v>61</v>
      </c>
      <c r="F2463" s="3" t="s">
        <v>62</v>
      </c>
      <c r="G2463" s="3" t="s">
        <v>21</v>
      </c>
      <c r="H2463" s="2" t="s">
        <v>49</v>
      </c>
      <c r="I2463" s="2" t="s">
        <v>6069</v>
      </c>
      <c r="J2463" s="3" t="str">
        <f>HYPERLINK("https://www.boe.es/gazeta/dias/1828/02/07/pdfs/GMD-1828-17.pdf#page=4","Abrir facsímil")</f>
        <v>Abrir facsímil</v>
      </c>
      <c r="K2463" s="3" t="s">
        <v>51</v>
      </c>
    </row>
    <row r="2464" spans="1:11" ht="42" customHeight="1">
      <c r="A2464" s="2" t="s">
        <v>6070</v>
      </c>
      <c r="B2464" s="2" t="s">
        <v>6071</v>
      </c>
      <c r="C2464" s="2" t="s">
        <v>17</v>
      </c>
      <c r="D2464" s="2" t="s">
        <v>18</v>
      </c>
      <c r="E2464" s="5" t="s">
        <v>1268</v>
      </c>
      <c r="F2464" s="3" t="s">
        <v>1269</v>
      </c>
      <c r="G2464" s="3" t="s">
        <v>21</v>
      </c>
      <c r="H2464" s="2" t="s">
        <v>49</v>
      </c>
      <c r="I2464" s="2" t="s">
        <v>6072</v>
      </c>
      <c r="J2464" s="3" t="str">
        <f>HYPERLINK("https://www.boe.es/gazeta/dias/1828/12/23/pdfs/GMD-1828-154.pdf#page=4","Abrir facsímil")</f>
        <v>Abrir facsímil</v>
      </c>
      <c r="K2464" s="3" t="s">
        <v>51</v>
      </c>
    </row>
    <row r="2465" spans="1:11" ht="42" customHeight="1">
      <c r="A2465" s="2" t="s">
        <v>6073</v>
      </c>
      <c r="B2465" s="2" t="s">
        <v>6073</v>
      </c>
      <c r="C2465" s="2" t="s">
        <v>17</v>
      </c>
      <c r="D2465" s="2" t="s">
        <v>18</v>
      </c>
      <c r="E2465" s="5" t="s">
        <v>494</v>
      </c>
      <c r="F2465" s="3" t="s">
        <v>495</v>
      </c>
      <c r="G2465" s="3" t="s">
        <v>496</v>
      </c>
      <c r="H2465" s="2" t="s">
        <v>49</v>
      </c>
      <c r="I2465" s="2" t="s">
        <v>6074</v>
      </c>
      <c r="J2465" s="3" t="str">
        <f>HYPERLINK("https://www.boe.es/gazeta/dias/1828/12/18/pdfs/GMD-1828-152.pdf#page=3","Abrir facsímil")</f>
        <v>Abrir facsímil</v>
      </c>
      <c r="K2465" s="3" t="s">
        <v>51</v>
      </c>
    </row>
    <row r="2466" spans="1:11" ht="42" customHeight="1">
      <c r="A2466" s="2" t="s">
        <v>6075</v>
      </c>
      <c r="B2466" s="2" t="s">
        <v>6075</v>
      </c>
      <c r="C2466" s="2" t="s">
        <v>54</v>
      </c>
      <c r="D2466" s="2" t="s">
        <v>28</v>
      </c>
      <c r="E2466" s="5" t="s">
        <v>407</v>
      </c>
      <c r="F2466" s="3" t="s">
        <v>408</v>
      </c>
      <c r="G2466" s="3" t="s">
        <v>36</v>
      </c>
      <c r="H2466" s="2" t="s">
        <v>49</v>
      </c>
      <c r="I2466" s="2" t="s">
        <v>6076</v>
      </c>
      <c r="J2466" s="3" t="str">
        <f>HYPERLINK("https://www.boe.es/gazeta/dias/1828/06/12/pdfs/GMD-1828-71.pdf#page=3","Abrir facsímil")</f>
        <v>Abrir facsímil</v>
      </c>
      <c r="K2466" s="3" t="s">
        <v>51</v>
      </c>
    </row>
    <row r="2467" spans="1:11" ht="42" customHeight="1">
      <c r="A2467" s="2" t="s">
        <v>6077</v>
      </c>
      <c r="B2467" s="2" t="s">
        <v>6078</v>
      </c>
      <c r="C2467" s="2" t="s">
        <v>27</v>
      </c>
      <c r="D2467" s="2" t="s">
        <v>28</v>
      </c>
      <c r="E2467" s="5" t="s">
        <v>434</v>
      </c>
      <c r="F2467" s="3" t="s">
        <v>435</v>
      </c>
      <c r="G2467" s="3" t="s">
        <v>36</v>
      </c>
      <c r="H2467" s="2" t="s">
        <v>49</v>
      </c>
      <c r="I2467" s="2" t="s">
        <v>6079</v>
      </c>
      <c r="J2467" s="3" t="str">
        <f>HYPERLINK("https://www.boe.es/gazeta/dias/1828/08/26/pdfs/GMD-1828-103.pdf#page=3","Abrir facsímil")</f>
        <v>Abrir facsímil</v>
      </c>
      <c r="K2467" s="3" t="s">
        <v>51</v>
      </c>
    </row>
    <row r="2468" spans="1:11" ht="42" customHeight="1">
      <c r="A2468" s="2" t="s">
        <v>6080</v>
      </c>
      <c r="B2468" s="2" t="s">
        <v>6081</v>
      </c>
      <c r="C2468" s="2" t="s">
        <v>86</v>
      </c>
      <c r="D2468" s="2" t="s">
        <v>28</v>
      </c>
      <c r="E2468" s="5" t="s">
        <v>55</v>
      </c>
      <c r="F2468" s="3" t="s">
        <v>56</v>
      </c>
      <c r="G2468" s="3" t="s">
        <v>36</v>
      </c>
      <c r="H2468" s="2" t="s">
        <v>49</v>
      </c>
      <c r="I2468" s="2" t="s">
        <v>6082</v>
      </c>
      <c r="J2468" s="3" t="str">
        <f>HYPERLINK("https://www.boe.es/gazeta/dias/1828/05/10/pdfs/GMD-1828-57.pdf#page=3","Abrir facsímil")</f>
        <v>Abrir facsímil</v>
      </c>
      <c r="K2468" s="3" t="s">
        <v>51</v>
      </c>
    </row>
    <row r="2469" spans="1:11" ht="42" customHeight="1">
      <c r="A2469" s="2" t="s">
        <v>6083</v>
      </c>
      <c r="B2469" s="2" t="s">
        <v>6084</v>
      </c>
      <c r="C2469" s="2" t="s">
        <v>17</v>
      </c>
      <c r="D2469" s="2" t="s">
        <v>18</v>
      </c>
      <c r="E2469" s="5" t="s">
        <v>691</v>
      </c>
      <c r="F2469" s="3" t="s">
        <v>692</v>
      </c>
      <c r="G2469" s="3" t="s">
        <v>43</v>
      </c>
      <c r="H2469" s="2" t="s">
        <v>49</v>
      </c>
      <c r="I2469" s="2" t="s">
        <v>6085</v>
      </c>
      <c r="J2469" s="3" t="str">
        <f>HYPERLINK("https://www.boe.es/gazeta/dias/1828/03/01/pdfs/GMD-1828-27.pdf#page=1","Abrir facsímil")</f>
        <v>Abrir facsímil</v>
      </c>
      <c r="K2469" s="3" t="s">
        <v>51</v>
      </c>
    </row>
    <row r="2470" spans="1:11" ht="42" customHeight="1">
      <c r="A2470" s="2" t="s">
        <v>6086</v>
      </c>
      <c r="B2470" s="2" t="s">
        <v>6087</v>
      </c>
      <c r="C2470" s="2" t="s">
        <v>54</v>
      </c>
      <c r="D2470" s="2" t="s">
        <v>28</v>
      </c>
      <c r="E2470" s="5" t="s">
        <v>55</v>
      </c>
      <c r="F2470" s="3" t="s">
        <v>56</v>
      </c>
      <c r="G2470" s="3" t="s">
        <v>57</v>
      </c>
      <c r="H2470" s="2" t="s">
        <v>49</v>
      </c>
      <c r="I2470" s="2" t="s">
        <v>6088</v>
      </c>
      <c r="J2470" s="3" t="str">
        <f>HYPERLINK("https://www.boe.es/gazeta/dias/1828/05/10/pdfs/GMD-1828-57.pdf#page=4","Abrir facsímil")</f>
        <v>Abrir facsímil</v>
      </c>
      <c r="K2470" s="3" t="s">
        <v>51</v>
      </c>
    </row>
    <row r="2471" spans="1:11" ht="42" customHeight="1">
      <c r="A2471" s="2" t="s">
        <v>6089</v>
      </c>
      <c r="B2471" s="2" t="s">
        <v>6090</v>
      </c>
      <c r="C2471" s="2" t="s">
        <v>150</v>
      </c>
      <c r="D2471" s="2" t="s">
        <v>151</v>
      </c>
      <c r="E2471" s="5" t="s">
        <v>439</v>
      </c>
      <c r="F2471" s="3" t="s">
        <v>440</v>
      </c>
      <c r="G2471" s="3" t="s">
        <v>21</v>
      </c>
      <c r="H2471" s="2" t="s">
        <v>49</v>
      </c>
      <c r="I2471" s="2" t="s">
        <v>6091</v>
      </c>
      <c r="J2471" s="3" t="str">
        <f>HYPERLINK("https://www.boe.es/gazeta/dias/1828/12/09/pdfs/GMD-1828-148.pdf#page=4","Abrir facsímil")</f>
        <v>Abrir facsímil</v>
      </c>
      <c r="K2471" s="3" t="s">
        <v>51</v>
      </c>
    </row>
    <row r="2472" spans="1:11" ht="42" customHeight="1">
      <c r="A2472" s="2" t="s">
        <v>6092</v>
      </c>
      <c r="B2472" s="2" t="s">
        <v>6093</v>
      </c>
      <c r="C2472" s="2" t="s">
        <v>46</v>
      </c>
      <c r="D2472" s="2" t="s">
        <v>28</v>
      </c>
      <c r="E2472" s="5" t="s">
        <v>29</v>
      </c>
      <c r="F2472" s="3" t="s">
        <v>30</v>
      </c>
      <c r="G2472" s="3" t="s">
        <v>21</v>
      </c>
      <c r="H2472" s="2" t="s">
        <v>49</v>
      </c>
      <c r="I2472" s="2" t="s">
        <v>6094</v>
      </c>
      <c r="J2472" s="3" t="str">
        <f>HYPERLINK("https://www.boe.es/gazeta/dias/1828/10/28/pdfs/GMD-1828-130.pdf#page=4","Abrir facsímil")</f>
        <v>Abrir facsímil</v>
      </c>
      <c r="K2472" s="3" t="s">
        <v>51</v>
      </c>
    </row>
    <row r="2473" spans="1:11" ht="42" customHeight="1">
      <c r="A2473" s="2" t="s">
        <v>6095</v>
      </c>
      <c r="B2473" s="2" t="s">
        <v>6096</v>
      </c>
      <c r="C2473" s="2" t="s">
        <v>46</v>
      </c>
      <c r="D2473" s="2" t="s">
        <v>28</v>
      </c>
      <c r="E2473" s="5" t="s">
        <v>2634</v>
      </c>
      <c r="F2473" s="3" t="s">
        <v>2635</v>
      </c>
      <c r="G2473" s="3" t="s">
        <v>21</v>
      </c>
      <c r="H2473" s="2" t="s">
        <v>49</v>
      </c>
      <c r="I2473" s="2" t="s">
        <v>6097</v>
      </c>
      <c r="J2473" s="3" t="str">
        <f>HYPERLINK("https://www.boe.es/gazeta/dias/1828/02/26/pdfs/GMD-1828-25.pdf#page=4","Abrir facsímil")</f>
        <v>Abrir facsímil</v>
      </c>
      <c r="K2473" s="3" t="s">
        <v>51</v>
      </c>
    </row>
    <row r="2474" spans="1:11" ht="42" customHeight="1">
      <c r="A2474" s="2" t="s">
        <v>6098</v>
      </c>
      <c r="B2474" s="2" t="s">
        <v>6099</v>
      </c>
      <c r="C2474" s="2" t="s">
        <v>150</v>
      </c>
      <c r="D2474" s="2" t="s">
        <v>151</v>
      </c>
      <c r="E2474" s="5" t="s">
        <v>230</v>
      </c>
      <c r="F2474" s="3" t="s">
        <v>231</v>
      </c>
      <c r="G2474" s="3" t="s">
        <v>232</v>
      </c>
      <c r="H2474" s="2" t="s">
        <v>49</v>
      </c>
      <c r="I2474" s="2" t="s">
        <v>6100</v>
      </c>
      <c r="J2474" s="3" t="str">
        <f>HYPERLINK("https://www.boe.es/gazeta/dias/1828/04/24/pdfs/GMD-1828-50.pdf#page=4","Abrir facsímil")</f>
        <v>Abrir facsímil</v>
      </c>
      <c r="K2474" s="3" t="s">
        <v>51</v>
      </c>
    </row>
    <row r="2475" spans="1:11" ht="42" customHeight="1">
      <c r="A2475" s="2" t="s">
        <v>6101</v>
      </c>
      <c r="B2475" s="2" t="s">
        <v>6102</v>
      </c>
      <c r="C2475" s="2" t="s">
        <v>17</v>
      </c>
      <c r="D2475" s="2" t="s">
        <v>18</v>
      </c>
      <c r="E2475" s="5" t="s">
        <v>299</v>
      </c>
      <c r="F2475" s="3" t="s">
        <v>300</v>
      </c>
      <c r="G2475" s="3" t="s">
        <v>36</v>
      </c>
      <c r="H2475" s="2" t="s">
        <v>49</v>
      </c>
      <c r="I2475" s="2" t="s">
        <v>6103</v>
      </c>
      <c r="J2475" s="3" t="str">
        <f>HYPERLINK("https://www.boe.es/gazeta/dias/1828/02/23/pdfs/GMD-1828-24.pdf#page=3","Abrir facsímil")</f>
        <v>Abrir facsímil</v>
      </c>
      <c r="K2475" s="3" t="s">
        <v>51</v>
      </c>
    </row>
    <row r="2476" spans="1:11" ht="42" customHeight="1">
      <c r="A2476" s="2" t="s">
        <v>6104</v>
      </c>
      <c r="B2476" s="2" t="s">
        <v>6105</v>
      </c>
      <c r="C2476" s="2" t="s">
        <v>96</v>
      </c>
      <c r="D2476" s="2" t="s">
        <v>28</v>
      </c>
      <c r="E2476" s="5" t="s">
        <v>299</v>
      </c>
      <c r="F2476" s="3" t="s">
        <v>300</v>
      </c>
      <c r="G2476" s="3" t="s">
        <v>36</v>
      </c>
      <c r="H2476" s="2" t="s">
        <v>49</v>
      </c>
      <c r="I2476" s="2" t="s">
        <v>6106</v>
      </c>
      <c r="J2476" s="3" t="str">
        <f>HYPERLINK("https://www.boe.es/gazeta/dias/1828/02/23/pdfs/GMD-1828-24.pdf#page=3","Abrir facsímil")</f>
        <v>Abrir facsímil</v>
      </c>
      <c r="K2476" s="3" t="s">
        <v>51</v>
      </c>
    </row>
    <row r="2477" spans="1:11" ht="42" customHeight="1">
      <c r="A2477" s="2" t="s">
        <v>6107</v>
      </c>
      <c r="B2477" s="2" t="s">
        <v>6108</v>
      </c>
      <c r="C2477" s="2" t="s">
        <v>96</v>
      </c>
      <c r="D2477" s="2" t="s">
        <v>28</v>
      </c>
      <c r="E2477" s="5" t="s">
        <v>1425</v>
      </c>
      <c r="F2477" s="3" t="s">
        <v>1426</v>
      </c>
      <c r="G2477" s="3" t="s">
        <v>21</v>
      </c>
      <c r="H2477" s="2" t="s">
        <v>49</v>
      </c>
      <c r="I2477" s="2" t="s">
        <v>6109</v>
      </c>
      <c r="J2477" s="3" t="str">
        <f>HYPERLINK("https://www.boe.es/gazeta/dias/1828/07/17/pdfs/GMD-1828-86.pdf#page=4","Abrir facsímil")</f>
        <v>Abrir facsímil</v>
      </c>
      <c r="K2477" s="3" t="s">
        <v>51</v>
      </c>
    </row>
    <row r="2478" spans="1:11" ht="42" customHeight="1">
      <c r="A2478" s="2" t="s">
        <v>6110</v>
      </c>
      <c r="B2478" s="2" t="s">
        <v>6111</v>
      </c>
      <c r="C2478" s="2" t="s">
        <v>17</v>
      </c>
      <c r="D2478" s="2" t="s">
        <v>18</v>
      </c>
      <c r="E2478" s="5" t="s">
        <v>1794</v>
      </c>
      <c r="F2478" s="3" t="s">
        <v>1795</v>
      </c>
      <c r="G2478" s="3" t="s">
        <v>36</v>
      </c>
      <c r="H2478" s="2" t="s">
        <v>49</v>
      </c>
      <c r="I2478" s="2" t="s">
        <v>6112</v>
      </c>
      <c r="J2478" s="3" t="str">
        <f>HYPERLINK("https://www.boe.es/gazeta/dias/1828/09/30/pdfs/GMD-1828-118.pdf#page=3","Abrir facsímil")</f>
        <v>Abrir facsímil</v>
      </c>
      <c r="K2478" s="3" t="s">
        <v>51</v>
      </c>
    </row>
    <row r="2479" spans="1:11" ht="42" customHeight="1">
      <c r="A2479" s="2" t="s">
        <v>6113</v>
      </c>
      <c r="B2479" s="2" t="s">
        <v>6113</v>
      </c>
      <c r="C2479" s="2" t="s">
        <v>86</v>
      </c>
      <c r="D2479" s="2" t="s">
        <v>28</v>
      </c>
      <c r="E2479" s="5" t="s">
        <v>55</v>
      </c>
      <c r="F2479" s="3" t="s">
        <v>56</v>
      </c>
      <c r="G2479" s="3" t="s">
        <v>57</v>
      </c>
      <c r="H2479" s="2" t="s">
        <v>49</v>
      </c>
      <c r="I2479" s="2" t="s">
        <v>6114</v>
      </c>
      <c r="J2479" s="3" t="str">
        <f>HYPERLINK("https://www.boe.es/gazeta/dias/1828/05/10/pdfs/GMD-1828-57.pdf#page=4","Abrir facsímil")</f>
        <v>Abrir facsímil</v>
      </c>
      <c r="K2479" s="3" t="s">
        <v>51</v>
      </c>
    </row>
    <row r="2480" spans="1:11" ht="42" customHeight="1">
      <c r="A2480" s="2" t="s">
        <v>6115</v>
      </c>
      <c r="B2480" s="2" t="s">
        <v>6115</v>
      </c>
      <c r="C2480" s="2" t="s">
        <v>17</v>
      </c>
      <c r="D2480" s="2" t="s">
        <v>18</v>
      </c>
      <c r="E2480" s="5" t="s">
        <v>756</v>
      </c>
      <c r="F2480" s="3" t="s">
        <v>757</v>
      </c>
      <c r="G2480" s="3" t="s">
        <v>67</v>
      </c>
      <c r="H2480" s="2" t="s">
        <v>49</v>
      </c>
      <c r="I2480" s="2" t="s">
        <v>6116</v>
      </c>
      <c r="J2480" s="3" t="str">
        <f>HYPERLINK("https://www.boe.es/gazeta/dias/1828/11/15/pdfs/GMD-1828-138.pdf#page=2","Abrir facsímil")</f>
        <v>Abrir facsímil</v>
      </c>
      <c r="K2480" s="3" t="s">
        <v>51</v>
      </c>
    </row>
    <row r="2481" spans="1:11" ht="42" customHeight="1">
      <c r="A2481" s="2" t="s">
        <v>6117</v>
      </c>
      <c r="B2481" s="2" t="s">
        <v>6117</v>
      </c>
      <c r="C2481" s="2" t="s">
        <v>17</v>
      </c>
      <c r="D2481" s="2" t="s">
        <v>18</v>
      </c>
      <c r="E2481" s="5" t="s">
        <v>1037</v>
      </c>
      <c r="F2481" s="3" t="s">
        <v>1038</v>
      </c>
      <c r="G2481" s="3" t="s">
        <v>67</v>
      </c>
      <c r="H2481" s="2" t="s">
        <v>49</v>
      </c>
      <c r="I2481" s="2" t="s">
        <v>6118</v>
      </c>
      <c r="J2481" s="3" t="str">
        <f>HYPERLINK("https://www.boe.es/gazeta/dias/1828/12/04/pdfs/GMD-1828-146.pdf#page=2","Abrir facsímil")</f>
        <v>Abrir facsímil</v>
      </c>
      <c r="K2481" s="3" t="s">
        <v>51</v>
      </c>
    </row>
    <row r="2482" spans="1:11" ht="42" customHeight="1">
      <c r="A2482" s="2" t="s">
        <v>6119</v>
      </c>
      <c r="B2482" s="2" t="s">
        <v>6120</v>
      </c>
      <c r="C2482" s="2" t="s">
        <v>96</v>
      </c>
      <c r="D2482" s="2" t="s">
        <v>28</v>
      </c>
      <c r="E2482" s="5" t="s">
        <v>1576</v>
      </c>
      <c r="F2482" s="3" t="s">
        <v>1577</v>
      </c>
      <c r="G2482" s="3" t="s">
        <v>36</v>
      </c>
      <c r="H2482" s="2" t="s">
        <v>49</v>
      </c>
      <c r="I2482" s="2" t="s">
        <v>6121</v>
      </c>
      <c r="J2482" s="3" t="str">
        <f>HYPERLINK("https://www.boe.es/gazeta/dias/1828/10/04/pdfs/GMD-1828-120.pdf#page=3","Abrir facsímil")</f>
        <v>Abrir facsímil</v>
      </c>
      <c r="K2482" s="3" t="s">
        <v>51</v>
      </c>
    </row>
    <row r="2483" spans="1:11" ht="42" customHeight="1">
      <c r="A2483" s="2" t="s">
        <v>6122</v>
      </c>
      <c r="B2483" s="2" t="s">
        <v>6122</v>
      </c>
      <c r="C2483" s="2" t="s">
        <v>17</v>
      </c>
      <c r="D2483" s="2" t="s">
        <v>18</v>
      </c>
      <c r="E2483" s="5" t="s">
        <v>394</v>
      </c>
      <c r="F2483" s="3" t="s">
        <v>395</v>
      </c>
      <c r="G2483" s="3" t="s">
        <v>67</v>
      </c>
      <c r="H2483" s="2" t="s">
        <v>49</v>
      </c>
      <c r="I2483" s="2" t="s">
        <v>6123</v>
      </c>
      <c r="J2483" s="3" t="str">
        <f>HYPERLINK("https://www.boe.es/gazeta/dias/1828/01/10/pdfs/GMD-1828-5.pdf#page=2","Abrir facsímil")</f>
        <v>Abrir facsímil</v>
      </c>
      <c r="K2483" s="3" t="s">
        <v>51</v>
      </c>
    </row>
    <row r="2484" spans="1:11" ht="42" customHeight="1">
      <c r="A2484" s="2" t="s">
        <v>6124</v>
      </c>
      <c r="B2484" s="2" t="s">
        <v>6124</v>
      </c>
      <c r="C2484" s="2" t="s">
        <v>17</v>
      </c>
      <c r="D2484" s="2" t="s">
        <v>18</v>
      </c>
      <c r="E2484" s="5" t="s">
        <v>329</v>
      </c>
      <c r="F2484" s="3" t="s">
        <v>330</v>
      </c>
      <c r="G2484" s="3" t="s">
        <v>67</v>
      </c>
      <c r="H2484" s="2" t="s">
        <v>49</v>
      </c>
      <c r="I2484" s="2" t="s">
        <v>6125</v>
      </c>
      <c r="J2484" s="3" t="str">
        <f>HYPERLINK("https://www.boe.es/gazeta/dias/1828/12/02/pdfs/GMD-1828-145.pdf#page=2","Abrir facsímil")</f>
        <v>Abrir facsímil</v>
      </c>
      <c r="K2484" s="3" t="s">
        <v>51</v>
      </c>
    </row>
    <row r="2485" spans="1:11" ht="42" customHeight="1">
      <c r="A2485" s="2" t="s">
        <v>6126</v>
      </c>
      <c r="B2485" s="2" t="s">
        <v>6126</v>
      </c>
      <c r="C2485" s="2" t="s">
        <v>17</v>
      </c>
      <c r="D2485" s="2" t="s">
        <v>18</v>
      </c>
      <c r="E2485" s="5" t="s">
        <v>256</v>
      </c>
      <c r="F2485" s="3" t="s">
        <v>257</v>
      </c>
      <c r="G2485" s="3" t="s">
        <v>43</v>
      </c>
      <c r="H2485" s="2" t="s">
        <v>49</v>
      </c>
      <c r="I2485" s="2" t="s">
        <v>6127</v>
      </c>
      <c r="J2485" s="3" t="str">
        <f>HYPERLINK("https://www.boe.es/gazeta/dias/1828/11/11/pdfs/GMD-1828-136.pdf#page=1","Abrir facsímil")</f>
        <v>Abrir facsímil</v>
      </c>
      <c r="K2485" s="3" t="s">
        <v>51</v>
      </c>
    </row>
    <row r="2486" spans="1:11" ht="42" customHeight="1">
      <c r="A2486" s="2" t="s">
        <v>6126</v>
      </c>
      <c r="B2486" s="2" t="s">
        <v>6126</v>
      </c>
      <c r="C2486" s="2" t="s">
        <v>17</v>
      </c>
      <c r="D2486" s="2" t="s">
        <v>18</v>
      </c>
      <c r="E2486" s="5" t="s">
        <v>124</v>
      </c>
      <c r="F2486" s="3" t="s">
        <v>125</v>
      </c>
      <c r="G2486" s="3" t="s">
        <v>67</v>
      </c>
      <c r="H2486" s="2" t="s">
        <v>49</v>
      </c>
      <c r="I2486" s="2" t="s">
        <v>6128</v>
      </c>
      <c r="J2486" s="3" t="str">
        <f>HYPERLINK("https://www.boe.es/gazeta/dias/1828/11/18/pdfs/GMD-1828-139.pdf#page=2","Abrir facsímil")</f>
        <v>Abrir facsímil</v>
      </c>
      <c r="K2486" s="3" t="s">
        <v>51</v>
      </c>
    </row>
    <row r="2487" spans="1:11" ht="42" customHeight="1">
      <c r="A2487" s="2" t="s">
        <v>6129</v>
      </c>
      <c r="B2487" s="2" t="s">
        <v>6129</v>
      </c>
      <c r="C2487" s="2" t="s">
        <v>17</v>
      </c>
      <c r="D2487" s="2" t="s">
        <v>18</v>
      </c>
      <c r="E2487" s="5" t="s">
        <v>65</v>
      </c>
      <c r="F2487" s="3" t="s">
        <v>66</v>
      </c>
      <c r="G2487" s="3" t="s">
        <v>67</v>
      </c>
      <c r="H2487" s="2" t="s">
        <v>49</v>
      </c>
      <c r="I2487" s="2" t="s">
        <v>6130</v>
      </c>
      <c r="J2487" s="3" t="str">
        <f>HYPERLINK("https://www.boe.es/gazeta/dias/1828/01/31/pdfs/GMD-1828-14.pdf#page=2","Abrir facsímil")</f>
        <v>Abrir facsímil</v>
      </c>
      <c r="K2487" s="3" t="s">
        <v>51</v>
      </c>
    </row>
    <row r="2488" spans="1:11" ht="42" customHeight="1">
      <c r="A2488" s="2" t="s">
        <v>6131</v>
      </c>
      <c r="B2488" s="2" t="s">
        <v>6131</v>
      </c>
      <c r="C2488" s="2" t="s">
        <v>150</v>
      </c>
      <c r="D2488" s="2" t="s">
        <v>151</v>
      </c>
      <c r="E2488" s="5" t="s">
        <v>462</v>
      </c>
      <c r="F2488" s="3" t="s">
        <v>463</v>
      </c>
      <c r="G2488" s="3" t="s">
        <v>43</v>
      </c>
      <c r="H2488" s="2" t="s">
        <v>49</v>
      </c>
      <c r="I2488" s="2" t="s">
        <v>6132</v>
      </c>
      <c r="J2488" s="3" t="str">
        <f>HYPERLINK("https://www.boe.es/gazeta/dias/1828/05/29/pdfs/GMD-1828-65.pdf#page=1","Abrir facsímil")</f>
        <v>Abrir facsímil</v>
      </c>
      <c r="K2488" s="3" t="s">
        <v>51</v>
      </c>
    </row>
    <row r="2489" spans="1:11" ht="42" customHeight="1">
      <c r="A2489" s="2" t="s">
        <v>6133</v>
      </c>
      <c r="B2489" s="2" t="s">
        <v>6133</v>
      </c>
      <c r="C2489" s="2" t="s">
        <v>17</v>
      </c>
      <c r="D2489" s="2" t="s">
        <v>18</v>
      </c>
      <c r="E2489" s="5" t="s">
        <v>756</v>
      </c>
      <c r="F2489" s="3" t="s">
        <v>757</v>
      </c>
      <c r="G2489" s="3" t="s">
        <v>67</v>
      </c>
      <c r="H2489" s="2" t="s">
        <v>49</v>
      </c>
      <c r="I2489" s="2" t="s">
        <v>6134</v>
      </c>
      <c r="J2489" s="3" t="str">
        <f>HYPERLINK("https://www.boe.es/gazeta/dias/1828/11/15/pdfs/GMD-1828-138.pdf#page=2","Abrir facsímil")</f>
        <v>Abrir facsímil</v>
      </c>
      <c r="K2489" s="3" t="s">
        <v>51</v>
      </c>
    </row>
    <row r="2490" spans="1:11" ht="42" customHeight="1">
      <c r="A2490" s="2" t="s">
        <v>6135</v>
      </c>
      <c r="B2490" s="2" t="s">
        <v>6135</v>
      </c>
      <c r="C2490" s="2" t="s">
        <v>17</v>
      </c>
      <c r="D2490" s="2" t="s">
        <v>18</v>
      </c>
      <c r="E2490" s="5" t="s">
        <v>756</v>
      </c>
      <c r="F2490" s="3" t="s">
        <v>757</v>
      </c>
      <c r="G2490" s="3" t="s">
        <v>67</v>
      </c>
      <c r="H2490" s="2" t="s">
        <v>49</v>
      </c>
      <c r="I2490" s="2" t="s">
        <v>6136</v>
      </c>
      <c r="J2490" s="3" t="str">
        <f>HYPERLINK("https://www.boe.es/gazeta/dias/1828/11/15/pdfs/GMD-1828-138.pdf#page=2","Abrir facsímil")</f>
        <v>Abrir facsímil</v>
      </c>
      <c r="K2490" s="3" t="s">
        <v>51</v>
      </c>
    </row>
    <row r="2491" spans="1:11" ht="42" customHeight="1">
      <c r="A2491" s="2" t="s">
        <v>6137</v>
      </c>
      <c r="B2491" s="2" t="s">
        <v>6137</v>
      </c>
      <c r="C2491" s="2" t="s">
        <v>17</v>
      </c>
      <c r="D2491" s="2" t="s">
        <v>18</v>
      </c>
      <c r="E2491" s="5" t="s">
        <v>756</v>
      </c>
      <c r="F2491" s="3" t="s">
        <v>757</v>
      </c>
      <c r="G2491" s="3" t="s">
        <v>67</v>
      </c>
      <c r="H2491" s="2" t="s">
        <v>49</v>
      </c>
      <c r="I2491" s="2" t="s">
        <v>6138</v>
      </c>
      <c r="J2491" s="3" t="str">
        <f>HYPERLINK("https://www.boe.es/gazeta/dias/1828/11/15/pdfs/GMD-1828-138.pdf#page=2","Abrir facsímil")</f>
        <v>Abrir facsímil</v>
      </c>
      <c r="K2491" s="3" t="s">
        <v>51</v>
      </c>
    </row>
    <row r="2492" spans="1:11" ht="42" customHeight="1">
      <c r="A2492" s="2" t="s">
        <v>6139</v>
      </c>
      <c r="B2492" s="2" t="s">
        <v>6139</v>
      </c>
      <c r="C2492" s="2" t="s">
        <v>17</v>
      </c>
      <c r="D2492" s="2" t="s">
        <v>18</v>
      </c>
      <c r="E2492" s="5" t="s">
        <v>329</v>
      </c>
      <c r="F2492" s="3" t="s">
        <v>330</v>
      </c>
      <c r="G2492" s="3" t="s">
        <v>36</v>
      </c>
      <c r="H2492" s="2" t="s">
        <v>49</v>
      </c>
      <c r="I2492" s="2" t="s">
        <v>6140</v>
      </c>
      <c r="J2492" s="3" t="str">
        <f>HYPERLINK("https://www.boe.es/gazeta/dias/1828/12/02/pdfs/GMD-1828-145.pdf#page=3","Abrir facsímil")</f>
        <v>Abrir facsímil</v>
      </c>
      <c r="K2492" s="3" t="s">
        <v>51</v>
      </c>
    </row>
    <row r="2493" spans="1:11" ht="42" customHeight="1">
      <c r="A2493" s="2" t="s">
        <v>6141</v>
      </c>
      <c r="B2493" s="2" t="s">
        <v>6141</v>
      </c>
      <c r="C2493" s="2" t="s">
        <v>17</v>
      </c>
      <c r="D2493" s="2" t="s">
        <v>18</v>
      </c>
      <c r="E2493" s="5" t="s">
        <v>260</v>
      </c>
      <c r="F2493" s="3" t="s">
        <v>261</v>
      </c>
      <c r="G2493" s="3" t="s">
        <v>36</v>
      </c>
      <c r="H2493" s="2" t="s">
        <v>49</v>
      </c>
      <c r="I2493" s="2" t="s">
        <v>6142</v>
      </c>
      <c r="J2493" s="3" t="str">
        <f>HYPERLINK("https://www.boe.es/gazeta/dias/1828/08/21/pdfs/GMD-1828-101.pdf#page=3","Abrir facsímil")</f>
        <v>Abrir facsímil</v>
      </c>
      <c r="K2493" s="3" t="s">
        <v>51</v>
      </c>
    </row>
    <row r="2494" spans="1:11" ht="42" customHeight="1">
      <c r="A2494" s="2" t="s">
        <v>6143</v>
      </c>
      <c r="B2494" s="2" t="s">
        <v>6144</v>
      </c>
      <c r="C2494" s="2" t="s">
        <v>17</v>
      </c>
      <c r="D2494" s="2" t="s">
        <v>18</v>
      </c>
      <c r="E2494" s="5" t="s">
        <v>1961</v>
      </c>
      <c r="F2494" s="3" t="s">
        <v>1962</v>
      </c>
      <c r="G2494" s="3" t="s">
        <v>43</v>
      </c>
      <c r="H2494" s="2" t="s">
        <v>49</v>
      </c>
      <c r="I2494" s="2" t="s">
        <v>6145</v>
      </c>
      <c r="J2494" s="3" t="str">
        <f>HYPERLINK("https://www.boe.es/gazeta/dias/1828/06/17/pdfs/GMD-1828-73.pdf#page=1","Abrir facsímil")</f>
        <v>Abrir facsímil</v>
      </c>
      <c r="K2494" s="3" t="s">
        <v>51</v>
      </c>
    </row>
    <row r="2495" spans="1:11" ht="42" customHeight="1">
      <c r="A2495" s="2" t="s">
        <v>6146</v>
      </c>
      <c r="B2495" s="2" t="s">
        <v>6147</v>
      </c>
      <c r="C2495" s="2" t="s">
        <v>54</v>
      </c>
      <c r="D2495" s="2" t="s">
        <v>28</v>
      </c>
      <c r="E2495" s="5" t="s">
        <v>475</v>
      </c>
      <c r="F2495" s="3" t="s">
        <v>476</v>
      </c>
      <c r="G2495" s="3" t="s">
        <v>21</v>
      </c>
      <c r="H2495" s="2" t="s">
        <v>49</v>
      </c>
      <c r="I2495" s="2" t="s">
        <v>6148</v>
      </c>
      <c r="J2495" s="3" t="str">
        <f>HYPERLINK("https://www.boe.es/gazeta/dias/1828/11/25/pdfs/GMD-1828-142.pdf#page=4","Abrir facsímil")</f>
        <v>Abrir facsímil</v>
      </c>
      <c r="K2495" s="3" t="s">
        <v>51</v>
      </c>
    </row>
    <row r="2496" spans="1:11" ht="42" customHeight="1">
      <c r="A2496" s="2" t="s">
        <v>6149</v>
      </c>
      <c r="B2496" s="2" t="s">
        <v>6149</v>
      </c>
      <c r="C2496" s="2" t="s">
        <v>150</v>
      </c>
      <c r="D2496" s="2" t="s">
        <v>151</v>
      </c>
      <c r="E2496" s="5" t="s">
        <v>407</v>
      </c>
      <c r="F2496" s="3" t="s">
        <v>408</v>
      </c>
      <c r="G2496" s="3" t="s">
        <v>67</v>
      </c>
      <c r="H2496" s="2" t="s">
        <v>49</v>
      </c>
      <c r="I2496" s="2" t="s">
        <v>6150</v>
      </c>
      <c r="J2496" s="3" t="str">
        <f>HYPERLINK("https://www.boe.es/gazeta/dias/1828/06/12/pdfs/GMD-1828-71.pdf#page=2","Abrir facsímil")</f>
        <v>Abrir facsímil</v>
      </c>
      <c r="K2496" s="3" t="s">
        <v>51</v>
      </c>
    </row>
    <row r="2497" spans="1:11" ht="42" customHeight="1">
      <c r="A2497" s="2" t="s">
        <v>6151</v>
      </c>
      <c r="B2497" s="2" t="s">
        <v>6151</v>
      </c>
      <c r="C2497" s="2" t="s">
        <v>17</v>
      </c>
      <c r="D2497" s="2" t="s">
        <v>18</v>
      </c>
      <c r="E2497" s="5" t="s">
        <v>120</v>
      </c>
      <c r="F2497" s="3" t="s">
        <v>121</v>
      </c>
      <c r="G2497" s="3" t="s">
        <v>36</v>
      </c>
      <c r="H2497" s="2" t="s">
        <v>49</v>
      </c>
      <c r="I2497" s="2" t="s">
        <v>6152</v>
      </c>
      <c r="J2497" s="3" t="str">
        <f>HYPERLINK("https://www.boe.es/gazeta/dias/1828/10/18/pdfs/GMD-1828-126.pdf#page=3","Abrir facsímil")</f>
        <v>Abrir facsímil</v>
      </c>
      <c r="K2497" s="3" t="s">
        <v>51</v>
      </c>
    </row>
    <row r="2498" spans="1:11" ht="42" customHeight="1">
      <c r="A2498" s="2" t="s">
        <v>6153</v>
      </c>
      <c r="B2498" s="2" t="s">
        <v>6153</v>
      </c>
      <c r="C2498" s="2" t="s">
        <v>27</v>
      </c>
      <c r="D2498" s="2" t="s">
        <v>28</v>
      </c>
      <c r="E2498" s="5" t="s">
        <v>159</v>
      </c>
      <c r="F2498" s="3" t="s">
        <v>160</v>
      </c>
      <c r="G2498" s="3" t="s">
        <v>36</v>
      </c>
      <c r="H2498" s="2" t="s">
        <v>49</v>
      </c>
      <c r="I2498" s="2" t="s">
        <v>6154</v>
      </c>
      <c r="J2498" s="3" t="str">
        <f>HYPERLINK("https://www.boe.es/gazeta/dias/1828/03/11/pdfs/GMD-1828-31.pdf#page=3","Abrir facsímil")</f>
        <v>Abrir facsímil</v>
      </c>
      <c r="K2498" s="3" t="s">
        <v>51</v>
      </c>
    </row>
    <row r="2499" spans="1:11" ht="42" customHeight="1">
      <c r="A2499" s="2" t="s">
        <v>6153</v>
      </c>
      <c r="B2499" s="2" t="s">
        <v>6153</v>
      </c>
      <c r="C2499" s="2" t="s">
        <v>17</v>
      </c>
      <c r="D2499" s="2" t="s">
        <v>18</v>
      </c>
      <c r="E2499" s="5" t="s">
        <v>73</v>
      </c>
      <c r="F2499" s="3" t="s">
        <v>74</v>
      </c>
      <c r="G2499" s="3" t="s">
        <v>21</v>
      </c>
      <c r="H2499" s="2" t="s">
        <v>49</v>
      </c>
      <c r="I2499" s="2" t="s">
        <v>6155</v>
      </c>
      <c r="J2499" s="3" t="str">
        <f>HYPERLINK("https://www.boe.es/gazeta/dias/1828/07/31/pdfs/GMD-1828-92.pdf#page=4","Abrir facsímil")</f>
        <v>Abrir facsímil</v>
      </c>
      <c r="K2499" s="3" t="s">
        <v>51</v>
      </c>
    </row>
    <row r="2500" spans="1:11" ht="42" customHeight="1">
      <c r="A2500" s="2" t="s">
        <v>6153</v>
      </c>
      <c r="B2500" s="2" t="s">
        <v>6153</v>
      </c>
      <c r="C2500" s="2" t="s">
        <v>17</v>
      </c>
      <c r="D2500" s="2" t="s">
        <v>18</v>
      </c>
      <c r="E2500" s="5" t="s">
        <v>756</v>
      </c>
      <c r="F2500" s="3" t="s">
        <v>757</v>
      </c>
      <c r="G2500" s="3" t="s">
        <v>67</v>
      </c>
      <c r="H2500" s="2" t="s">
        <v>49</v>
      </c>
      <c r="I2500" s="2" t="s">
        <v>6156</v>
      </c>
      <c r="J2500" s="3" t="str">
        <f>HYPERLINK("https://www.boe.es/gazeta/dias/1828/11/15/pdfs/GMD-1828-138.pdf#page=2","Abrir facsímil")</f>
        <v>Abrir facsímil</v>
      </c>
      <c r="K2500" s="3" t="s">
        <v>51</v>
      </c>
    </row>
    <row r="2501" spans="1:11" ht="42" customHeight="1">
      <c r="A2501" s="2" t="s">
        <v>6153</v>
      </c>
      <c r="B2501" s="2" t="s">
        <v>6153</v>
      </c>
      <c r="C2501" s="2" t="s">
        <v>27</v>
      </c>
      <c r="D2501" s="2" t="s">
        <v>28</v>
      </c>
      <c r="E2501" s="5" t="s">
        <v>124</v>
      </c>
      <c r="F2501" s="3" t="s">
        <v>125</v>
      </c>
      <c r="G2501" s="3" t="s">
        <v>21</v>
      </c>
      <c r="H2501" s="2" t="s">
        <v>49</v>
      </c>
      <c r="I2501" s="2" t="s">
        <v>6157</v>
      </c>
      <c r="J2501" s="3" t="str">
        <f>HYPERLINK("https://www.boe.es/gazeta/dias/1828/11/18/pdfs/GMD-1828-139.pdf#page=4","Abrir facsímil")</f>
        <v>Abrir facsímil</v>
      </c>
      <c r="K2501" s="3" t="s">
        <v>51</v>
      </c>
    </row>
    <row r="2502" spans="1:11" ht="42" customHeight="1">
      <c r="A2502" s="2" t="s">
        <v>6158</v>
      </c>
      <c r="B2502" s="2" t="s">
        <v>6158</v>
      </c>
      <c r="C2502" s="2" t="s">
        <v>96</v>
      </c>
      <c r="D2502" s="2" t="s">
        <v>28</v>
      </c>
      <c r="E2502" s="5" t="s">
        <v>1425</v>
      </c>
      <c r="F2502" s="3" t="s">
        <v>1426</v>
      </c>
      <c r="G2502" s="3" t="s">
        <v>21</v>
      </c>
      <c r="H2502" s="2" t="s">
        <v>49</v>
      </c>
      <c r="I2502" s="2" t="s">
        <v>6159</v>
      </c>
      <c r="J2502" s="3" t="str">
        <f>HYPERLINK("https://www.boe.es/gazeta/dias/1828/07/17/pdfs/GMD-1828-86.pdf#page=4","Abrir facsímil")</f>
        <v>Abrir facsímil</v>
      </c>
      <c r="K2502" s="3" t="s">
        <v>51</v>
      </c>
    </row>
    <row r="2503" spans="1:11" ht="42" customHeight="1">
      <c r="A2503" s="2" t="s">
        <v>6160</v>
      </c>
      <c r="B2503" s="2" t="s">
        <v>6161</v>
      </c>
      <c r="C2503" s="2" t="s">
        <v>54</v>
      </c>
      <c r="D2503" s="2" t="s">
        <v>28</v>
      </c>
      <c r="E2503" s="5" t="s">
        <v>1082</v>
      </c>
      <c r="F2503" s="3" t="s">
        <v>1083</v>
      </c>
      <c r="G2503" s="3" t="s">
        <v>21</v>
      </c>
      <c r="H2503" s="2" t="s">
        <v>22</v>
      </c>
      <c r="I2503" s="2" t="s">
        <v>6162</v>
      </c>
      <c r="J2503" s="3" t="str">
        <f>HYPERLINK("https://www.boe.es/gazeta/dias/1828/05/31/pdfs/GMD-1828-66.pdf#page=4","Abrir facsímil")</f>
        <v>Abrir facsímil</v>
      </c>
      <c r="K2503" s="3" t="s">
        <v>24</v>
      </c>
    </row>
    <row r="2504" spans="1:11" ht="42" customHeight="1">
      <c r="A2504" s="2" t="s">
        <v>6163</v>
      </c>
      <c r="B2504" s="2" t="s">
        <v>6163</v>
      </c>
      <c r="C2504" s="2" t="s">
        <v>27</v>
      </c>
      <c r="D2504" s="2" t="s">
        <v>28</v>
      </c>
      <c r="E2504" s="5" t="s">
        <v>164</v>
      </c>
      <c r="F2504" s="3" t="s">
        <v>165</v>
      </c>
      <c r="G2504" s="3" t="s">
        <v>36</v>
      </c>
      <c r="H2504" s="2" t="s">
        <v>49</v>
      </c>
      <c r="I2504" s="2" t="s">
        <v>6164</v>
      </c>
      <c r="J2504" s="3" t="str">
        <f>HYPERLINK("https://www.boe.es/gazeta/dias/1828/09/04/pdfs/GMD-1828-107.pdf#page=3","Abrir facsímil")</f>
        <v>Abrir facsímil</v>
      </c>
      <c r="K2504" s="3" t="s">
        <v>51</v>
      </c>
    </row>
    <row r="2505" spans="1:11" ht="42" customHeight="1">
      <c r="A2505" s="2" t="s">
        <v>6163</v>
      </c>
      <c r="B2505" s="2" t="s">
        <v>6163</v>
      </c>
      <c r="C2505" s="2" t="s">
        <v>17</v>
      </c>
      <c r="D2505" s="2" t="s">
        <v>18</v>
      </c>
      <c r="E2505" s="5" t="s">
        <v>108</v>
      </c>
      <c r="F2505" s="3" t="s">
        <v>109</v>
      </c>
      <c r="G2505" s="3" t="s">
        <v>918</v>
      </c>
      <c r="H2505" s="2" t="s">
        <v>49</v>
      </c>
      <c r="I2505" s="2" t="s">
        <v>6165</v>
      </c>
      <c r="J2505" s="3" t="str">
        <f>HYPERLINK("https://www.boe.es/gazeta/dias/1828/11/29/pdfs/GMD-1828-144.pdf#page=1","Abrir facsímil")</f>
        <v>Abrir facsímil</v>
      </c>
      <c r="K2505" s="3" t="s">
        <v>51</v>
      </c>
    </row>
    <row r="2506" spans="1:11" ht="42" customHeight="1">
      <c r="A2506" s="2" t="s">
        <v>6166</v>
      </c>
      <c r="B2506" s="2" t="s">
        <v>6166</v>
      </c>
      <c r="C2506" s="2" t="s">
        <v>27</v>
      </c>
      <c r="D2506" s="2" t="s">
        <v>28</v>
      </c>
      <c r="E2506" s="5" t="s">
        <v>1466</v>
      </c>
      <c r="F2506" s="3" t="s">
        <v>1467</v>
      </c>
      <c r="G2506" s="3" t="s">
        <v>43</v>
      </c>
      <c r="H2506" s="2" t="s">
        <v>49</v>
      </c>
      <c r="I2506" s="2" t="s">
        <v>6167</v>
      </c>
      <c r="J2506" s="3" t="str">
        <f>HYPERLINK("https://www.boe.es/gazeta/dias/1828/11/22/pdfs/GMD-1828-141.pdf#page=1","Abrir facsímil")</f>
        <v>Abrir facsímil</v>
      </c>
      <c r="K2506" s="3" t="s">
        <v>51</v>
      </c>
    </row>
    <row r="2507" spans="1:11" ht="42" customHeight="1">
      <c r="A2507" s="2" t="s">
        <v>6168</v>
      </c>
      <c r="B2507" s="2" t="s">
        <v>6168</v>
      </c>
      <c r="C2507" s="2" t="s">
        <v>150</v>
      </c>
      <c r="D2507" s="2" t="s">
        <v>151</v>
      </c>
      <c r="E2507" s="5" t="s">
        <v>191</v>
      </c>
      <c r="F2507" s="3" t="s">
        <v>192</v>
      </c>
      <c r="G2507" s="3" t="s">
        <v>193</v>
      </c>
      <c r="H2507" s="2" t="s">
        <v>49</v>
      </c>
      <c r="I2507" s="2" t="s">
        <v>6169</v>
      </c>
      <c r="J2507" s="3" t="str">
        <f>HYPERLINK("https://www.boe.es/gazeta/dias/1828/03/20/pdfs/GMD-1828-35.pdf#page=4","Abrir facsímil")</f>
        <v>Abrir facsímil</v>
      </c>
      <c r="K2507" s="3" t="s">
        <v>51</v>
      </c>
    </row>
    <row r="2508" spans="1:11" ht="42" customHeight="1">
      <c r="A2508" s="2" t="s">
        <v>6168</v>
      </c>
      <c r="B2508" s="2" t="s">
        <v>6168</v>
      </c>
      <c r="C2508" s="2" t="s">
        <v>17</v>
      </c>
      <c r="D2508" s="2" t="s">
        <v>18</v>
      </c>
      <c r="E2508" s="5" t="s">
        <v>141</v>
      </c>
      <c r="F2508" s="3" t="s">
        <v>142</v>
      </c>
      <c r="G2508" s="3" t="s">
        <v>43</v>
      </c>
      <c r="H2508" s="2" t="s">
        <v>49</v>
      </c>
      <c r="I2508" s="2" t="s">
        <v>6170</v>
      </c>
      <c r="J2508" s="3" t="str">
        <f>HYPERLINK("https://www.boe.es/gazeta/dias/1828/08/19/pdfs/GMD-1828-100.pdf#page=1","Abrir facsímil")</f>
        <v>Abrir facsímil</v>
      </c>
      <c r="K2508" s="3" t="s">
        <v>51</v>
      </c>
    </row>
    <row r="2509" spans="1:11" ht="42" customHeight="1">
      <c r="A2509" s="2" t="s">
        <v>6168</v>
      </c>
      <c r="B2509" s="2" t="s">
        <v>6168</v>
      </c>
      <c r="C2509" s="2" t="s">
        <v>150</v>
      </c>
      <c r="D2509" s="2" t="s">
        <v>151</v>
      </c>
      <c r="E2509" s="5" t="s">
        <v>164</v>
      </c>
      <c r="F2509" s="3" t="s">
        <v>165</v>
      </c>
      <c r="G2509" s="3" t="s">
        <v>43</v>
      </c>
      <c r="H2509" s="2" t="s">
        <v>49</v>
      </c>
      <c r="I2509" s="2" t="s">
        <v>6171</v>
      </c>
      <c r="J2509" s="3" t="str">
        <f>HYPERLINK("https://www.boe.es/gazeta/dias/1828/09/04/pdfs/GMD-1828-107.pdf#page=1","Abrir facsímil")</f>
        <v>Abrir facsímil</v>
      </c>
      <c r="K2509" s="3" t="s">
        <v>51</v>
      </c>
    </row>
    <row r="2510" spans="1:11" ht="42" customHeight="1">
      <c r="A2510" s="2" t="s">
        <v>6168</v>
      </c>
      <c r="B2510" s="2" t="s">
        <v>6168</v>
      </c>
      <c r="C2510" s="2" t="s">
        <v>17</v>
      </c>
      <c r="D2510" s="2" t="s">
        <v>18</v>
      </c>
      <c r="E2510" s="5" t="s">
        <v>34</v>
      </c>
      <c r="F2510" s="3" t="s">
        <v>35</v>
      </c>
      <c r="G2510" s="3" t="s">
        <v>43</v>
      </c>
      <c r="H2510" s="2" t="s">
        <v>49</v>
      </c>
      <c r="I2510" s="2" t="s">
        <v>6172</v>
      </c>
      <c r="J2510" s="3" t="str">
        <f>HYPERLINK("https://www.boe.es/gazeta/dias/1828/10/14/pdfs/GMD-1828-124.pdf#page=1","Abrir facsímil")</f>
        <v>Abrir facsímil</v>
      </c>
      <c r="K2510" s="3" t="s">
        <v>51</v>
      </c>
    </row>
    <row r="2511" spans="1:11" ht="42" customHeight="1">
      <c r="A2511" s="2" t="s">
        <v>6168</v>
      </c>
      <c r="B2511" s="2" t="s">
        <v>6168</v>
      </c>
      <c r="C2511" s="2" t="s">
        <v>150</v>
      </c>
      <c r="D2511" s="2" t="s">
        <v>151</v>
      </c>
      <c r="E2511" s="5" t="s">
        <v>1466</v>
      </c>
      <c r="F2511" s="3" t="s">
        <v>1467</v>
      </c>
      <c r="G2511" s="3" t="s">
        <v>43</v>
      </c>
      <c r="H2511" s="2" t="s">
        <v>49</v>
      </c>
      <c r="I2511" s="2" t="s">
        <v>6173</v>
      </c>
      <c r="J2511" s="3" t="str">
        <f>HYPERLINK("https://www.boe.es/gazeta/dias/1828/11/22/pdfs/GMD-1828-141.pdf#page=1","Abrir facsímil")</f>
        <v>Abrir facsímil</v>
      </c>
      <c r="K2511" s="3" t="s">
        <v>51</v>
      </c>
    </row>
    <row r="2512" spans="1:11" ht="42" customHeight="1">
      <c r="A2512" s="2" t="s">
        <v>6174</v>
      </c>
      <c r="B2512" s="2" t="s">
        <v>6175</v>
      </c>
      <c r="C2512" s="2" t="s">
        <v>40</v>
      </c>
      <c r="D2512" s="2" t="s">
        <v>28</v>
      </c>
      <c r="E2512" s="5" t="s">
        <v>100</v>
      </c>
      <c r="F2512" s="3" t="s">
        <v>101</v>
      </c>
      <c r="G2512" s="3" t="s">
        <v>36</v>
      </c>
      <c r="H2512" s="2" t="s">
        <v>49</v>
      </c>
      <c r="I2512" s="2" t="s">
        <v>6176</v>
      </c>
      <c r="J2512" s="3" t="str">
        <f>HYPERLINK("https://www.boe.es/gazeta/dias/1828/10/02/pdfs/GMD-1828-119.pdf#page=3","Abrir facsímil")</f>
        <v>Abrir facsímil</v>
      </c>
      <c r="K2512" s="3" t="s">
        <v>51</v>
      </c>
    </row>
    <row r="2513" spans="1:11" ht="42" customHeight="1">
      <c r="A2513" s="2" t="s">
        <v>6177</v>
      </c>
      <c r="B2513" s="2" t="s">
        <v>6177</v>
      </c>
      <c r="C2513" s="2" t="s">
        <v>17</v>
      </c>
      <c r="D2513" s="2" t="s">
        <v>18</v>
      </c>
      <c r="E2513" s="5" t="s">
        <v>1089</v>
      </c>
      <c r="F2513" s="3" t="s">
        <v>1090</v>
      </c>
      <c r="G2513" s="3" t="s">
        <v>67</v>
      </c>
      <c r="H2513" s="2" t="s">
        <v>49</v>
      </c>
      <c r="I2513" s="2" t="s">
        <v>6178</v>
      </c>
      <c r="J2513" s="3" t="str">
        <f>HYPERLINK("https://www.boe.es/gazeta/dias/1828/09/18/pdfs/GMD-1828-113.pdf#page=2","Abrir facsímil")</f>
        <v>Abrir facsímil</v>
      </c>
      <c r="K2513" s="3" t="s">
        <v>51</v>
      </c>
    </row>
    <row r="2514" spans="1:11" ht="42" customHeight="1">
      <c r="A2514" s="2" t="s">
        <v>6179</v>
      </c>
      <c r="B2514" s="2" t="s">
        <v>6179</v>
      </c>
      <c r="C2514" s="2" t="s">
        <v>150</v>
      </c>
      <c r="D2514" s="2" t="s">
        <v>151</v>
      </c>
      <c r="E2514" s="5" t="s">
        <v>973</v>
      </c>
      <c r="F2514" s="3" t="s">
        <v>974</v>
      </c>
      <c r="G2514" s="3" t="s">
        <v>67</v>
      </c>
      <c r="H2514" s="2" t="s">
        <v>49</v>
      </c>
      <c r="I2514" s="2" t="s">
        <v>6180</v>
      </c>
      <c r="J2514" s="3" t="str">
        <f>HYPERLINK("https://www.boe.es/gazeta/dias/1828/02/09/pdfs/GMD-1828-18.pdf#page=2","Abrir facsímil")</f>
        <v>Abrir facsímil</v>
      </c>
      <c r="K2514" s="3" t="s">
        <v>51</v>
      </c>
    </row>
    <row r="2515" spans="1:11" ht="42" customHeight="1">
      <c r="A2515" s="2" t="s">
        <v>6181</v>
      </c>
      <c r="B2515" s="2" t="s">
        <v>6182</v>
      </c>
      <c r="C2515" s="2" t="s">
        <v>86</v>
      </c>
      <c r="D2515" s="2" t="s">
        <v>28</v>
      </c>
      <c r="E2515" s="5" t="s">
        <v>879</v>
      </c>
      <c r="F2515" s="3" t="s">
        <v>880</v>
      </c>
      <c r="G2515" s="3" t="s">
        <v>21</v>
      </c>
      <c r="H2515" s="2" t="s">
        <v>49</v>
      </c>
      <c r="I2515" s="2" t="s">
        <v>6183</v>
      </c>
      <c r="J2515" s="3" t="str">
        <f>HYPERLINK("https://www.boe.es/gazeta/dias/1828/01/22/pdfs/GMD-1828-10.pdf#page=4","Abrir facsímil")</f>
        <v>Abrir facsímil</v>
      </c>
      <c r="K2515" s="3" t="s">
        <v>51</v>
      </c>
    </row>
    <row r="2516" spans="1:11" ht="42" customHeight="1">
      <c r="A2516" s="2" t="s">
        <v>6184</v>
      </c>
      <c r="B2516" s="2" t="s">
        <v>6185</v>
      </c>
      <c r="C2516" s="2" t="s">
        <v>27</v>
      </c>
      <c r="D2516" s="2" t="s">
        <v>28</v>
      </c>
      <c r="E2516" s="5" t="s">
        <v>55</v>
      </c>
      <c r="F2516" s="3" t="s">
        <v>56</v>
      </c>
      <c r="G2516" s="3" t="s">
        <v>57</v>
      </c>
      <c r="H2516" s="2" t="s">
        <v>49</v>
      </c>
      <c r="I2516" s="2" t="s">
        <v>6186</v>
      </c>
      <c r="J2516" s="3" t="str">
        <f>HYPERLINK("https://www.boe.es/gazeta/dias/1828/05/10/pdfs/GMD-1828-57.pdf#page=4","Abrir facsímil")</f>
        <v>Abrir facsímil</v>
      </c>
      <c r="K2516" s="3" t="s">
        <v>51</v>
      </c>
    </row>
    <row r="2517" spans="1:11" ht="42" customHeight="1">
      <c r="A2517" s="2" t="s">
        <v>6187</v>
      </c>
      <c r="B2517" s="2" t="s">
        <v>6188</v>
      </c>
      <c r="C2517" s="2" t="s">
        <v>96</v>
      </c>
      <c r="D2517" s="2" t="s">
        <v>28</v>
      </c>
      <c r="E2517" s="5" t="s">
        <v>591</v>
      </c>
      <c r="F2517" s="3" t="s">
        <v>592</v>
      </c>
      <c r="G2517" s="3" t="s">
        <v>21</v>
      </c>
      <c r="H2517" s="2" t="s">
        <v>49</v>
      </c>
      <c r="I2517" s="2" t="s">
        <v>6189</v>
      </c>
      <c r="J2517" s="3" t="str">
        <f>HYPERLINK("https://www.boe.es/gazeta/dias/1828/12/11/pdfs/GMD-1828-149.pdf#page=4","Abrir facsímil")</f>
        <v>Abrir facsímil</v>
      </c>
      <c r="K2517" s="3" t="s">
        <v>51</v>
      </c>
    </row>
    <row r="2518" spans="1:11" ht="42" customHeight="1">
      <c r="A2518" s="2" t="s">
        <v>6190</v>
      </c>
      <c r="B2518" s="2" t="s">
        <v>6190</v>
      </c>
      <c r="C2518" s="2" t="s">
        <v>17</v>
      </c>
      <c r="D2518" s="2" t="s">
        <v>18</v>
      </c>
      <c r="E2518" s="5" t="s">
        <v>343</v>
      </c>
      <c r="F2518" s="3" t="s">
        <v>344</v>
      </c>
      <c r="G2518" s="3" t="s">
        <v>67</v>
      </c>
      <c r="H2518" s="2" t="s">
        <v>49</v>
      </c>
      <c r="I2518" s="2" t="s">
        <v>6191</v>
      </c>
      <c r="J2518" s="3" t="str">
        <f>HYPERLINK("https://www.boe.es/gazeta/dias/1828/09/25/pdfs/GMD-1828-116.pdf#page=2","Abrir facsímil")</f>
        <v>Abrir facsímil</v>
      </c>
      <c r="K2518" s="3" t="s">
        <v>51</v>
      </c>
    </row>
    <row r="2519" spans="1:11" ht="42" customHeight="1">
      <c r="A2519" s="2" t="s">
        <v>6192</v>
      </c>
      <c r="B2519" s="2" t="s">
        <v>6193</v>
      </c>
      <c r="C2519" s="2" t="s">
        <v>54</v>
      </c>
      <c r="D2519" s="2" t="s">
        <v>28</v>
      </c>
      <c r="E2519" s="5" t="s">
        <v>343</v>
      </c>
      <c r="F2519" s="3" t="s">
        <v>344</v>
      </c>
      <c r="G2519" s="3" t="s">
        <v>21</v>
      </c>
      <c r="H2519" s="2" t="s">
        <v>49</v>
      </c>
      <c r="I2519" s="2" t="s">
        <v>6194</v>
      </c>
      <c r="J2519" s="3" t="str">
        <f>HYPERLINK("https://www.boe.es/gazeta/dias/1828/09/25/pdfs/GMD-1828-116.pdf#page=4","Abrir facsímil")</f>
        <v>Abrir facsímil</v>
      </c>
      <c r="K2519" s="3" t="s">
        <v>51</v>
      </c>
    </row>
    <row r="2520" spans="1:11" ht="42" customHeight="1">
      <c r="A2520" s="2" t="s">
        <v>6195</v>
      </c>
      <c r="B2520" s="2" t="s">
        <v>6195</v>
      </c>
      <c r="C2520" s="2" t="s">
        <v>17</v>
      </c>
      <c r="D2520" s="2" t="s">
        <v>18</v>
      </c>
      <c r="E2520" s="5" t="s">
        <v>1794</v>
      </c>
      <c r="F2520" s="3" t="s">
        <v>1795</v>
      </c>
      <c r="G2520" s="3" t="s">
        <v>67</v>
      </c>
      <c r="H2520" s="2" t="s">
        <v>49</v>
      </c>
      <c r="I2520" s="2" t="s">
        <v>6196</v>
      </c>
      <c r="J2520" s="3" t="str">
        <f>HYPERLINK("https://www.boe.es/gazeta/dias/1828/09/30/pdfs/GMD-1828-118.pdf#page=2","Abrir facsímil")</f>
        <v>Abrir facsímil</v>
      </c>
      <c r="K2520" s="3" t="s">
        <v>51</v>
      </c>
    </row>
    <row r="2521" spans="1:11" ht="42" customHeight="1">
      <c r="A2521" s="2" t="s">
        <v>6197</v>
      </c>
      <c r="B2521" s="2" t="s">
        <v>6197</v>
      </c>
      <c r="C2521" s="2" t="s">
        <v>17</v>
      </c>
      <c r="D2521" s="2" t="s">
        <v>18</v>
      </c>
      <c r="E2521" s="5" t="s">
        <v>499</v>
      </c>
      <c r="F2521" s="3" t="s">
        <v>500</v>
      </c>
      <c r="G2521" s="3" t="s">
        <v>36</v>
      </c>
      <c r="H2521" s="2" t="s">
        <v>49</v>
      </c>
      <c r="I2521" s="2" t="s">
        <v>6198</v>
      </c>
      <c r="J2521" s="3" t="str">
        <f>HYPERLINK("https://www.boe.es/gazeta/dias/1828/09/16/pdfs/GMD-1828-112.pdf#page=3","Abrir facsímil")</f>
        <v>Abrir facsímil</v>
      </c>
      <c r="K2521" s="3" t="s">
        <v>51</v>
      </c>
    </row>
    <row r="2522" spans="1:11" ht="42" customHeight="1">
      <c r="A2522" s="2" t="s">
        <v>6199</v>
      </c>
      <c r="B2522" s="2" t="s">
        <v>6200</v>
      </c>
      <c r="C2522" s="2" t="s">
        <v>27</v>
      </c>
      <c r="D2522" s="2" t="s">
        <v>28</v>
      </c>
      <c r="E2522" s="5" t="s">
        <v>294</v>
      </c>
      <c r="F2522" s="3" t="s">
        <v>295</v>
      </c>
      <c r="G2522" s="3" t="s">
        <v>36</v>
      </c>
      <c r="H2522" s="2" t="s">
        <v>49</v>
      </c>
      <c r="I2522" s="2" t="s">
        <v>6201</v>
      </c>
      <c r="J2522" s="3" t="str">
        <f>HYPERLINK("https://www.boe.es/gazeta/dias/1828/07/01/pdfs/GMD-1828-79.pdf#page=3","Abrir facsímil")</f>
        <v>Abrir facsímil</v>
      </c>
      <c r="K2522" s="3" t="s">
        <v>51</v>
      </c>
    </row>
    <row r="2523" spans="1:11" ht="42" customHeight="1">
      <c r="A2523" s="2" t="s">
        <v>6202</v>
      </c>
      <c r="B2523" s="2" t="s">
        <v>6203</v>
      </c>
      <c r="C2523" s="2" t="s">
        <v>150</v>
      </c>
      <c r="D2523" s="2" t="s">
        <v>151</v>
      </c>
      <c r="E2523" s="5" t="s">
        <v>169</v>
      </c>
      <c r="F2523" s="3" t="s">
        <v>170</v>
      </c>
      <c r="G2523" s="3" t="s">
        <v>36</v>
      </c>
      <c r="H2523" s="2" t="s">
        <v>49</v>
      </c>
      <c r="I2523" s="2" t="s">
        <v>6204</v>
      </c>
      <c r="J2523" s="3" t="str">
        <f>HYPERLINK("https://www.boe.es/gazeta/dias/1828/04/01/pdfs/GMD-1828-40.pdf#page=3","Abrir facsímil")</f>
        <v>Abrir facsímil</v>
      </c>
      <c r="K2523" s="3" t="s">
        <v>51</v>
      </c>
    </row>
    <row r="2524" spans="1:11" ht="42" customHeight="1">
      <c r="A2524" s="2" t="s">
        <v>6205</v>
      </c>
      <c r="B2524" s="2" t="s">
        <v>6206</v>
      </c>
      <c r="C2524" s="2" t="s">
        <v>96</v>
      </c>
      <c r="D2524" s="2" t="s">
        <v>28</v>
      </c>
      <c r="E2524" s="5" t="s">
        <v>959</v>
      </c>
      <c r="F2524" s="3" t="s">
        <v>960</v>
      </c>
      <c r="G2524" s="3" t="s">
        <v>36</v>
      </c>
      <c r="H2524" s="2" t="s">
        <v>49</v>
      </c>
      <c r="I2524" s="2" t="s">
        <v>6207</v>
      </c>
      <c r="J2524" s="3" t="str">
        <f>HYPERLINK("https://www.boe.es/gazeta/dias/1828/04/15/pdfs/GMD-1828-46.pdf#page=3","Abrir facsímil")</f>
        <v>Abrir facsímil</v>
      </c>
      <c r="K2524" s="3" t="s">
        <v>51</v>
      </c>
    </row>
    <row r="2525" spans="1:11" ht="42" customHeight="1">
      <c r="A2525" s="2" t="s">
        <v>6208</v>
      </c>
      <c r="B2525" s="2" t="s">
        <v>6209</v>
      </c>
      <c r="C2525" s="2" t="s">
        <v>27</v>
      </c>
      <c r="D2525" s="2" t="s">
        <v>28</v>
      </c>
      <c r="E2525" s="5" t="s">
        <v>78</v>
      </c>
      <c r="F2525" s="3" t="s">
        <v>79</v>
      </c>
      <c r="G2525" s="3" t="s">
        <v>36</v>
      </c>
      <c r="H2525" s="2" t="s">
        <v>49</v>
      </c>
      <c r="I2525" s="2" t="s">
        <v>6210</v>
      </c>
      <c r="J2525" s="3" t="str">
        <f>HYPERLINK("https://www.boe.es/gazeta/dias/1828/04/03/pdfs/GMD-1828-41.pdf#page=3","Abrir facsímil")</f>
        <v>Abrir facsímil</v>
      </c>
      <c r="K2525" s="3" t="s">
        <v>51</v>
      </c>
    </row>
    <row r="2526" spans="1:11" ht="42" customHeight="1">
      <c r="A2526" s="2" t="s">
        <v>6211</v>
      </c>
      <c r="B2526" s="2" t="s">
        <v>6212</v>
      </c>
      <c r="C2526" s="2" t="s">
        <v>27</v>
      </c>
      <c r="D2526" s="2" t="s">
        <v>28</v>
      </c>
      <c r="E2526" s="5" t="s">
        <v>55</v>
      </c>
      <c r="F2526" s="3" t="s">
        <v>56</v>
      </c>
      <c r="G2526" s="3" t="s">
        <v>57</v>
      </c>
      <c r="H2526" s="2" t="s">
        <v>49</v>
      </c>
      <c r="I2526" s="2" t="s">
        <v>6213</v>
      </c>
      <c r="J2526" s="3" t="str">
        <f>HYPERLINK("https://www.boe.es/gazeta/dias/1828/05/10/pdfs/GMD-1828-57.pdf#page=4","Abrir facsímil")</f>
        <v>Abrir facsímil</v>
      </c>
      <c r="K2526" s="3" t="s">
        <v>51</v>
      </c>
    </row>
    <row r="2527" spans="1:11" ht="42" customHeight="1">
      <c r="A2527" s="2" t="s">
        <v>6214</v>
      </c>
      <c r="B2527" s="2" t="s">
        <v>6215</v>
      </c>
      <c r="C2527" s="2" t="s">
        <v>46</v>
      </c>
      <c r="D2527" s="2" t="s">
        <v>28</v>
      </c>
      <c r="E2527" s="5" t="s">
        <v>2634</v>
      </c>
      <c r="F2527" s="3" t="s">
        <v>2635</v>
      </c>
      <c r="G2527" s="3" t="s">
        <v>21</v>
      </c>
      <c r="H2527" s="2" t="s">
        <v>49</v>
      </c>
      <c r="I2527" s="2" t="s">
        <v>6216</v>
      </c>
      <c r="J2527" s="3" t="str">
        <f>HYPERLINK("https://www.boe.es/gazeta/dias/1828/02/26/pdfs/GMD-1828-25.pdf#page=4","Abrir facsímil")</f>
        <v>Abrir facsímil</v>
      </c>
      <c r="K2527" s="3" t="s">
        <v>51</v>
      </c>
    </row>
    <row r="2528" spans="1:11" ht="42" customHeight="1">
      <c r="A2528" s="2" t="s">
        <v>6217</v>
      </c>
      <c r="B2528" s="2" t="s">
        <v>6217</v>
      </c>
      <c r="C2528" s="2" t="s">
        <v>17</v>
      </c>
      <c r="D2528" s="2" t="s">
        <v>18</v>
      </c>
      <c r="E2528" s="5" t="s">
        <v>34</v>
      </c>
      <c r="F2528" s="3" t="s">
        <v>35</v>
      </c>
      <c r="G2528" s="3" t="s">
        <v>43</v>
      </c>
      <c r="H2528" s="2" t="s">
        <v>49</v>
      </c>
      <c r="I2528" s="2" t="s">
        <v>6218</v>
      </c>
      <c r="J2528" s="3" t="str">
        <f>HYPERLINK("https://www.boe.es/gazeta/dias/1828/10/14/pdfs/GMD-1828-124.pdf#page=1","Abrir facsímil")</f>
        <v>Abrir facsímil</v>
      </c>
      <c r="K2528" s="3" t="s">
        <v>51</v>
      </c>
    </row>
    <row r="2529" spans="1:11" ht="42" customHeight="1">
      <c r="A2529" s="2" t="s">
        <v>6219</v>
      </c>
      <c r="B2529" s="2" t="s">
        <v>6219</v>
      </c>
      <c r="C2529" s="2" t="s">
        <v>17</v>
      </c>
      <c r="D2529" s="2" t="s">
        <v>18</v>
      </c>
      <c r="E2529" s="5" t="s">
        <v>34</v>
      </c>
      <c r="F2529" s="3" t="s">
        <v>35</v>
      </c>
      <c r="G2529" s="3" t="s">
        <v>43</v>
      </c>
      <c r="H2529" s="2" t="s">
        <v>49</v>
      </c>
      <c r="I2529" s="2" t="s">
        <v>6220</v>
      </c>
      <c r="J2529" s="3" t="str">
        <f>HYPERLINK("https://www.boe.es/gazeta/dias/1828/10/14/pdfs/GMD-1828-124.pdf#page=1","Abrir facsímil")</f>
        <v>Abrir facsímil</v>
      </c>
      <c r="K2529" s="3" t="s">
        <v>51</v>
      </c>
    </row>
    <row r="2530" spans="1:11" ht="42" customHeight="1">
      <c r="A2530" s="2" t="s">
        <v>6221</v>
      </c>
      <c r="B2530" s="2" t="s">
        <v>6221</v>
      </c>
      <c r="C2530" s="2" t="s">
        <v>17</v>
      </c>
      <c r="D2530" s="2" t="s">
        <v>18</v>
      </c>
      <c r="E2530" s="5" t="s">
        <v>88</v>
      </c>
      <c r="F2530" s="3" t="s">
        <v>89</v>
      </c>
      <c r="G2530" s="3" t="s">
        <v>36</v>
      </c>
      <c r="H2530" s="2" t="s">
        <v>49</v>
      </c>
      <c r="I2530" s="2" t="s">
        <v>6222</v>
      </c>
      <c r="J2530" s="3" t="str">
        <f>HYPERLINK("https://www.boe.es/gazeta/dias/1828/10/16/pdfs/GMD-1828-125.pdf#page=3","Abrir facsímil")</f>
        <v>Abrir facsímil</v>
      </c>
      <c r="K2530" s="3" t="s">
        <v>51</v>
      </c>
    </row>
    <row r="2531" spans="1:11" ht="42" customHeight="1">
      <c r="A2531" s="2" t="s">
        <v>6223</v>
      </c>
      <c r="B2531" s="2" t="s">
        <v>6224</v>
      </c>
      <c r="C2531" s="2" t="s">
        <v>27</v>
      </c>
      <c r="D2531" s="2" t="s">
        <v>28</v>
      </c>
      <c r="E2531" s="5" t="s">
        <v>41</v>
      </c>
      <c r="F2531" s="3" t="s">
        <v>42</v>
      </c>
      <c r="G2531" s="3" t="s">
        <v>21</v>
      </c>
      <c r="H2531" s="2" t="s">
        <v>49</v>
      </c>
      <c r="I2531" s="2" t="s">
        <v>6225</v>
      </c>
      <c r="J2531" s="3" t="str">
        <f>HYPERLINK("https://www.boe.es/gazeta/dias/1828/01/15/pdfs/GMD-1828-7.pdf#page=4","Abrir facsímil")</f>
        <v>Abrir facsímil</v>
      </c>
      <c r="K2531" s="3" t="s">
        <v>51</v>
      </c>
    </row>
    <row r="2532" spans="1:11" ht="42" customHeight="1">
      <c r="A2532" s="2" t="s">
        <v>6226</v>
      </c>
      <c r="B2532" s="2" t="s">
        <v>6227</v>
      </c>
      <c r="C2532" s="2" t="s">
        <v>17</v>
      </c>
      <c r="D2532" s="2" t="s">
        <v>18</v>
      </c>
      <c r="E2532" s="5" t="s">
        <v>294</v>
      </c>
      <c r="F2532" s="3" t="s">
        <v>295</v>
      </c>
      <c r="G2532" s="3" t="s">
        <v>36</v>
      </c>
      <c r="H2532" s="2" t="s">
        <v>49</v>
      </c>
      <c r="I2532" s="2" t="s">
        <v>6228</v>
      </c>
      <c r="J2532" s="3" t="str">
        <f>HYPERLINK("https://www.boe.es/gazeta/dias/1828/07/01/pdfs/GMD-1828-79.pdf#page=3","Abrir facsímil")</f>
        <v>Abrir facsímil</v>
      </c>
      <c r="K2532" s="3" t="s">
        <v>51</v>
      </c>
    </row>
    <row r="2533" spans="1:11" ht="42" customHeight="1">
      <c r="A2533" s="2" t="s">
        <v>6229</v>
      </c>
      <c r="B2533" s="2" t="s">
        <v>6230</v>
      </c>
      <c r="C2533" s="2" t="s">
        <v>46</v>
      </c>
      <c r="D2533" s="2" t="s">
        <v>28</v>
      </c>
      <c r="E2533" s="5" t="s">
        <v>154</v>
      </c>
      <c r="F2533" s="3" t="s">
        <v>155</v>
      </c>
      <c r="G2533" s="3" t="s">
        <v>43</v>
      </c>
      <c r="H2533" s="2" t="s">
        <v>49</v>
      </c>
      <c r="I2533" s="2" t="s">
        <v>6231</v>
      </c>
      <c r="J2533" s="3" t="str">
        <f>HYPERLINK("https://www.boe.es/gazeta/dias/1828/04/10/pdfs/GMD-1828-44.pdf#page=1","Abrir facsímil")</f>
        <v>Abrir facsímil</v>
      </c>
      <c r="K2533" s="3" t="s">
        <v>51</v>
      </c>
    </row>
    <row r="2534" spans="1:11" ht="42" customHeight="1">
      <c r="A2534" s="2" t="s">
        <v>6232</v>
      </c>
      <c r="B2534" s="2" t="s">
        <v>6233</v>
      </c>
      <c r="C2534" s="2" t="s">
        <v>27</v>
      </c>
      <c r="D2534" s="2" t="s">
        <v>28</v>
      </c>
      <c r="E2534" s="5" t="s">
        <v>637</v>
      </c>
      <c r="F2534" s="3" t="s">
        <v>638</v>
      </c>
      <c r="G2534" s="3" t="s">
        <v>21</v>
      </c>
      <c r="H2534" s="2" t="s">
        <v>49</v>
      </c>
      <c r="I2534" s="2" t="s">
        <v>6234</v>
      </c>
      <c r="J2534" s="3" t="str">
        <f>HYPERLINK("https://www.boe.es/gazeta/dias/1828/07/12/pdfs/GMD-1828-84.pdf#page=4","Abrir facsímil")</f>
        <v>Abrir facsímil</v>
      </c>
      <c r="K2534" s="3" t="s">
        <v>51</v>
      </c>
    </row>
    <row r="2535" spans="1:11" ht="42" customHeight="1">
      <c r="A2535" s="2" t="s">
        <v>6235</v>
      </c>
      <c r="B2535" s="2" t="s">
        <v>6236</v>
      </c>
      <c r="C2535" s="2" t="s">
        <v>96</v>
      </c>
      <c r="D2535" s="2" t="s">
        <v>28</v>
      </c>
      <c r="E2535" s="5" t="s">
        <v>133</v>
      </c>
      <c r="F2535" s="3" t="s">
        <v>134</v>
      </c>
      <c r="G2535" s="3" t="s">
        <v>36</v>
      </c>
      <c r="H2535" s="2" t="s">
        <v>49</v>
      </c>
      <c r="I2535" s="2" t="s">
        <v>6237</v>
      </c>
      <c r="J2535" s="3" t="str">
        <f>HYPERLINK("https://www.boe.es/gazeta/dias/1828/05/15/pdfs/GMD-1828-59.pdf#page=3","Abrir facsímil")</f>
        <v>Abrir facsímil</v>
      </c>
      <c r="K2535" s="3" t="s">
        <v>51</v>
      </c>
    </row>
    <row r="2536" spans="1:11" ht="42" customHeight="1">
      <c r="A2536" s="2" t="s">
        <v>6238</v>
      </c>
      <c r="B2536" s="2" t="s">
        <v>6239</v>
      </c>
      <c r="C2536" s="2" t="s">
        <v>96</v>
      </c>
      <c r="D2536" s="2" t="s">
        <v>28</v>
      </c>
      <c r="E2536" s="5" t="s">
        <v>470</v>
      </c>
      <c r="F2536" s="3" t="s">
        <v>471</v>
      </c>
      <c r="G2536" s="3" t="s">
        <v>21</v>
      </c>
      <c r="H2536" s="2" t="s">
        <v>49</v>
      </c>
      <c r="I2536" s="2" t="s">
        <v>6240</v>
      </c>
      <c r="J2536" s="3" t="str">
        <f>HYPERLINK("https://www.boe.es/gazeta/dias/1828/01/12/pdfs/GMD-1828-6.pdf#page=4","Abrir facsímil")</f>
        <v>Abrir facsímil</v>
      </c>
      <c r="K2536" s="3" t="s">
        <v>51</v>
      </c>
    </row>
    <row r="2537" spans="1:11" ht="42" customHeight="1">
      <c r="A2537" s="2" t="s">
        <v>6241</v>
      </c>
      <c r="B2537" s="2" t="s">
        <v>6241</v>
      </c>
      <c r="C2537" s="2" t="s">
        <v>54</v>
      </c>
      <c r="D2537" s="2" t="s">
        <v>28</v>
      </c>
      <c r="E2537" s="5" t="s">
        <v>494</v>
      </c>
      <c r="F2537" s="3" t="s">
        <v>495</v>
      </c>
      <c r="G2537" s="3" t="s">
        <v>21</v>
      </c>
      <c r="H2537" s="2" t="s">
        <v>49</v>
      </c>
      <c r="I2537" s="2" t="s">
        <v>6242</v>
      </c>
      <c r="J2537" s="3" t="str">
        <f>HYPERLINK("https://www.boe.es/gazeta/dias/1828/12/18/pdfs/GMD-1828-152.pdf#page=4","Abrir facsímil")</f>
        <v>Abrir facsímil</v>
      </c>
      <c r="K2537" s="3" t="s">
        <v>51</v>
      </c>
    </row>
    <row r="2538" spans="1:11" ht="42" customHeight="1">
      <c r="A2538" s="2" t="s">
        <v>6243</v>
      </c>
      <c r="B2538" s="2" t="s">
        <v>6244</v>
      </c>
      <c r="C2538" s="2" t="s">
        <v>86</v>
      </c>
      <c r="D2538" s="2" t="s">
        <v>28</v>
      </c>
      <c r="E2538" s="5" t="s">
        <v>434</v>
      </c>
      <c r="F2538" s="3" t="s">
        <v>435</v>
      </c>
      <c r="G2538" s="3" t="s">
        <v>67</v>
      </c>
      <c r="H2538" s="2" t="s">
        <v>49</v>
      </c>
      <c r="I2538" s="2" t="s">
        <v>6245</v>
      </c>
      <c r="J2538" s="3" t="str">
        <f>HYPERLINK("https://www.boe.es/gazeta/dias/1828/08/26/pdfs/GMD-1828-103.pdf#page=2","Abrir facsímil")</f>
        <v>Abrir facsímil</v>
      </c>
      <c r="K2538" s="3" t="s">
        <v>51</v>
      </c>
    </row>
    <row r="2539" spans="1:11" ht="42" customHeight="1">
      <c r="A2539" s="2" t="s">
        <v>6246</v>
      </c>
      <c r="B2539" s="2" t="s">
        <v>6247</v>
      </c>
      <c r="C2539" s="2" t="s">
        <v>96</v>
      </c>
      <c r="D2539" s="2" t="s">
        <v>28</v>
      </c>
      <c r="E2539" s="5" t="s">
        <v>1174</v>
      </c>
      <c r="F2539" s="3" t="s">
        <v>1175</v>
      </c>
      <c r="G2539" s="3" t="s">
        <v>21</v>
      </c>
      <c r="H2539" s="2" t="s">
        <v>49</v>
      </c>
      <c r="I2539" s="2" t="s">
        <v>6248</v>
      </c>
      <c r="J2539" s="3" t="str">
        <f>HYPERLINK("https://www.boe.es/gazeta/dias/1828/07/29/pdfs/GMD-1828-91.pdf#page=4","Abrir facsímil")</f>
        <v>Abrir facsímil</v>
      </c>
      <c r="K2539" s="3" t="s">
        <v>51</v>
      </c>
    </row>
    <row r="2540" spans="1:11" ht="42" customHeight="1">
      <c r="A2540" s="2" t="s">
        <v>6249</v>
      </c>
      <c r="B2540" s="2" t="s">
        <v>6250</v>
      </c>
      <c r="C2540" s="2" t="s">
        <v>17</v>
      </c>
      <c r="D2540" s="2" t="s">
        <v>18</v>
      </c>
      <c r="E2540" s="5" t="s">
        <v>78</v>
      </c>
      <c r="F2540" s="3" t="s">
        <v>79</v>
      </c>
      <c r="G2540" s="3" t="s">
        <v>36</v>
      </c>
      <c r="H2540" s="2" t="s">
        <v>49</v>
      </c>
      <c r="I2540" s="2" t="s">
        <v>6251</v>
      </c>
      <c r="J2540" s="3" t="str">
        <f>HYPERLINK("https://www.boe.es/gazeta/dias/1828/04/03/pdfs/GMD-1828-41.pdf#page=3","Abrir facsímil")</f>
        <v>Abrir facsímil</v>
      </c>
      <c r="K2540" s="3" t="s">
        <v>51</v>
      </c>
    </row>
    <row r="2541" spans="1:11" ht="42" customHeight="1">
      <c r="A2541" s="2" t="s">
        <v>6252</v>
      </c>
      <c r="B2541" s="2" t="s">
        <v>6252</v>
      </c>
      <c r="C2541" s="2" t="s">
        <v>17</v>
      </c>
      <c r="D2541" s="2" t="s">
        <v>18</v>
      </c>
      <c r="E2541" s="5" t="s">
        <v>1077</v>
      </c>
      <c r="F2541" s="3" t="s">
        <v>1078</v>
      </c>
      <c r="G2541" s="3" t="s">
        <v>67</v>
      </c>
      <c r="H2541" s="2" t="s">
        <v>49</v>
      </c>
      <c r="I2541" s="2" t="s">
        <v>6253</v>
      </c>
      <c r="J2541" s="3" t="str">
        <f>HYPERLINK("https://www.boe.es/gazeta/dias/1828/07/19/pdfs/GMD-1828-87.pdf#page=2","Abrir facsímil")</f>
        <v>Abrir facsímil</v>
      </c>
      <c r="K2541" s="3" t="s">
        <v>51</v>
      </c>
    </row>
    <row r="2542" spans="1:11" ht="42" customHeight="1">
      <c r="A2542" s="2" t="s">
        <v>6254</v>
      </c>
      <c r="B2542" s="2" t="s">
        <v>6254</v>
      </c>
      <c r="C2542" s="2" t="s">
        <v>54</v>
      </c>
      <c r="D2542" s="2" t="s">
        <v>28</v>
      </c>
      <c r="E2542" s="5" t="s">
        <v>1839</v>
      </c>
      <c r="F2542" s="3" t="s">
        <v>1840</v>
      </c>
      <c r="G2542" s="3" t="s">
        <v>67</v>
      </c>
      <c r="H2542" s="2" t="s">
        <v>49</v>
      </c>
      <c r="I2542" s="2" t="s">
        <v>6255</v>
      </c>
      <c r="J2542" s="3" t="str">
        <f>HYPERLINK("https://www.boe.es/gazeta/dias/1828/06/19/pdfs/GMD-1828-74.pdf#page=2","Abrir facsímil")</f>
        <v>Abrir facsímil</v>
      </c>
      <c r="K2542" s="3" t="s">
        <v>51</v>
      </c>
    </row>
    <row r="2543" spans="1:11" ht="42" customHeight="1">
      <c r="A2543" s="2" t="s">
        <v>6256</v>
      </c>
      <c r="B2543" s="2" t="s">
        <v>6256</v>
      </c>
      <c r="C2543" s="2" t="s">
        <v>27</v>
      </c>
      <c r="D2543" s="2" t="s">
        <v>28</v>
      </c>
      <c r="E2543" s="5" t="s">
        <v>866</v>
      </c>
      <c r="F2543" s="3" t="s">
        <v>867</v>
      </c>
      <c r="G2543" s="3" t="s">
        <v>67</v>
      </c>
      <c r="H2543" s="2" t="s">
        <v>49</v>
      </c>
      <c r="I2543" s="2" t="s">
        <v>6257</v>
      </c>
      <c r="J2543" s="3" t="str">
        <f>HYPERLINK("https://www.boe.es/gazeta/dias/1828/08/02/pdfs/GMD-1828-93.pdf#page=2","Abrir facsímil")</f>
        <v>Abrir facsímil</v>
      </c>
      <c r="K2543" s="3" t="s">
        <v>51</v>
      </c>
    </row>
    <row r="2544" spans="1:11" ht="42" customHeight="1">
      <c r="A2544" s="2" t="s">
        <v>6258</v>
      </c>
      <c r="B2544" s="2" t="s">
        <v>6259</v>
      </c>
      <c r="C2544" s="2" t="s">
        <v>27</v>
      </c>
      <c r="D2544" s="2" t="s">
        <v>28</v>
      </c>
      <c r="E2544" s="5" t="s">
        <v>78</v>
      </c>
      <c r="F2544" s="3" t="s">
        <v>79</v>
      </c>
      <c r="G2544" s="3" t="s">
        <v>36</v>
      </c>
      <c r="H2544" s="2" t="s">
        <v>49</v>
      </c>
      <c r="I2544" s="2" t="s">
        <v>6260</v>
      </c>
      <c r="J2544" s="3" t="str">
        <f>HYPERLINK("https://www.boe.es/gazeta/dias/1828/04/03/pdfs/GMD-1828-41.pdf#page=3","Abrir facsímil")</f>
        <v>Abrir facsímil</v>
      </c>
      <c r="K2544" s="3" t="s">
        <v>51</v>
      </c>
    </row>
    <row r="2545" spans="1:11" ht="42" customHeight="1">
      <c r="A2545" s="2" t="s">
        <v>6261</v>
      </c>
      <c r="B2545" s="2" t="s">
        <v>6261</v>
      </c>
      <c r="C2545" s="2" t="s">
        <v>17</v>
      </c>
      <c r="D2545" s="2" t="s">
        <v>18</v>
      </c>
      <c r="E2545" s="5" t="s">
        <v>1788</v>
      </c>
      <c r="F2545" s="3" t="s">
        <v>1789</v>
      </c>
      <c r="G2545" s="3" t="s">
        <v>43</v>
      </c>
      <c r="H2545" s="2" t="s">
        <v>49</v>
      </c>
      <c r="I2545" s="2" t="s">
        <v>6262</v>
      </c>
      <c r="J2545" s="3" t="str">
        <f>HYPERLINK("https://www.boe.es/gazeta/dias/1828/06/28/pdfs/GMD-1828-78.pdf#page=1","Abrir facsímil")</f>
        <v>Abrir facsímil</v>
      </c>
      <c r="K2545" s="3" t="s">
        <v>51</v>
      </c>
    </row>
    <row r="2546" spans="1:11" ht="42" customHeight="1">
      <c r="A2546" s="2" t="s">
        <v>6263</v>
      </c>
      <c r="B2546" s="2" t="s">
        <v>6263</v>
      </c>
      <c r="C2546" s="2" t="s">
        <v>17</v>
      </c>
      <c r="D2546" s="2" t="s">
        <v>18</v>
      </c>
      <c r="E2546" s="5" t="s">
        <v>351</v>
      </c>
      <c r="F2546" s="3" t="s">
        <v>352</v>
      </c>
      <c r="G2546" s="3" t="s">
        <v>43</v>
      </c>
      <c r="H2546" s="2" t="s">
        <v>49</v>
      </c>
      <c r="I2546" s="2" t="s">
        <v>6264</v>
      </c>
      <c r="J2546" s="3" t="str">
        <f>HYPERLINK("https://www.boe.es/gazeta/dias/1828/09/09/pdfs/GMD-1828-109.pdf#page=1","Abrir facsímil")</f>
        <v>Abrir facsímil</v>
      </c>
      <c r="K2546" s="3" t="s">
        <v>51</v>
      </c>
    </row>
    <row r="2547" spans="1:11" ht="42" customHeight="1">
      <c r="A2547" s="2" t="s">
        <v>6265</v>
      </c>
      <c r="B2547" s="2" t="s">
        <v>6266</v>
      </c>
      <c r="C2547" s="2" t="s">
        <v>27</v>
      </c>
      <c r="D2547" s="2" t="s">
        <v>28</v>
      </c>
      <c r="E2547" s="5" t="s">
        <v>470</v>
      </c>
      <c r="F2547" s="3" t="s">
        <v>471</v>
      </c>
      <c r="G2547" s="3" t="s">
        <v>36</v>
      </c>
      <c r="H2547" s="2" t="s">
        <v>22</v>
      </c>
      <c r="I2547" s="2" t="s">
        <v>6267</v>
      </c>
      <c r="J2547" s="3" t="str">
        <f>HYPERLINK("https://www.boe.es/gazeta/dias/1828/01/12/pdfs/GMD-1828-6.pdf#page=3","Abrir facsímil")</f>
        <v>Abrir facsímil</v>
      </c>
      <c r="K2547" s="3" t="s">
        <v>24</v>
      </c>
    </row>
    <row r="2548" spans="1:11" ht="42" customHeight="1">
      <c r="A2548" s="2" t="s">
        <v>6268</v>
      </c>
      <c r="B2548" s="2" t="s">
        <v>6269</v>
      </c>
      <c r="C2548" s="2" t="s">
        <v>150</v>
      </c>
      <c r="D2548" s="2" t="s">
        <v>151</v>
      </c>
      <c r="E2548" s="5" t="s">
        <v>470</v>
      </c>
      <c r="F2548" s="3" t="s">
        <v>471</v>
      </c>
      <c r="G2548" s="3" t="s">
        <v>36</v>
      </c>
      <c r="H2548" s="2" t="s">
        <v>49</v>
      </c>
      <c r="I2548" s="2" t="s">
        <v>6270</v>
      </c>
      <c r="J2548" s="3" t="str">
        <f>HYPERLINK("https://www.boe.es/gazeta/dias/1828/01/12/pdfs/GMD-1828-6.pdf#page=3","Abrir facsímil")</f>
        <v>Abrir facsímil</v>
      </c>
      <c r="K2548" s="3" t="s">
        <v>51</v>
      </c>
    </row>
    <row r="2549" spans="1:11" ht="42" customHeight="1">
      <c r="A2549" s="2" t="s">
        <v>6271</v>
      </c>
      <c r="B2549" s="2" t="s">
        <v>6271</v>
      </c>
      <c r="C2549" s="2" t="s">
        <v>17</v>
      </c>
      <c r="D2549" s="2" t="s">
        <v>18</v>
      </c>
      <c r="E2549" s="5" t="s">
        <v>531</v>
      </c>
      <c r="F2549" s="3" t="s">
        <v>532</v>
      </c>
      <c r="G2549" s="3" t="s">
        <v>36</v>
      </c>
      <c r="H2549" s="2" t="s">
        <v>49</v>
      </c>
      <c r="I2549" s="2" t="s">
        <v>6272</v>
      </c>
      <c r="J2549" s="3" t="str">
        <f>HYPERLINK("https://www.boe.es/gazeta/dias/1828/06/24/pdfs/GMD-1828-76.pdf#page=3","Abrir facsímil")</f>
        <v>Abrir facsímil</v>
      </c>
      <c r="K2549" s="3" t="s">
        <v>51</v>
      </c>
    </row>
    <row r="2550" spans="1:11" ht="42" customHeight="1">
      <c r="A2550" s="2" t="s">
        <v>6273</v>
      </c>
      <c r="B2550" s="2" t="s">
        <v>6274</v>
      </c>
      <c r="C2550" s="2" t="s">
        <v>54</v>
      </c>
      <c r="D2550" s="2" t="s">
        <v>28</v>
      </c>
      <c r="E2550" s="5" t="s">
        <v>1925</v>
      </c>
      <c r="F2550" s="3" t="s">
        <v>1926</v>
      </c>
      <c r="G2550" s="3" t="s">
        <v>21</v>
      </c>
      <c r="H2550" s="2" t="s">
        <v>22</v>
      </c>
      <c r="I2550" s="2" t="s">
        <v>6275</v>
      </c>
      <c r="J2550" s="3" t="str">
        <f>HYPERLINK("https://www.boe.es/gazeta/dias/1828/07/10/pdfs/GMD-1828-83.pdf#page=4","Abrir facsímil")</f>
        <v>Abrir facsímil</v>
      </c>
      <c r="K2550" s="3" t="s">
        <v>24</v>
      </c>
    </row>
    <row r="2551" spans="1:11" ht="42" customHeight="1">
      <c r="A2551" s="2" t="s">
        <v>6276</v>
      </c>
      <c r="B2551" s="2" t="s">
        <v>6277</v>
      </c>
      <c r="C2551" s="2" t="s">
        <v>54</v>
      </c>
      <c r="D2551" s="2" t="s">
        <v>28</v>
      </c>
      <c r="E2551" s="5" t="s">
        <v>780</v>
      </c>
      <c r="F2551" s="3" t="s">
        <v>781</v>
      </c>
      <c r="G2551" s="3" t="s">
        <v>21</v>
      </c>
      <c r="H2551" s="2" t="s">
        <v>49</v>
      </c>
      <c r="I2551" s="2" t="s">
        <v>6278</v>
      </c>
      <c r="J2551" s="3" t="str">
        <f>HYPERLINK("https://www.boe.es/gazeta/dias/1828/05/13/pdfs/GMD-1828-58.pdf#page=4","Abrir facsímil")</f>
        <v>Abrir facsímil</v>
      </c>
      <c r="K2551" s="3" t="s">
        <v>51</v>
      </c>
    </row>
    <row r="2552" spans="1:11" ht="42" customHeight="1">
      <c r="A2552" s="2" t="s">
        <v>6279</v>
      </c>
      <c r="B2552" s="2" t="s">
        <v>6280</v>
      </c>
      <c r="C2552" s="2" t="s">
        <v>17</v>
      </c>
      <c r="D2552" s="2" t="s">
        <v>18</v>
      </c>
      <c r="E2552" s="5" t="s">
        <v>394</v>
      </c>
      <c r="F2552" s="3" t="s">
        <v>395</v>
      </c>
      <c r="G2552" s="3" t="s">
        <v>396</v>
      </c>
      <c r="H2552" s="2" t="s">
        <v>49</v>
      </c>
      <c r="I2552" s="2" t="s">
        <v>6281</v>
      </c>
      <c r="J2552" s="3" t="str">
        <f>HYPERLINK("https://www.boe.es/gazeta/dias/1828/01/10/pdfs/GMD-1828-5.pdf#page=4","Abrir facsímil")</f>
        <v>Abrir facsímil</v>
      </c>
      <c r="K2552" s="3" t="s">
        <v>51</v>
      </c>
    </row>
    <row r="2553" spans="1:11" ht="42" customHeight="1">
      <c r="A2553" s="2" t="s">
        <v>6282</v>
      </c>
      <c r="B2553" s="2" t="s">
        <v>6283</v>
      </c>
      <c r="C2553" s="2" t="s">
        <v>17</v>
      </c>
      <c r="D2553" s="2" t="s">
        <v>18</v>
      </c>
      <c r="E2553" s="5" t="s">
        <v>191</v>
      </c>
      <c r="F2553" s="3" t="s">
        <v>192</v>
      </c>
      <c r="G2553" s="3" t="s">
        <v>43</v>
      </c>
      <c r="H2553" s="2" t="s">
        <v>49</v>
      </c>
      <c r="I2553" s="2" t="s">
        <v>6284</v>
      </c>
      <c r="J2553" s="3" t="str">
        <f>HYPERLINK("https://www.boe.es/gazeta/dias/1828/03/20/pdfs/GMD-1828-35.pdf#page=1","Abrir facsímil")</f>
        <v>Abrir facsímil</v>
      </c>
      <c r="K2553" s="3" t="s">
        <v>51</v>
      </c>
    </row>
    <row r="2554" spans="1:11" ht="42" customHeight="1">
      <c r="A2554" s="2" t="s">
        <v>6285</v>
      </c>
      <c r="B2554" s="2" t="s">
        <v>6286</v>
      </c>
      <c r="C2554" s="2" t="s">
        <v>86</v>
      </c>
      <c r="D2554" s="2" t="s">
        <v>28</v>
      </c>
      <c r="E2554" s="5" t="s">
        <v>124</v>
      </c>
      <c r="F2554" s="3" t="s">
        <v>125</v>
      </c>
      <c r="G2554" s="3" t="s">
        <v>67</v>
      </c>
      <c r="H2554" s="2" t="s">
        <v>49</v>
      </c>
      <c r="I2554" s="2" t="s">
        <v>6287</v>
      </c>
      <c r="J2554" s="3" t="str">
        <f>HYPERLINK("https://www.boe.es/gazeta/dias/1828/11/18/pdfs/GMD-1828-139.pdf#page=2","Abrir facsímil")</f>
        <v>Abrir facsímil</v>
      </c>
      <c r="K2554" s="3" t="s">
        <v>51</v>
      </c>
    </row>
    <row r="2555" spans="1:11" ht="42" customHeight="1">
      <c r="A2555" s="2" t="s">
        <v>6288</v>
      </c>
      <c r="B2555" s="2" t="s">
        <v>6289</v>
      </c>
      <c r="C2555" s="2" t="s">
        <v>17</v>
      </c>
      <c r="D2555" s="2" t="s">
        <v>18</v>
      </c>
      <c r="E2555" s="5" t="s">
        <v>702</v>
      </c>
      <c r="F2555" s="3" t="s">
        <v>703</v>
      </c>
      <c r="G2555" s="3" t="s">
        <v>21</v>
      </c>
      <c r="H2555" s="2" t="s">
        <v>49</v>
      </c>
      <c r="I2555" s="2" t="s">
        <v>6290</v>
      </c>
      <c r="J2555" s="3" t="str">
        <f>HYPERLINK("https://www.boe.es/gazeta/dias/1828/09/06/pdfs/GMD-1828-108.pdf#page=4","Abrir facsímil")</f>
        <v>Abrir facsímil</v>
      </c>
      <c r="K2555" s="3" t="s">
        <v>51</v>
      </c>
    </row>
    <row r="2556" spans="1:11" ht="42" customHeight="1">
      <c r="A2556" s="2" t="s">
        <v>6291</v>
      </c>
      <c r="B2556" s="2" t="s">
        <v>6291</v>
      </c>
      <c r="C2556" s="2" t="s">
        <v>17</v>
      </c>
      <c r="D2556" s="2" t="s">
        <v>18</v>
      </c>
      <c r="E2556" s="5" t="s">
        <v>1892</v>
      </c>
      <c r="F2556" s="3" t="s">
        <v>1893</v>
      </c>
      <c r="G2556" s="3" t="s">
        <v>21</v>
      </c>
      <c r="H2556" s="2" t="s">
        <v>49</v>
      </c>
      <c r="I2556" s="2" t="s">
        <v>6292</v>
      </c>
      <c r="J2556" s="3" t="str">
        <f>HYPERLINK("https://www.boe.es/gazeta/dias/1828/11/27/pdfs/GMD-1828-143.pdf#page=4","Abrir facsímil")</f>
        <v>Abrir facsímil</v>
      </c>
      <c r="K2556" s="3" t="s">
        <v>51</v>
      </c>
    </row>
    <row r="2557" spans="1:11" ht="42" customHeight="1">
      <c r="A2557" s="2" t="s">
        <v>6293</v>
      </c>
      <c r="B2557" s="2" t="s">
        <v>6293</v>
      </c>
      <c r="C2557" s="2" t="s">
        <v>17</v>
      </c>
      <c r="D2557" s="2" t="s">
        <v>18</v>
      </c>
      <c r="E2557" s="5" t="s">
        <v>577</v>
      </c>
      <c r="F2557" s="3" t="s">
        <v>578</v>
      </c>
      <c r="G2557" s="3" t="s">
        <v>579</v>
      </c>
      <c r="H2557" s="2" t="s">
        <v>49</v>
      </c>
      <c r="I2557" s="2" t="s">
        <v>6294</v>
      </c>
      <c r="J2557" s="3" t="str">
        <f>HYPERLINK("https://www.boe.es/gazeta/dias/1828/02/19/pdfs/GMD-1828-22.pdf#page=4","Abrir facsímil")</f>
        <v>Abrir facsímil</v>
      </c>
      <c r="K2557" s="3" t="s">
        <v>51</v>
      </c>
    </row>
    <row r="2558" spans="1:11" ht="42" customHeight="1">
      <c r="A2558" s="2" t="s">
        <v>6295</v>
      </c>
      <c r="B2558" s="2" t="s">
        <v>6296</v>
      </c>
      <c r="C2558" s="2" t="s">
        <v>27</v>
      </c>
      <c r="D2558" s="2" t="s">
        <v>28</v>
      </c>
      <c r="E2558" s="5" t="s">
        <v>324</v>
      </c>
      <c r="F2558" s="3" t="s">
        <v>325</v>
      </c>
      <c r="G2558" s="3" t="s">
        <v>21</v>
      </c>
      <c r="H2558" s="2" t="s">
        <v>49</v>
      </c>
      <c r="I2558" s="2" t="s">
        <v>6297</v>
      </c>
      <c r="J2558" s="3" t="str">
        <f>HYPERLINK("https://www.boe.es/gazeta/dias/1828/05/08/pdfs/GMD-1828-56.pdf#page=4","Abrir facsímil")</f>
        <v>Abrir facsímil</v>
      </c>
      <c r="K2558" s="3" t="s">
        <v>51</v>
      </c>
    </row>
    <row r="2559" spans="1:11" ht="42" customHeight="1">
      <c r="A2559" s="2" t="s">
        <v>6298</v>
      </c>
      <c r="B2559" s="2" t="s">
        <v>6299</v>
      </c>
      <c r="C2559" s="2" t="s">
        <v>17</v>
      </c>
      <c r="D2559" s="2" t="s">
        <v>18</v>
      </c>
      <c r="E2559" s="5" t="s">
        <v>288</v>
      </c>
      <c r="F2559" s="3" t="s">
        <v>289</v>
      </c>
      <c r="G2559" s="3" t="s">
        <v>67</v>
      </c>
      <c r="H2559" s="2" t="s">
        <v>49</v>
      </c>
      <c r="I2559" s="2" t="s">
        <v>6300</v>
      </c>
      <c r="J2559" s="3" t="str">
        <f>HYPERLINK("https://www.boe.es/gazeta/dias/1828/04/19/pdfs/GMD-1828-48.pdf#page=2","Abrir facsímil")</f>
        <v>Abrir facsímil</v>
      </c>
      <c r="K2559" s="3" t="s">
        <v>51</v>
      </c>
    </row>
    <row r="2560" spans="1:11" ht="42" customHeight="1">
      <c r="A2560" s="2" t="s">
        <v>6301</v>
      </c>
      <c r="B2560" s="2" t="s">
        <v>6301</v>
      </c>
      <c r="C2560" s="2" t="s">
        <v>86</v>
      </c>
      <c r="D2560" s="2" t="s">
        <v>28</v>
      </c>
      <c r="E2560" s="5" t="s">
        <v>120</v>
      </c>
      <c r="F2560" s="3" t="s">
        <v>121</v>
      </c>
      <c r="G2560" s="3" t="s">
        <v>36</v>
      </c>
      <c r="H2560" s="2" t="s">
        <v>49</v>
      </c>
      <c r="I2560" s="2" t="s">
        <v>6302</v>
      </c>
      <c r="J2560" s="3" t="str">
        <f>HYPERLINK("https://www.boe.es/gazeta/dias/1828/10/18/pdfs/GMD-1828-126.pdf#page=3","Abrir facsímil")</f>
        <v>Abrir facsímil</v>
      </c>
      <c r="K2560" s="3" t="s">
        <v>51</v>
      </c>
    </row>
    <row r="2561" spans="1:11" ht="42" customHeight="1">
      <c r="A2561" s="2" t="s">
        <v>6303</v>
      </c>
      <c r="B2561" s="2" t="s">
        <v>6304</v>
      </c>
      <c r="C2561" s="2" t="s">
        <v>293</v>
      </c>
      <c r="D2561" s="2" t="s">
        <v>151</v>
      </c>
      <c r="E2561" s="5" t="s">
        <v>1325</v>
      </c>
      <c r="F2561" s="3" t="s">
        <v>1326</v>
      </c>
      <c r="G2561" s="3" t="s">
        <v>21</v>
      </c>
      <c r="H2561" s="2" t="s">
        <v>49</v>
      </c>
      <c r="I2561" s="2" t="s">
        <v>6305</v>
      </c>
      <c r="J2561" s="3" t="str">
        <f>HYPERLINK("https://www.boe.es/gazeta/dias/1828/05/17/pdfs/GMD-1828-60.pdf#page=4","Abrir facsímil")</f>
        <v>Abrir facsímil</v>
      </c>
      <c r="K2561" s="3" t="s">
        <v>51</v>
      </c>
    </row>
    <row r="2562" spans="1:11" ht="42" customHeight="1">
      <c r="A2562" s="2" t="s">
        <v>6306</v>
      </c>
      <c r="B2562" s="2" t="s">
        <v>6307</v>
      </c>
      <c r="C2562" s="2" t="s">
        <v>27</v>
      </c>
      <c r="D2562" s="2" t="s">
        <v>28</v>
      </c>
      <c r="E2562" s="5" t="s">
        <v>133</v>
      </c>
      <c r="F2562" s="3" t="s">
        <v>134</v>
      </c>
      <c r="G2562" s="3" t="s">
        <v>36</v>
      </c>
      <c r="H2562" s="2" t="s">
        <v>49</v>
      </c>
      <c r="I2562" s="2" t="s">
        <v>6308</v>
      </c>
      <c r="J2562" s="3" t="str">
        <f>HYPERLINK("https://www.boe.es/gazeta/dias/1828/05/15/pdfs/GMD-1828-59.pdf#page=3","Abrir facsímil")</f>
        <v>Abrir facsímil</v>
      </c>
      <c r="K2562" s="3" t="s">
        <v>51</v>
      </c>
    </row>
    <row r="2563" spans="1:11" ht="42" customHeight="1">
      <c r="A2563" s="2" t="s">
        <v>6309</v>
      </c>
      <c r="B2563" s="2" t="s">
        <v>6310</v>
      </c>
      <c r="C2563" s="2" t="s">
        <v>54</v>
      </c>
      <c r="D2563" s="2" t="s">
        <v>28</v>
      </c>
      <c r="E2563" s="5" t="s">
        <v>288</v>
      </c>
      <c r="F2563" s="3" t="s">
        <v>289</v>
      </c>
      <c r="G2563" s="3" t="s">
        <v>21</v>
      </c>
      <c r="H2563" s="2" t="s">
        <v>49</v>
      </c>
      <c r="I2563" s="2" t="s">
        <v>6311</v>
      </c>
      <c r="J2563" s="3" t="str">
        <f>HYPERLINK("https://www.boe.es/gazeta/dias/1828/04/19/pdfs/GMD-1828-48.pdf#page=4","Abrir facsímil")</f>
        <v>Abrir facsímil</v>
      </c>
      <c r="K2563" s="3" t="s">
        <v>51</v>
      </c>
    </row>
    <row r="2564" spans="1:11" ht="42" customHeight="1">
      <c r="A2564" s="2" t="s">
        <v>6312</v>
      </c>
      <c r="B2564" s="2" t="s">
        <v>6313</v>
      </c>
      <c r="C2564" s="2" t="s">
        <v>27</v>
      </c>
      <c r="D2564" s="2" t="s">
        <v>28</v>
      </c>
      <c r="E2564" s="5" t="s">
        <v>531</v>
      </c>
      <c r="F2564" s="3" t="s">
        <v>532</v>
      </c>
      <c r="G2564" s="3" t="s">
        <v>21</v>
      </c>
      <c r="H2564" s="2" t="s">
        <v>49</v>
      </c>
      <c r="I2564" s="2" t="s">
        <v>6314</v>
      </c>
      <c r="J2564" s="3" t="str">
        <f>HYPERLINK("https://www.boe.es/gazeta/dias/1828/06/24/pdfs/GMD-1828-76.pdf#page=4","Abrir facsímil")</f>
        <v>Abrir facsímil</v>
      </c>
      <c r="K2564" s="3" t="s">
        <v>51</v>
      </c>
    </row>
    <row r="2565" spans="1:11" ht="42" customHeight="1">
      <c r="A2565" s="2" t="s">
        <v>6315</v>
      </c>
      <c r="B2565" s="2" t="s">
        <v>6316</v>
      </c>
      <c r="C2565" s="2" t="s">
        <v>150</v>
      </c>
      <c r="D2565" s="2" t="s">
        <v>151</v>
      </c>
      <c r="E2565" s="5" t="s">
        <v>959</v>
      </c>
      <c r="F2565" s="3" t="s">
        <v>960</v>
      </c>
      <c r="G2565" s="3" t="s">
        <v>36</v>
      </c>
      <c r="H2565" s="2" t="s">
        <v>49</v>
      </c>
      <c r="I2565" s="2" t="s">
        <v>6317</v>
      </c>
      <c r="J2565" s="3" t="str">
        <f>HYPERLINK("https://www.boe.es/gazeta/dias/1828/04/15/pdfs/GMD-1828-46.pdf#page=3","Abrir facsímil")</f>
        <v>Abrir facsímil</v>
      </c>
      <c r="K2565" s="3" t="s">
        <v>51</v>
      </c>
    </row>
    <row r="2566" spans="1:11" ht="42" customHeight="1">
      <c r="A2566" s="2" t="s">
        <v>6318</v>
      </c>
      <c r="B2566" s="2" t="s">
        <v>6319</v>
      </c>
      <c r="C2566" s="2" t="s">
        <v>150</v>
      </c>
      <c r="D2566" s="2" t="s">
        <v>151</v>
      </c>
      <c r="E2566" s="5" t="s">
        <v>3957</v>
      </c>
      <c r="F2566" s="3" t="s">
        <v>3958</v>
      </c>
      <c r="G2566" s="3" t="s">
        <v>21</v>
      </c>
      <c r="H2566" s="2" t="s">
        <v>49</v>
      </c>
      <c r="I2566" s="2" t="s">
        <v>6320</v>
      </c>
      <c r="J2566" s="3" t="str">
        <f>HYPERLINK("https://www.boe.es/gazeta/dias/1828/04/05/pdfs/GMD-1828-42.pdf#page=4","Abrir facsímil")</f>
        <v>Abrir facsímil</v>
      </c>
      <c r="K2566" s="3" t="s">
        <v>51</v>
      </c>
    </row>
    <row r="2567" spans="1:11" ht="42" customHeight="1">
      <c r="A2567" s="2" t="s">
        <v>6321</v>
      </c>
      <c r="B2567" s="2" t="s">
        <v>6322</v>
      </c>
      <c r="C2567" s="2" t="s">
        <v>17</v>
      </c>
      <c r="D2567" s="2" t="s">
        <v>18</v>
      </c>
      <c r="E2567" s="5" t="s">
        <v>3161</v>
      </c>
      <c r="F2567" s="3" t="s">
        <v>3162</v>
      </c>
      <c r="G2567" s="3" t="s">
        <v>3193</v>
      </c>
      <c r="H2567" s="2" t="s">
        <v>49</v>
      </c>
      <c r="I2567" s="2" t="s">
        <v>6323</v>
      </c>
      <c r="J2567" s="3" t="str">
        <f>HYPERLINK("https://www.boe.es/gazeta/dias/1828/01/24/pdfs/GMD-1828-11.pdf#page=4","Abrir facsímil")</f>
        <v>Abrir facsímil</v>
      </c>
      <c r="K2567" s="3" t="s">
        <v>51</v>
      </c>
    </row>
    <row r="2568" spans="1:11" ht="42" customHeight="1">
      <c r="A2568" s="2" t="s">
        <v>6324</v>
      </c>
      <c r="B2568" s="2" t="s">
        <v>6325</v>
      </c>
      <c r="C2568" s="2" t="s">
        <v>27</v>
      </c>
      <c r="D2568" s="2" t="s">
        <v>28</v>
      </c>
      <c r="E2568" s="5" t="s">
        <v>128</v>
      </c>
      <c r="F2568" s="3" t="s">
        <v>129</v>
      </c>
      <c r="G2568" s="3" t="s">
        <v>36</v>
      </c>
      <c r="H2568" s="2" t="s">
        <v>49</v>
      </c>
      <c r="I2568" s="2" t="s">
        <v>6326</v>
      </c>
      <c r="J2568" s="3" t="str">
        <f>HYPERLINK("https://www.boe.es/gazeta/dias/1828/01/03/pdfs/GMD-1828-2.pdf#page=3","Abrir facsímil")</f>
        <v>Abrir facsímil</v>
      </c>
      <c r="K2568" s="3" t="s">
        <v>51</v>
      </c>
    </row>
    <row r="2569" spans="1:11" ht="42" customHeight="1">
      <c r="A2569" s="2" t="s">
        <v>6327</v>
      </c>
      <c r="B2569" s="2" t="s">
        <v>6328</v>
      </c>
      <c r="C2569" s="2" t="s">
        <v>86</v>
      </c>
      <c r="D2569" s="2" t="s">
        <v>28</v>
      </c>
      <c r="E2569" s="5" t="s">
        <v>324</v>
      </c>
      <c r="F2569" s="3" t="s">
        <v>325</v>
      </c>
      <c r="G2569" s="3" t="s">
        <v>21</v>
      </c>
      <c r="H2569" s="2" t="s">
        <v>49</v>
      </c>
      <c r="I2569" s="2" t="s">
        <v>6329</v>
      </c>
      <c r="J2569" s="3" t="str">
        <f>HYPERLINK("https://www.boe.es/gazeta/dias/1828/05/08/pdfs/GMD-1828-56.pdf#page=4","Abrir facsímil")</f>
        <v>Abrir facsímil</v>
      </c>
      <c r="K2569" s="3" t="s">
        <v>51</v>
      </c>
    </row>
    <row r="2570" spans="1:11" ht="42" customHeight="1">
      <c r="A2570" s="2" t="s">
        <v>6330</v>
      </c>
      <c r="B2570" s="2" t="s">
        <v>6331</v>
      </c>
      <c r="C2570" s="2" t="s">
        <v>17</v>
      </c>
      <c r="D2570" s="2" t="s">
        <v>18</v>
      </c>
      <c r="E2570" s="5" t="s">
        <v>955</v>
      </c>
      <c r="F2570" s="3" t="s">
        <v>956</v>
      </c>
      <c r="G2570" s="3" t="s">
        <v>67</v>
      </c>
      <c r="H2570" s="2" t="s">
        <v>49</v>
      </c>
      <c r="I2570" s="2" t="s">
        <v>6332</v>
      </c>
      <c r="J2570" s="3" t="str">
        <f>HYPERLINK("https://www.boe.es/gazeta/dias/1828/07/24/pdfs/GMD-1828-89.pdf#page=2","Abrir facsímil")</f>
        <v>Abrir facsímil</v>
      </c>
      <c r="K2570" s="3" t="s">
        <v>51</v>
      </c>
    </row>
    <row r="2571" spans="1:11" ht="42" customHeight="1">
      <c r="A2571" s="2" t="s">
        <v>6333</v>
      </c>
      <c r="B2571" s="2" t="s">
        <v>6333</v>
      </c>
      <c r="C2571" s="2" t="s">
        <v>17</v>
      </c>
      <c r="D2571" s="2" t="s">
        <v>18</v>
      </c>
      <c r="E2571" s="5" t="s">
        <v>91</v>
      </c>
      <c r="F2571" s="3" t="s">
        <v>92</v>
      </c>
      <c r="G2571" s="3" t="s">
        <v>67</v>
      </c>
      <c r="H2571" s="2" t="s">
        <v>49</v>
      </c>
      <c r="I2571" s="2" t="s">
        <v>6334</v>
      </c>
      <c r="J2571" s="3" t="str">
        <f>HYPERLINK("https://www.boe.es/gazeta/dias/1828/12/13/pdfs/GMD-1828-150.pdf#page=2","Abrir facsímil")</f>
        <v>Abrir facsímil</v>
      </c>
      <c r="K2571" s="3" t="s">
        <v>51</v>
      </c>
    </row>
    <row r="2572" spans="1:11" ht="42" customHeight="1">
      <c r="A2572" s="2" t="s">
        <v>6335</v>
      </c>
      <c r="B2572" s="2" t="s">
        <v>6336</v>
      </c>
      <c r="C2572" s="2" t="s">
        <v>17</v>
      </c>
      <c r="D2572" s="2" t="s">
        <v>18</v>
      </c>
      <c r="E2572" s="5" t="s">
        <v>1794</v>
      </c>
      <c r="F2572" s="3" t="s">
        <v>1795</v>
      </c>
      <c r="G2572" s="3" t="s">
        <v>43</v>
      </c>
      <c r="H2572" s="2" t="s">
        <v>49</v>
      </c>
      <c r="I2572" s="2" t="s">
        <v>6337</v>
      </c>
      <c r="J2572" s="3" t="str">
        <f>HYPERLINK("https://www.boe.es/gazeta/dias/1828/09/30/pdfs/GMD-1828-118.pdf#page=1","Abrir facsímil")</f>
        <v>Abrir facsímil</v>
      </c>
      <c r="K2572" s="3" t="s">
        <v>51</v>
      </c>
    </row>
    <row r="2573" spans="1:11" ht="42" customHeight="1">
      <c r="A2573" s="2" t="s">
        <v>6338</v>
      </c>
      <c r="B2573" s="2" t="s">
        <v>6338</v>
      </c>
      <c r="C2573" s="2" t="s">
        <v>27</v>
      </c>
      <c r="D2573" s="2" t="s">
        <v>28</v>
      </c>
      <c r="E2573" s="5" t="s">
        <v>204</v>
      </c>
      <c r="F2573" s="3" t="s">
        <v>205</v>
      </c>
      <c r="G2573" s="3" t="s">
        <v>21</v>
      </c>
      <c r="H2573" s="2" t="s">
        <v>49</v>
      </c>
      <c r="I2573" s="2" t="s">
        <v>6339</v>
      </c>
      <c r="J2573" s="3" t="str">
        <f>HYPERLINK("https://www.boe.es/gazeta/dias/1828/09/11/pdfs/GMD-1828-110.pdf#page=4","Abrir facsímil")</f>
        <v>Abrir facsímil</v>
      </c>
      <c r="K2573" s="3" t="s">
        <v>51</v>
      </c>
    </row>
    <row r="2574" spans="1:11" ht="42" customHeight="1">
      <c r="A2574" s="2" t="s">
        <v>6340</v>
      </c>
      <c r="B2574" s="2" t="s">
        <v>6341</v>
      </c>
      <c r="C2574" s="2" t="s">
        <v>46</v>
      </c>
      <c r="D2574" s="2" t="s">
        <v>28</v>
      </c>
      <c r="E2574" s="5" t="s">
        <v>1089</v>
      </c>
      <c r="F2574" s="3" t="s">
        <v>1090</v>
      </c>
      <c r="G2574" s="3" t="s">
        <v>21</v>
      </c>
      <c r="H2574" s="2" t="s">
        <v>49</v>
      </c>
      <c r="I2574" s="2" t="s">
        <v>6342</v>
      </c>
      <c r="J2574" s="3" t="str">
        <f>HYPERLINK("https://www.boe.es/gazeta/dias/1828/09/18/pdfs/GMD-1828-113.pdf#page=4","Abrir facsímil")</f>
        <v>Abrir facsímil</v>
      </c>
      <c r="K2574" s="3" t="s">
        <v>51</v>
      </c>
    </row>
    <row r="2575" spans="1:11" ht="42" customHeight="1">
      <c r="A2575" s="2" t="s">
        <v>6343</v>
      </c>
      <c r="B2575" s="2" t="s">
        <v>6343</v>
      </c>
      <c r="C2575" s="2" t="s">
        <v>17</v>
      </c>
      <c r="D2575" s="2" t="s">
        <v>18</v>
      </c>
      <c r="E2575" s="5" t="s">
        <v>504</v>
      </c>
      <c r="F2575" s="3" t="s">
        <v>505</v>
      </c>
      <c r="G2575" s="3" t="s">
        <v>43</v>
      </c>
      <c r="H2575" s="2" t="s">
        <v>49</v>
      </c>
      <c r="I2575" s="2" t="s">
        <v>6344</v>
      </c>
      <c r="J2575" s="3" t="str">
        <f>HYPERLINK("https://www.boe.es/gazeta/dias/1828/09/13/pdfs/GMD-1828-111.pdf#page=1","Abrir facsímil")</f>
        <v>Abrir facsímil</v>
      </c>
      <c r="K2575" s="3" t="s">
        <v>51</v>
      </c>
    </row>
    <row r="2576" spans="1:11" ht="42" customHeight="1">
      <c r="A2576" s="2" t="s">
        <v>6345</v>
      </c>
      <c r="B2576" s="2" t="s">
        <v>6345</v>
      </c>
      <c r="C2576" s="2" t="s">
        <v>40</v>
      </c>
      <c r="D2576" s="2" t="s">
        <v>28</v>
      </c>
      <c r="E2576" s="5" t="s">
        <v>763</v>
      </c>
      <c r="F2576" s="3" t="s">
        <v>764</v>
      </c>
      <c r="G2576" s="3" t="s">
        <v>67</v>
      </c>
      <c r="H2576" s="2" t="s">
        <v>49</v>
      </c>
      <c r="I2576" s="2" t="s">
        <v>6346</v>
      </c>
      <c r="J2576" s="3" t="str">
        <f>HYPERLINK("https://www.boe.es/gazeta/dias/1828/03/22/pdfs/GMD-1828-36.pdf#page=2","Abrir facsímil")</f>
        <v>Abrir facsímil</v>
      </c>
      <c r="K2576" s="3" t="s">
        <v>51</v>
      </c>
    </row>
    <row r="2577" spans="1:11" ht="42" customHeight="1">
      <c r="A2577" s="2" t="s">
        <v>6345</v>
      </c>
      <c r="B2577" s="2" t="s">
        <v>6345</v>
      </c>
      <c r="C2577" s="2" t="s">
        <v>17</v>
      </c>
      <c r="D2577" s="2" t="s">
        <v>18</v>
      </c>
      <c r="E2577" s="5" t="s">
        <v>294</v>
      </c>
      <c r="F2577" s="3" t="s">
        <v>295</v>
      </c>
      <c r="G2577" s="3" t="s">
        <v>43</v>
      </c>
      <c r="H2577" s="2" t="s">
        <v>49</v>
      </c>
      <c r="I2577" s="2" t="s">
        <v>6347</v>
      </c>
      <c r="J2577" s="3" t="str">
        <f>HYPERLINK("https://www.boe.es/gazeta/dias/1828/07/01/pdfs/GMD-1828-79.pdf#page=1","Abrir facsímil")</f>
        <v>Abrir facsímil</v>
      </c>
      <c r="K2577" s="3" t="s">
        <v>51</v>
      </c>
    </row>
    <row r="2578" spans="1:11" ht="42" customHeight="1">
      <c r="A2578" s="2" t="s">
        <v>6345</v>
      </c>
      <c r="B2578" s="2" t="s">
        <v>6345</v>
      </c>
      <c r="C2578" s="2" t="s">
        <v>17</v>
      </c>
      <c r="D2578" s="2" t="s">
        <v>18</v>
      </c>
      <c r="E2578" s="5" t="s">
        <v>34</v>
      </c>
      <c r="F2578" s="3" t="s">
        <v>35</v>
      </c>
      <c r="G2578" s="3" t="s">
        <v>67</v>
      </c>
      <c r="H2578" s="2" t="s">
        <v>49</v>
      </c>
      <c r="I2578" s="2" t="s">
        <v>6348</v>
      </c>
      <c r="J2578" s="3" t="str">
        <f>HYPERLINK("https://www.boe.es/gazeta/dias/1828/10/14/pdfs/GMD-1828-124.pdf#page=2","Abrir facsímil")</f>
        <v>Abrir facsímil</v>
      </c>
      <c r="K2578" s="3" t="s">
        <v>51</v>
      </c>
    </row>
    <row r="2579" spans="1:11" ht="42" customHeight="1">
      <c r="A2579" s="2" t="s">
        <v>6349</v>
      </c>
      <c r="B2579" s="2" t="s">
        <v>6349</v>
      </c>
      <c r="C2579" s="2" t="s">
        <v>86</v>
      </c>
      <c r="D2579" s="2" t="s">
        <v>28</v>
      </c>
      <c r="E2579" s="5" t="s">
        <v>1174</v>
      </c>
      <c r="F2579" s="3" t="s">
        <v>1175</v>
      </c>
      <c r="G2579" s="3" t="s">
        <v>36</v>
      </c>
      <c r="H2579" s="2" t="s">
        <v>49</v>
      </c>
      <c r="I2579" s="2" t="s">
        <v>6350</v>
      </c>
      <c r="J2579" s="3" t="str">
        <f>HYPERLINK("https://www.boe.es/gazeta/dias/1828/07/29/pdfs/GMD-1828-91.pdf#page=3","Abrir facsímil")</f>
        <v>Abrir facsímil</v>
      </c>
      <c r="K2579" s="3" t="s">
        <v>51</v>
      </c>
    </row>
    <row r="2580" spans="1:11" ht="42" customHeight="1">
      <c r="A2580" s="2" t="s">
        <v>6351</v>
      </c>
      <c r="B2580" s="2" t="s">
        <v>6351</v>
      </c>
      <c r="C2580" s="2" t="s">
        <v>17</v>
      </c>
      <c r="D2580" s="2" t="s">
        <v>18</v>
      </c>
      <c r="E2580" s="5" t="s">
        <v>649</v>
      </c>
      <c r="F2580" s="3" t="s">
        <v>650</v>
      </c>
      <c r="G2580" s="3" t="s">
        <v>67</v>
      </c>
      <c r="H2580" s="2" t="s">
        <v>49</v>
      </c>
      <c r="I2580" s="2" t="s">
        <v>6352</v>
      </c>
      <c r="J2580" s="3" t="str">
        <f>HYPERLINK("https://www.boe.es/gazeta/dias/1828/03/13/pdfs/GMD-1828-32.pdf#page=2","Abrir facsímil")</f>
        <v>Abrir facsímil</v>
      </c>
      <c r="K2580" s="3" t="s">
        <v>51</v>
      </c>
    </row>
    <row r="2581" spans="1:11" ht="42" customHeight="1">
      <c r="A2581" s="2" t="s">
        <v>6353</v>
      </c>
      <c r="B2581" s="2" t="s">
        <v>6353</v>
      </c>
      <c r="C2581" s="2" t="s">
        <v>27</v>
      </c>
      <c r="D2581" s="2" t="s">
        <v>28</v>
      </c>
      <c r="E2581" s="5" t="s">
        <v>2634</v>
      </c>
      <c r="F2581" s="3" t="s">
        <v>2635</v>
      </c>
      <c r="G2581" s="3" t="s">
        <v>36</v>
      </c>
      <c r="H2581" s="2" t="s">
        <v>49</v>
      </c>
      <c r="I2581" s="2" t="s">
        <v>6354</v>
      </c>
      <c r="J2581" s="3" t="str">
        <f>HYPERLINK("https://www.boe.es/gazeta/dias/1828/02/26/pdfs/GMD-1828-25.pdf#page=3","Abrir facsímil")</f>
        <v>Abrir facsímil</v>
      </c>
      <c r="K2581" s="3" t="s">
        <v>51</v>
      </c>
    </row>
    <row r="2582" spans="1:11" ht="42" customHeight="1">
      <c r="A2582" s="2" t="s">
        <v>6353</v>
      </c>
      <c r="B2582" s="2" t="s">
        <v>6353</v>
      </c>
      <c r="C2582" s="2" t="s">
        <v>86</v>
      </c>
      <c r="D2582" s="2" t="s">
        <v>28</v>
      </c>
      <c r="E2582" s="5" t="s">
        <v>959</v>
      </c>
      <c r="F2582" s="3" t="s">
        <v>960</v>
      </c>
      <c r="G2582" s="3" t="s">
        <v>67</v>
      </c>
      <c r="H2582" s="2" t="s">
        <v>49</v>
      </c>
      <c r="I2582" s="2" t="s">
        <v>6355</v>
      </c>
      <c r="J2582" s="3" t="str">
        <f>HYPERLINK("https://www.boe.es/gazeta/dias/1828/04/15/pdfs/GMD-1828-46.pdf#page=2","Abrir facsímil")</f>
        <v>Abrir facsímil</v>
      </c>
      <c r="K2582" s="3" t="s">
        <v>51</v>
      </c>
    </row>
    <row r="2583" spans="1:11" ht="42" customHeight="1">
      <c r="A2583" s="2" t="s">
        <v>6353</v>
      </c>
      <c r="B2583" s="2" t="s">
        <v>6353</v>
      </c>
      <c r="C2583" s="2" t="s">
        <v>17</v>
      </c>
      <c r="D2583" s="2" t="s">
        <v>18</v>
      </c>
      <c r="E2583" s="5" t="s">
        <v>1581</v>
      </c>
      <c r="F2583" s="3" t="s">
        <v>1582</v>
      </c>
      <c r="G2583" s="3" t="s">
        <v>36</v>
      </c>
      <c r="H2583" s="2" t="s">
        <v>49</v>
      </c>
      <c r="I2583" s="2" t="s">
        <v>6356</v>
      </c>
      <c r="J2583" s="3" t="str">
        <f>HYPERLINK("https://www.boe.es/gazeta/dias/1828/08/05/pdfs/GMD-1828-94.pdf#page=3","Abrir facsímil")</f>
        <v>Abrir facsímil</v>
      </c>
      <c r="K2583" s="3" t="s">
        <v>51</v>
      </c>
    </row>
    <row r="2584" spans="1:11" ht="42" customHeight="1">
      <c r="A2584" s="2" t="s">
        <v>6357</v>
      </c>
      <c r="B2584" s="2" t="s">
        <v>6357</v>
      </c>
      <c r="C2584" s="2" t="s">
        <v>17</v>
      </c>
      <c r="D2584" s="2" t="s">
        <v>18</v>
      </c>
      <c r="E2584" s="5" t="s">
        <v>901</v>
      </c>
      <c r="F2584" s="3" t="s">
        <v>902</v>
      </c>
      <c r="G2584" s="3" t="s">
        <v>67</v>
      </c>
      <c r="H2584" s="2" t="s">
        <v>49</v>
      </c>
      <c r="I2584" s="2" t="s">
        <v>6358</v>
      </c>
      <c r="J2584" s="3" t="str">
        <f>HYPERLINK("https://www.boe.es/gazeta/dias/1828/12/27/pdfs/GMD-1828-156.pdf#page=2","Abrir facsímil")</f>
        <v>Abrir facsímil</v>
      </c>
      <c r="K2584" s="3" t="s">
        <v>51</v>
      </c>
    </row>
    <row r="2585" spans="1:11" ht="42" customHeight="1">
      <c r="A2585" s="2" t="s">
        <v>6359</v>
      </c>
      <c r="B2585" s="2" t="s">
        <v>6359</v>
      </c>
      <c r="C2585" s="2" t="s">
        <v>86</v>
      </c>
      <c r="D2585" s="2" t="s">
        <v>28</v>
      </c>
      <c r="E2585" s="5" t="s">
        <v>1694</v>
      </c>
      <c r="F2585" s="3" t="s">
        <v>1695</v>
      </c>
      <c r="G2585" s="3" t="s">
        <v>67</v>
      </c>
      <c r="H2585" s="2" t="s">
        <v>49</v>
      </c>
      <c r="I2585" s="2" t="s">
        <v>6360</v>
      </c>
      <c r="J2585" s="3" t="str">
        <f>HYPERLINK("https://www.boe.es/gazeta/dias/1828/06/05/pdfs/GMD-1828-68.pdf#page=2","Abrir facsímil")</f>
        <v>Abrir facsímil</v>
      </c>
      <c r="K2585" s="3" t="s">
        <v>51</v>
      </c>
    </row>
    <row r="2586" spans="1:11" ht="42" customHeight="1">
      <c r="A2586" s="2" t="s">
        <v>6361</v>
      </c>
      <c r="B2586" s="2" t="s">
        <v>6362</v>
      </c>
      <c r="C2586" s="2" t="s">
        <v>54</v>
      </c>
      <c r="D2586" s="2" t="s">
        <v>28</v>
      </c>
      <c r="E2586" s="5" t="s">
        <v>78</v>
      </c>
      <c r="F2586" s="3" t="s">
        <v>79</v>
      </c>
      <c r="G2586" s="3" t="s">
        <v>36</v>
      </c>
      <c r="H2586" s="2" t="s">
        <v>49</v>
      </c>
      <c r="I2586" s="2" t="s">
        <v>6363</v>
      </c>
      <c r="J2586" s="3" t="str">
        <f>HYPERLINK("https://www.boe.es/gazeta/dias/1828/04/03/pdfs/GMD-1828-41.pdf#page=3","Abrir facsímil")</f>
        <v>Abrir facsímil</v>
      </c>
      <c r="K2586" s="3" t="s">
        <v>51</v>
      </c>
    </row>
    <row r="2587" spans="1:11" ht="42" customHeight="1">
      <c r="A2587" s="2" t="s">
        <v>6364</v>
      </c>
      <c r="B2587" s="2" t="s">
        <v>6365</v>
      </c>
      <c r="C2587" s="2" t="s">
        <v>27</v>
      </c>
      <c r="D2587" s="2" t="s">
        <v>28</v>
      </c>
      <c r="E2587" s="5" t="s">
        <v>55</v>
      </c>
      <c r="F2587" s="3" t="s">
        <v>56</v>
      </c>
      <c r="G2587" s="3" t="s">
        <v>57</v>
      </c>
      <c r="H2587" s="2" t="s">
        <v>49</v>
      </c>
      <c r="I2587" s="2" t="s">
        <v>6366</v>
      </c>
      <c r="J2587" s="3" t="str">
        <f>HYPERLINK("https://www.boe.es/gazeta/dias/1828/05/10/pdfs/GMD-1828-57.pdf#page=4","Abrir facsímil")</f>
        <v>Abrir facsímil</v>
      </c>
      <c r="K2587" s="3" t="s">
        <v>51</v>
      </c>
    </row>
    <row r="2588" spans="1:11" ht="42" customHeight="1">
      <c r="A2588" s="2" t="s">
        <v>6367</v>
      </c>
      <c r="B2588" s="2" t="s">
        <v>6368</v>
      </c>
      <c r="C2588" s="2" t="s">
        <v>27</v>
      </c>
      <c r="D2588" s="2" t="s">
        <v>28</v>
      </c>
      <c r="E2588" s="5" t="s">
        <v>475</v>
      </c>
      <c r="F2588" s="3" t="s">
        <v>476</v>
      </c>
      <c r="G2588" s="3" t="s">
        <v>21</v>
      </c>
      <c r="H2588" s="2" t="s">
        <v>49</v>
      </c>
      <c r="I2588" s="2" t="s">
        <v>6369</v>
      </c>
      <c r="J2588" s="3" t="str">
        <f>HYPERLINK("https://www.boe.es/gazeta/dias/1828/11/25/pdfs/GMD-1828-142.pdf#page=4","Abrir facsímil")</f>
        <v>Abrir facsímil</v>
      </c>
      <c r="K2588" s="3" t="s">
        <v>51</v>
      </c>
    </row>
    <row r="2589" spans="1:11" ht="42" customHeight="1">
      <c r="A2589" s="2" t="s">
        <v>6370</v>
      </c>
      <c r="B2589" s="2" t="s">
        <v>6371</v>
      </c>
      <c r="C2589" s="2" t="s">
        <v>54</v>
      </c>
      <c r="D2589" s="2" t="s">
        <v>28</v>
      </c>
      <c r="E2589" s="5" t="s">
        <v>55</v>
      </c>
      <c r="F2589" s="3" t="s">
        <v>56</v>
      </c>
      <c r="G2589" s="3" t="s">
        <v>36</v>
      </c>
      <c r="H2589" s="2" t="s">
        <v>49</v>
      </c>
      <c r="I2589" s="2" t="s">
        <v>6372</v>
      </c>
      <c r="J2589" s="3" t="str">
        <f>HYPERLINK("https://www.boe.es/gazeta/dias/1828/05/10/pdfs/GMD-1828-57.pdf#page=3","Abrir facsímil")</f>
        <v>Abrir facsímil</v>
      </c>
      <c r="K2589" s="3" t="s">
        <v>51</v>
      </c>
    </row>
    <row r="2590" spans="1:11" ht="42" customHeight="1">
      <c r="A2590" s="2" t="s">
        <v>6373</v>
      </c>
      <c r="B2590" s="2" t="s">
        <v>6373</v>
      </c>
      <c r="C2590" s="2" t="s">
        <v>17</v>
      </c>
      <c r="D2590" s="2" t="s">
        <v>18</v>
      </c>
      <c r="E2590" s="5" t="s">
        <v>1237</v>
      </c>
      <c r="F2590" s="3" t="s">
        <v>1238</v>
      </c>
      <c r="G2590" s="3" t="s">
        <v>21</v>
      </c>
      <c r="H2590" s="2" t="s">
        <v>49</v>
      </c>
      <c r="I2590" s="2" t="s">
        <v>6374</v>
      </c>
      <c r="J2590" s="3" t="str">
        <f>HYPERLINK("https://www.boe.es/gazeta/dias/1828/07/26/pdfs/GMD-1828-90.pdf#page=4","Abrir facsímil")</f>
        <v>Abrir facsímil</v>
      </c>
      <c r="K2590" s="3" t="s">
        <v>51</v>
      </c>
    </row>
    <row r="2591" spans="1:11" ht="42" customHeight="1">
      <c r="A2591" s="2" t="s">
        <v>6375</v>
      </c>
      <c r="B2591" s="2" t="s">
        <v>6375</v>
      </c>
      <c r="C2591" s="2" t="s">
        <v>17</v>
      </c>
      <c r="D2591" s="2" t="s">
        <v>18</v>
      </c>
      <c r="E2591" s="5" t="s">
        <v>883</v>
      </c>
      <c r="F2591" s="3" t="s">
        <v>884</v>
      </c>
      <c r="G2591" s="3" t="s">
        <v>67</v>
      </c>
      <c r="H2591" s="2" t="s">
        <v>49</v>
      </c>
      <c r="I2591" s="2" t="s">
        <v>6376</v>
      </c>
      <c r="J2591" s="3" t="str">
        <f>HYPERLINK("https://www.boe.es/gazeta/dias/1828/11/04/pdfs/GMD-1828-133.pdf#page=2","Abrir facsímil")</f>
        <v>Abrir facsímil</v>
      </c>
      <c r="K2591" s="3" t="s">
        <v>51</v>
      </c>
    </row>
    <row r="2592" spans="1:11" ht="42" customHeight="1">
      <c r="A2592" s="2" t="s">
        <v>6377</v>
      </c>
      <c r="B2592" s="2" t="s">
        <v>6377</v>
      </c>
      <c r="C2592" s="2" t="s">
        <v>17</v>
      </c>
      <c r="D2592" s="2" t="s">
        <v>18</v>
      </c>
      <c r="E2592" s="5" t="s">
        <v>1029</v>
      </c>
      <c r="F2592" s="3" t="s">
        <v>1030</v>
      </c>
      <c r="G2592" s="3" t="s">
        <v>67</v>
      </c>
      <c r="H2592" s="2" t="s">
        <v>49</v>
      </c>
      <c r="I2592" s="2" t="s">
        <v>6378</v>
      </c>
      <c r="J2592" s="3" t="str">
        <f>HYPERLINK("https://www.boe.es/gazeta/dias/1828/08/30/pdfs/GMD-1828-105.pdf#page=2","Abrir facsímil")</f>
        <v>Abrir facsímil</v>
      </c>
      <c r="K2592" s="3" t="s">
        <v>51</v>
      </c>
    </row>
    <row r="2593" spans="1:11" ht="42" customHeight="1">
      <c r="A2593" s="2" t="s">
        <v>6379</v>
      </c>
      <c r="B2593" s="2" t="s">
        <v>6379</v>
      </c>
      <c r="C2593" s="2" t="s">
        <v>27</v>
      </c>
      <c r="D2593" s="2" t="s">
        <v>28</v>
      </c>
      <c r="E2593" s="5" t="s">
        <v>65</v>
      </c>
      <c r="F2593" s="3" t="s">
        <v>66</v>
      </c>
      <c r="G2593" s="3" t="s">
        <v>67</v>
      </c>
      <c r="H2593" s="2" t="s">
        <v>49</v>
      </c>
      <c r="I2593" s="2" t="s">
        <v>6380</v>
      </c>
      <c r="J2593" s="3" t="str">
        <f>HYPERLINK("https://www.boe.es/gazeta/dias/1828/01/31/pdfs/GMD-1828-14.pdf#page=2","Abrir facsímil")</f>
        <v>Abrir facsímil</v>
      </c>
      <c r="K2593" s="3" t="s">
        <v>51</v>
      </c>
    </row>
    <row r="2594" spans="1:11" ht="42" customHeight="1">
      <c r="A2594" s="2" t="s">
        <v>6379</v>
      </c>
      <c r="B2594" s="2" t="s">
        <v>6379</v>
      </c>
      <c r="C2594" s="2" t="s">
        <v>17</v>
      </c>
      <c r="D2594" s="2" t="s">
        <v>18</v>
      </c>
      <c r="E2594" s="5" t="s">
        <v>260</v>
      </c>
      <c r="F2594" s="3" t="s">
        <v>261</v>
      </c>
      <c r="G2594" s="3" t="s">
        <v>36</v>
      </c>
      <c r="H2594" s="2" t="s">
        <v>49</v>
      </c>
      <c r="I2594" s="2" t="s">
        <v>6381</v>
      </c>
      <c r="J2594" s="3" t="str">
        <f>HYPERLINK("https://www.boe.es/gazeta/dias/1828/08/21/pdfs/GMD-1828-101.pdf#page=3","Abrir facsímil")</f>
        <v>Abrir facsímil</v>
      </c>
      <c r="K2594" s="3" t="s">
        <v>51</v>
      </c>
    </row>
    <row r="2595" spans="1:11" ht="42" customHeight="1">
      <c r="A2595" s="2" t="s">
        <v>6379</v>
      </c>
      <c r="B2595" s="2" t="s">
        <v>6379</v>
      </c>
      <c r="C2595" s="2" t="s">
        <v>17</v>
      </c>
      <c r="D2595" s="2" t="s">
        <v>18</v>
      </c>
      <c r="E2595" s="5" t="s">
        <v>343</v>
      </c>
      <c r="F2595" s="3" t="s">
        <v>344</v>
      </c>
      <c r="G2595" s="3" t="s">
        <v>67</v>
      </c>
      <c r="H2595" s="2" t="s">
        <v>49</v>
      </c>
      <c r="I2595" s="2" t="s">
        <v>6382</v>
      </c>
      <c r="J2595" s="3" t="str">
        <f>HYPERLINK("https://www.boe.es/gazeta/dias/1828/09/25/pdfs/GMD-1828-116.pdf#page=2","Abrir facsímil")</f>
        <v>Abrir facsímil</v>
      </c>
      <c r="K2595" s="3" t="s">
        <v>51</v>
      </c>
    </row>
    <row r="2596" spans="1:11" ht="42" customHeight="1">
      <c r="A2596" s="2" t="s">
        <v>6383</v>
      </c>
      <c r="B2596" s="2" t="s">
        <v>6383</v>
      </c>
      <c r="C2596" s="2" t="s">
        <v>17</v>
      </c>
      <c r="D2596" s="2" t="s">
        <v>18</v>
      </c>
      <c r="E2596" s="5" t="s">
        <v>359</v>
      </c>
      <c r="F2596" s="3" t="s">
        <v>360</v>
      </c>
      <c r="G2596" s="3" t="s">
        <v>67</v>
      </c>
      <c r="H2596" s="2" t="s">
        <v>49</v>
      </c>
      <c r="I2596" s="2" t="s">
        <v>6384</v>
      </c>
      <c r="J2596" s="3" t="str">
        <f>HYPERLINK("https://www.boe.es/gazeta/dias/1828/09/20/pdfs/GMD-1828-114.pdf#page=2","Abrir facsímil")</f>
        <v>Abrir facsímil</v>
      </c>
      <c r="K2596" s="3" t="s">
        <v>51</v>
      </c>
    </row>
    <row r="2597" spans="1:11" ht="42" customHeight="1">
      <c r="A2597" s="2" t="s">
        <v>6385</v>
      </c>
      <c r="B2597" s="2" t="s">
        <v>6385</v>
      </c>
      <c r="C2597" s="2" t="s">
        <v>150</v>
      </c>
      <c r="D2597" s="2" t="s">
        <v>151</v>
      </c>
      <c r="E2597" s="5" t="s">
        <v>1160</v>
      </c>
      <c r="F2597" s="3" t="s">
        <v>1161</v>
      </c>
      <c r="G2597" s="3" t="s">
        <v>43</v>
      </c>
      <c r="H2597" s="2" t="s">
        <v>49</v>
      </c>
      <c r="I2597" s="2" t="s">
        <v>6386</v>
      </c>
      <c r="J2597" s="3" t="str">
        <f>HYPERLINK("https://www.boe.es/gazeta/dias/1828/04/12/pdfs/GMD-1828-45.pdf#page=1","Abrir facsímil")</f>
        <v>Abrir facsímil</v>
      </c>
      <c r="K2597" s="3" t="s">
        <v>51</v>
      </c>
    </row>
    <row r="2598" spans="1:11" ht="42" customHeight="1">
      <c r="A2598" s="2" t="s">
        <v>6387</v>
      </c>
      <c r="B2598" s="2" t="s">
        <v>6388</v>
      </c>
      <c r="C2598" s="2" t="s">
        <v>150</v>
      </c>
      <c r="D2598" s="2" t="s">
        <v>151</v>
      </c>
      <c r="E2598" s="5" t="s">
        <v>288</v>
      </c>
      <c r="F2598" s="3" t="s">
        <v>289</v>
      </c>
      <c r="G2598" s="3" t="s">
        <v>36</v>
      </c>
      <c r="H2598" s="2" t="s">
        <v>49</v>
      </c>
      <c r="I2598" s="2" t="s">
        <v>6389</v>
      </c>
      <c r="J2598" s="3" t="str">
        <f>HYPERLINK("https://www.boe.es/gazeta/dias/1828/04/19/pdfs/GMD-1828-48.pdf#page=3","Abrir facsímil")</f>
        <v>Abrir facsímil</v>
      </c>
      <c r="K2598" s="3" t="s">
        <v>51</v>
      </c>
    </row>
    <row r="2599" spans="1:11" ht="42" customHeight="1">
      <c r="A2599" s="2" t="s">
        <v>6390</v>
      </c>
      <c r="B2599" s="2" t="s">
        <v>6391</v>
      </c>
      <c r="C2599" s="2" t="s">
        <v>27</v>
      </c>
      <c r="D2599" s="2" t="s">
        <v>28</v>
      </c>
      <c r="E2599" s="5" t="s">
        <v>169</v>
      </c>
      <c r="F2599" s="3" t="s">
        <v>170</v>
      </c>
      <c r="G2599" s="3" t="s">
        <v>36</v>
      </c>
      <c r="H2599" s="2" t="s">
        <v>22</v>
      </c>
      <c r="I2599" s="2" t="s">
        <v>6392</v>
      </c>
      <c r="J2599" s="3" t="str">
        <f>HYPERLINK("https://www.boe.es/gazeta/dias/1828/04/01/pdfs/GMD-1828-40.pdf#page=3","Abrir facsímil")</f>
        <v>Abrir facsímil</v>
      </c>
      <c r="K2599" s="3" t="s">
        <v>24</v>
      </c>
    </row>
    <row r="2600" spans="1:11" ht="42" customHeight="1">
      <c r="A2600" s="2" t="s">
        <v>6393</v>
      </c>
      <c r="B2600" s="2" t="s">
        <v>6393</v>
      </c>
      <c r="C2600" s="2" t="s">
        <v>17</v>
      </c>
      <c r="D2600" s="2" t="s">
        <v>18</v>
      </c>
      <c r="E2600" s="5" t="s">
        <v>256</v>
      </c>
      <c r="F2600" s="3" t="s">
        <v>257</v>
      </c>
      <c r="G2600" s="3" t="s">
        <v>43</v>
      </c>
      <c r="H2600" s="2" t="s">
        <v>49</v>
      </c>
      <c r="I2600" s="2" t="s">
        <v>6394</v>
      </c>
      <c r="J2600" s="3" t="str">
        <f>HYPERLINK("https://www.boe.es/gazeta/dias/1828/11/11/pdfs/GMD-1828-136.pdf#page=1","Abrir facsímil")</f>
        <v>Abrir facsímil</v>
      </c>
      <c r="K2600" s="3" t="s">
        <v>51</v>
      </c>
    </row>
    <row r="2601" spans="1:11" ht="42" customHeight="1">
      <c r="A2601" s="2" t="s">
        <v>6395</v>
      </c>
      <c r="B2601" s="2" t="s">
        <v>6395</v>
      </c>
      <c r="C2601" s="2" t="s">
        <v>17</v>
      </c>
      <c r="D2601" s="2" t="s">
        <v>18</v>
      </c>
      <c r="E2601" s="5" t="s">
        <v>1124</v>
      </c>
      <c r="F2601" s="3" t="s">
        <v>1125</v>
      </c>
      <c r="G2601" s="3" t="s">
        <v>36</v>
      </c>
      <c r="H2601" s="2" t="s">
        <v>49</v>
      </c>
      <c r="I2601" s="2" t="s">
        <v>6396</v>
      </c>
      <c r="J2601" s="3" t="str">
        <f>HYPERLINK("https://www.boe.es/gazeta/dias/1828/11/01/pdfs/GMD-1828-132.pdf#page=3","Abrir facsímil")</f>
        <v>Abrir facsímil</v>
      </c>
      <c r="K2601" s="3" t="s">
        <v>51</v>
      </c>
    </row>
    <row r="2602" spans="1:11" ht="42" customHeight="1">
      <c r="A2602" s="2" t="s">
        <v>6397</v>
      </c>
      <c r="B2602" s="2" t="s">
        <v>6398</v>
      </c>
      <c r="C2602" s="2" t="s">
        <v>27</v>
      </c>
      <c r="D2602" s="2" t="s">
        <v>28</v>
      </c>
      <c r="E2602" s="5" t="s">
        <v>475</v>
      </c>
      <c r="F2602" s="3" t="s">
        <v>476</v>
      </c>
      <c r="G2602" s="3" t="s">
        <v>21</v>
      </c>
      <c r="H2602" s="2" t="s">
        <v>22</v>
      </c>
      <c r="I2602" s="2" t="s">
        <v>6399</v>
      </c>
      <c r="J2602" s="3" t="str">
        <f>HYPERLINK("https://www.boe.es/gazeta/dias/1828/11/25/pdfs/GMD-1828-142.pdf#page=4","Abrir facsímil")</f>
        <v>Abrir facsímil</v>
      </c>
      <c r="K2602" s="3" t="s">
        <v>24</v>
      </c>
    </row>
    <row r="2603" spans="1:11" ht="42" customHeight="1">
      <c r="A2603" s="2" t="s">
        <v>6400</v>
      </c>
      <c r="B2603" s="2" t="s">
        <v>6401</v>
      </c>
      <c r="C2603" s="2" t="s">
        <v>27</v>
      </c>
      <c r="D2603" s="2" t="s">
        <v>28</v>
      </c>
      <c r="E2603" s="5" t="s">
        <v>55</v>
      </c>
      <c r="F2603" s="3" t="s">
        <v>56</v>
      </c>
      <c r="G2603" s="3" t="s">
        <v>57</v>
      </c>
      <c r="H2603" s="2" t="s">
        <v>49</v>
      </c>
      <c r="I2603" s="2" t="s">
        <v>6402</v>
      </c>
      <c r="J2603" s="3" t="str">
        <f>HYPERLINK("https://www.boe.es/gazeta/dias/1828/05/10/pdfs/GMD-1828-57.pdf#page=4","Abrir facsímil")</f>
        <v>Abrir facsímil</v>
      </c>
      <c r="K2603" s="3" t="s">
        <v>51</v>
      </c>
    </row>
    <row r="2604" spans="1:11" ht="42" customHeight="1">
      <c r="A2604" s="2" t="s">
        <v>6403</v>
      </c>
      <c r="B2604" s="2" t="s">
        <v>6404</v>
      </c>
      <c r="C2604" s="2" t="s">
        <v>46</v>
      </c>
      <c r="D2604" s="2" t="s">
        <v>28</v>
      </c>
      <c r="E2604" s="5" t="s">
        <v>1089</v>
      </c>
      <c r="F2604" s="3" t="s">
        <v>1090</v>
      </c>
      <c r="G2604" s="3" t="s">
        <v>21</v>
      </c>
      <c r="H2604" s="2" t="s">
        <v>49</v>
      </c>
      <c r="I2604" s="2" t="s">
        <v>6405</v>
      </c>
      <c r="J2604" s="3" t="str">
        <f>HYPERLINK("https://www.boe.es/gazeta/dias/1828/09/18/pdfs/GMD-1828-113.pdf#page=4","Abrir facsímil")</f>
        <v>Abrir facsímil</v>
      </c>
      <c r="K2604" s="3" t="s">
        <v>51</v>
      </c>
    </row>
    <row r="2605" spans="1:11" ht="42" customHeight="1">
      <c r="A2605" s="2" t="s">
        <v>6406</v>
      </c>
      <c r="B2605" s="2" t="s">
        <v>6407</v>
      </c>
      <c r="C2605" s="2" t="s">
        <v>40</v>
      </c>
      <c r="D2605" s="2" t="s">
        <v>28</v>
      </c>
      <c r="E2605" s="5" t="s">
        <v>137</v>
      </c>
      <c r="F2605" s="3" t="s">
        <v>138</v>
      </c>
      <c r="G2605" s="3" t="s">
        <v>43</v>
      </c>
      <c r="H2605" s="2" t="s">
        <v>49</v>
      </c>
      <c r="I2605" s="2" t="s">
        <v>6408</v>
      </c>
      <c r="J2605" s="3" t="str">
        <f>HYPERLINK("https://www.boe.es/gazeta/dias/1828/12/25/pdfs/GMD-1828-155.pdf#page=1","Abrir facsímil")</f>
        <v>Abrir facsímil</v>
      </c>
      <c r="K2605" s="3" t="s">
        <v>51</v>
      </c>
    </row>
    <row r="2606" spans="1:11" ht="42" customHeight="1">
      <c r="A2606" s="2" t="s">
        <v>6409</v>
      </c>
      <c r="B2606" s="2" t="s">
        <v>6409</v>
      </c>
      <c r="C2606" s="2" t="s">
        <v>54</v>
      </c>
      <c r="D2606" s="2" t="s">
        <v>28</v>
      </c>
      <c r="E2606" s="5" t="s">
        <v>1160</v>
      </c>
      <c r="F2606" s="3" t="s">
        <v>1161</v>
      </c>
      <c r="G2606" s="3" t="s">
        <v>67</v>
      </c>
      <c r="H2606" s="2" t="s">
        <v>49</v>
      </c>
      <c r="I2606" s="2" t="s">
        <v>6410</v>
      </c>
      <c r="J2606" s="3" t="str">
        <f>HYPERLINK("https://www.boe.es/gazeta/dias/1828/04/12/pdfs/GMD-1828-45.pdf#page=2","Abrir facsímil")</f>
        <v>Abrir facsímil</v>
      </c>
      <c r="K2606" s="3" t="s">
        <v>51</v>
      </c>
    </row>
    <row r="2607" spans="1:11" ht="42" customHeight="1">
      <c r="A2607" s="2" t="s">
        <v>6411</v>
      </c>
      <c r="B2607" s="2" t="s">
        <v>6412</v>
      </c>
      <c r="C2607" s="2" t="s">
        <v>17</v>
      </c>
      <c r="D2607" s="2" t="s">
        <v>18</v>
      </c>
      <c r="E2607" s="5" t="s">
        <v>462</v>
      </c>
      <c r="F2607" s="3" t="s">
        <v>463</v>
      </c>
      <c r="G2607" s="3" t="s">
        <v>21</v>
      </c>
      <c r="H2607" s="2" t="s">
        <v>49</v>
      </c>
      <c r="I2607" s="2" t="s">
        <v>6413</v>
      </c>
      <c r="J2607" s="3" t="str">
        <f>HYPERLINK("https://www.boe.es/gazeta/dias/1828/05/29/pdfs/GMD-1828-65.pdf#page=4","Abrir facsímil")</f>
        <v>Abrir facsímil</v>
      </c>
      <c r="K2607" s="3" t="s">
        <v>51</v>
      </c>
    </row>
    <row r="2608" spans="1:11" ht="42" customHeight="1">
      <c r="A2608" s="2" t="s">
        <v>6414</v>
      </c>
      <c r="B2608" s="2" t="s">
        <v>6415</v>
      </c>
      <c r="C2608" s="2" t="s">
        <v>46</v>
      </c>
      <c r="D2608" s="2" t="s">
        <v>28</v>
      </c>
      <c r="E2608" s="5" t="s">
        <v>462</v>
      </c>
      <c r="F2608" s="3" t="s">
        <v>463</v>
      </c>
      <c r="G2608" s="3" t="s">
        <v>21</v>
      </c>
      <c r="H2608" s="2" t="s">
        <v>49</v>
      </c>
      <c r="I2608" s="2" t="s">
        <v>6416</v>
      </c>
      <c r="J2608" s="3" t="str">
        <f>HYPERLINK("https://www.boe.es/gazeta/dias/1828/05/29/pdfs/GMD-1828-65.pdf#page=4","Abrir facsímil")</f>
        <v>Abrir facsímil</v>
      </c>
      <c r="K2608" s="3" t="s">
        <v>51</v>
      </c>
    </row>
    <row r="2609" spans="1:11" ht="42" customHeight="1">
      <c r="A2609" s="2" t="s">
        <v>6417</v>
      </c>
      <c r="B2609" s="2" t="s">
        <v>6418</v>
      </c>
      <c r="C2609" s="2" t="s">
        <v>46</v>
      </c>
      <c r="D2609" s="2" t="s">
        <v>28</v>
      </c>
      <c r="E2609" s="5" t="s">
        <v>324</v>
      </c>
      <c r="F2609" s="3" t="s">
        <v>325</v>
      </c>
      <c r="G2609" s="3" t="s">
        <v>21</v>
      </c>
      <c r="H2609" s="2" t="s">
        <v>49</v>
      </c>
      <c r="I2609" s="2" t="s">
        <v>6419</v>
      </c>
      <c r="J2609" s="3" t="str">
        <f>HYPERLINK("https://www.boe.es/gazeta/dias/1828/05/08/pdfs/GMD-1828-56.pdf#page=4","Abrir facsímil")</f>
        <v>Abrir facsímil</v>
      </c>
      <c r="K2609" s="3" t="s">
        <v>51</v>
      </c>
    </row>
    <row r="2610" spans="1:11" ht="42" customHeight="1">
      <c r="A2610" s="2" t="s">
        <v>6420</v>
      </c>
      <c r="B2610" s="2" t="s">
        <v>6421</v>
      </c>
      <c r="C2610" s="2" t="s">
        <v>27</v>
      </c>
      <c r="D2610" s="2" t="s">
        <v>28</v>
      </c>
      <c r="E2610" s="5" t="s">
        <v>204</v>
      </c>
      <c r="F2610" s="3" t="s">
        <v>205</v>
      </c>
      <c r="G2610" s="3" t="s">
        <v>36</v>
      </c>
      <c r="H2610" s="2" t="s">
        <v>49</v>
      </c>
      <c r="I2610" s="2" t="s">
        <v>6422</v>
      </c>
      <c r="J2610" s="3" t="str">
        <f>HYPERLINK("https://www.boe.es/gazeta/dias/1828/09/11/pdfs/GMD-1828-110.pdf#page=3","Abrir facsímil")</f>
        <v>Abrir facsímil</v>
      </c>
      <c r="K2610" s="3" t="s">
        <v>51</v>
      </c>
    </row>
    <row r="2611" spans="1:11" ht="42" customHeight="1">
      <c r="A2611" s="2" t="s">
        <v>6423</v>
      </c>
      <c r="B2611" s="2" t="s">
        <v>6424</v>
      </c>
      <c r="C2611" s="2" t="s">
        <v>17</v>
      </c>
      <c r="D2611" s="2" t="s">
        <v>18</v>
      </c>
      <c r="E2611" s="5" t="s">
        <v>1029</v>
      </c>
      <c r="F2611" s="3" t="s">
        <v>1030</v>
      </c>
      <c r="G2611" s="3" t="s">
        <v>43</v>
      </c>
      <c r="H2611" s="2" t="s">
        <v>49</v>
      </c>
      <c r="I2611" s="2" t="s">
        <v>6425</v>
      </c>
      <c r="J2611" s="3" t="str">
        <f>HYPERLINK("https://www.boe.es/gazeta/dias/1828/08/30/pdfs/GMD-1828-105.pdf#page=1","Abrir facsímil")</f>
        <v>Abrir facsímil</v>
      </c>
      <c r="K2611" s="3" t="s">
        <v>51</v>
      </c>
    </row>
    <row r="2612" spans="1:11" ht="42" customHeight="1">
      <c r="A2612" s="2" t="s">
        <v>6426</v>
      </c>
      <c r="B2612" s="2" t="s">
        <v>6427</v>
      </c>
      <c r="C2612" s="2" t="s">
        <v>46</v>
      </c>
      <c r="D2612" s="2" t="s">
        <v>28</v>
      </c>
      <c r="E2612" s="5" t="s">
        <v>169</v>
      </c>
      <c r="F2612" s="3" t="s">
        <v>170</v>
      </c>
      <c r="G2612" s="3" t="s">
        <v>21</v>
      </c>
      <c r="H2612" s="2" t="s">
        <v>49</v>
      </c>
      <c r="I2612" s="2" t="s">
        <v>6428</v>
      </c>
      <c r="J2612" s="3" t="str">
        <f>HYPERLINK("https://www.boe.es/gazeta/dias/1828/04/01/pdfs/GMD-1828-40.pdf#page=4","Abrir facsímil")</f>
        <v>Abrir facsímil</v>
      </c>
      <c r="K2612" s="3" t="s">
        <v>51</v>
      </c>
    </row>
    <row r="2613" spans="1:11" ht="42" customHeight="1">
      <c r="A2613" s="2" t="s">
        <v>6429</v>
      </c>
      <c r="B2613" s="2" t="s">
        <v>6430</v>
      </c>
      <c r="C2613" s="2" t="s">
        <v>27</v>
      </c>
      <c r="D2613" s="2" t="s">
        <v>28</v>
      </c>
      <c r="E2613" s="5" t="s">
        <v>78</v>
      </c>
      <c r="F2613" s="3" t="s">
        <v>79</v>
      </c>
      <c r="G2613" s="3" t="s">
        <v>36</v>
      </c>
      <c r="H2613" s="2" t="s">
        <v>49</v>
      </c>
      <c r="I2613" s="2" t="s">
        <v>6431</v>
      </c>
      <c r="J2613" s="3" t="str">
        <f>HYPERLINK("https://www.boe.es/gazeta/dias/1828/04/03/pdfs/GMD-1828-41.pdf#page=3","Abrir facsímil")</f>
        <v>Abrir facsímil</v>
      </c>
      <c r="K2613" s="3" t="s">
        <v>51</v>
      </c>
    </row>
    <row r="2614" spans="1:11" ht="42" customHeight="1">
      <c r="A2614" s="2" t="s">
        <v>6432</v>
      </c>
      <c r="B2614" s="2" t="s">
        <v>6432</v>
      </c>
      <c r="C2614" s="2" t="s">
        <v>17</v>
      </c>
      <c r="D2614" s="2" t="s">
        <v>18</v>
      </c>
      <c r="E2614" s="5" t="s">
        <v>394</v>
      </c>
      <c r="F2614" s="3" t="s">
        <v>395</v>
      </c>
      <c r="G2614" s="3" t="s">
        <v>67</v>
      </c>
      <c r="H2614" s="2" t="s">
        <v>49</v>
      </c>
      <c r="I2614" s="2" t="s">
        <v>6433</v>
      </c>
      <c r="J2614" s="3" t="str">
        <f>HYPERLINK("https://www.boe.es/gazeta/dias/1828/01/10/pdfs/GMD-1828-5.pdf#page=2","Abrir facsímil")</f>
        <v>Abrir facsímil</v>
      </c>
      <c r="K2614" s="3" t="s">
        <v>51</v>
      </c>
    </row>
    <row r="2615" spans="1:11" ht="42" customHeight="1">
      <c r="A2615" s="2" t="s">
        <v>6434</v>
      </c>
      <c r="B2615" s="2" t="s">
        <v>6434</v>
      </c>
      <c r="C2615" s="2" t="s">
        <v>17</v>
      </c>
      <c r="D2615" s="2" t="s">
        <v>18</v>
      </c>
      <c r="E2615" s="5" t="s">
        <v>716</v>
      </c>
      <c r="F2615" s="3" t="s">
        <v>717</v>
      </c>
      <c r="G2615" s="3" t="s">
        <v>918</v>
      </c>
      <c r="H2615" s="2" t="s">
        <v>49</v>
      </c>
      <c r="I2615" s="2" t="s">
        <v>6435</v>
      </c>
      <c r="J2615" s="3" t="str">
        <f>HYPERLINK("https://www.boe.es/gazeta/dias/1828/12/06/pdfs/GMD-1828-147.pdf#page=1","Abrir facsímil")</f>
        <v>Abrir facsímil</v>
      </c>
      <c r="K2615" s="3" t="s">
        <v>51</v>
      </c>
    </row>
    <row r="2616" spans="1:11" ht="42" customHeight="1">
      <c r="A2616" s="2" t="s">
        <v>6436</v>
      </c>
      <c r="B2616" s="2" t="s">
        <v>6437</v>
      </c>
      <c r="C2616" s="2" t="s">
        <v>150</v>
      </c>
      <c r="D2616" s="2" t="s">
        <v>151</v>
      </c>
      <c r="E2616" s="5" t="s">
        <v>204</v>
      </c>
      <c r="F2616" s="3" t="s">
        <v>205</v>
      </c>
      <c r="G2616" s="3" t="s">
        <v>36</v>
      </c>
      <c r="H2616" s="2" t="s">
        <v>49</v>
      </c>
      <c r="I2616" s="2" t="s">
        <v>6438</v>
      </c>
      <c r="J2616" s="3" t="str">
        <f>HYPERLINK("https://www.boe.es/gazeta/dias/1828/09/11/pdfs/GMD-1828-110.pdf#page=3","Abrir facsímil")</f>
        <v>Abrir facsímil</v>
      </c>
      <c r="K2616" s="3" t="s">
        <v>51</v>
      </c>
    </row>
    <row r="2617" spans="1:11" ht="42" customHeight="1">
      <c r="A2617" s="2" t="s">
        <v>6439</v>
      </c>
      <c r="B2617" s="2" t="s">
        <v>6440</v>
      </c>
      <c r="C2617" s="2" t="s">
        <v>27</v>
      </c>
      <c r="D2617" s="2" t="s">
        <v>28</v>
      </c>
      <c r="E2617" s="5" t="s">
        <v>78</v>
      </c>
      <c r="F2617" s="3" t="s">
        <v>79</v>
      </c>
      <c r="G2617" s="3" t="s">
        <v>36</v>
      </c>
      <c r="H2617" s="2" t="s">
        <v>49</v>
      </c>
      <c r="I2617" s="2" t="s">
        <v>6441</v>
      </c>
      <c r="J2617" s="3" t="str">
        <f>HYPERLINK("https://www.boe.es/gazeta/dias/1828/04/03/pdfs/GMD-1828-41.pdf#page=3","Abrir facsímil")</f>
        <v>Abrir facsímil</v>
      </c>
      <c r="K2617" s="3" t="s">
        <v>51</v>
      </c>
    </row>
    <row r="2618" spans="1:11" ht="42" customHeight="1">
      <c r="A2618" s="2" t="s">
        <v>6442</v>
      </c>
      <c r="B2618" s="2" t="s">
        <v>6443</v>
      </c>
      <c r="C2618" s="2" t="s">
        <v>54</v>
      </c>
      <c r="D2618" s="2" t="s">
        <v>28</v>
      </c>
      <c r="E2618" s="5" t="s">
        <v>55</v>
      </c>
      <c r="F2618" s="3" t="s">
        <v>56</v>
      </c>
      <c r="G2618" s="3" t="s">
        <v>57</v>
      </c>
      <c r="H2618" s="2" t="s">
        <v>49</v>
      </c>
      <c r="I2618" s="2" t="s">
        <v>6444</v>
      </c>
      <c r="J2618" s="3" t="str">
        <f>HYPERLINK("https://www.boe.es/gazeta/dias/1828/05/10/pdfs/GMD-1828-57.pdf#page=4","Abrir facsímil")</f>
        <v>Abrir facsímil</v>
      </c>
      <c r="K2618" s="3" t="s">
        <v>51</v>
      </c>
    </row>
    <row r="2619" spans="1:11" ht="42" customHeight="1">
      <c r="A2619" s="2" t="s">
        <v>6445</v>
      </c>
      <c r="B2619" s="2" t="s">
        <v>6446</v>
      </c>
      <c r="C2619" s="2" t="s">
        <v>17</v>
      </c>
      <c r="D2619" s="2" t="s">
        <v>18</v>
      </c>
      <c r="E2619" s="5" t="s">
        <v>1466</v>
      </c>
      <c r="F2619" s="3" t="s">
        <v>1467</v>
      </c>
      <c r="G2619" s="3" t="s">
        <v>43</v>
      </c>
      <c r="H2619" s="2" t="s">
        <v>49</v>
      </c>
      <c r="I2619" s="2" t="s">
        <v>6447</v>
      </c>
      <c r="J2619" s="3" t="str">
        <f>HYPERLINK("https://www.boe.es/gazeta/dias/1828/11/22/pdfs/GMD-1828-141.pdf#page=1","Abrir facsímil")</f>
        <v>Abrir facsímil</v>
      </c>
      <c r="K2619" s="3" t="s">
        <v>51</v>
      </c>
    </row>
    <row r="2620" spans="1:11" ht="42" customHeight="1">
      <c r="A2620" s="2" t="s">
        <v>6448</v>
      </c>
      <c r="B2620" s="2" t="s">
        <v>6448</v>
      </c>
      <c r="C2620" s="2" t="s">
        <v>54</v>
      </c>
      <c r="D2620" s="2" t="s">
        <v>28</v>
      </c>
      <c r="E2620" s="5" t="s">
        <v>1082</v>
      </c>
      <c r="F2620" s="3" t="s">
        <v>1083</v>
      </c>
      <c r="G2620" s="3" t="s">
        <v>21</v>
      </c>
      <c r="H2620" s="2" t="s">
        <v>49</v>
      </c>
      <c r="I2620" s="2" t="s">
        <v>6449</v>
      </c>
      <c r="J2620" s="3" t="str">
        <f>HYPERLINK("https://www.boe.es/gazeta/dias/1828/05/31/pdfs/GMD-1828-66.pdf#page=4","Abrir facsímil")</f>
        <v>Abrir facsímil</v>
      </c>
      <c r="K2620" s="3" t="s">
        <v>51</v>
      </c>
    </row>
    <row r="2621" spans="1:11" ht="42" customHeight="1">
      <c r="A2621" s="2" t="s">
        <v>6450</v>
      </c>
      <c r="B2621" s="2" t="s">
        <v>6450</v>
      </c>
      <c r="C2621" s="2" t="s">
        <v>150</v>
      </c>
      <c r="D2621" s="2" t="s">
        <v>151</v>
      </c>
      <c r="E2621" s="5" t="s">
        <v>137</v>
      </c>
      <c r="F2621" s="3" t="s">
        <v>138</v>
      </c>
      <c r="G2621" s="3" t="s">
        <v>21</v>
      </c>
      <c r="H2621" s="2" t="s">
        <v>49</v>
      </c>
      <c r="I2621" s="2" t="s">
        <v>6451</v>
      </c>
      <c r="J2621" s="3" t="str">
        <f>HYPERLINK("https://www.boe.es/gazeta/dias/1828/12/25/pdfs/GMD-1828-155.pdf#page=4","Abrir facsímil")</f>
        <v>Abrir facsímil</v>
      </c>
      <c r="K2621" s="3" t="s">
        <v>51</v>
      </c>
    </row>
    <row r="2622" spans="1:11" ht="42" customHeight="1">
      <c r="A2622" s="2" t="s">
        <v>6452</v>
      </c>
      <c r="B2622" s="2" t="s">
        <v>6453</v>
      </c>
      <c r="C2622" s="2" t="s">
        <v>27</v>
      </c>
      <c r="D2622" s="2" t="s">
        <v>28</v>
      </c>
      <c r="E2622" s="5" t="s">
        <v>236</v>
      </c>
      <c r="F2622" s="3" t="s">
        <v>237</v>
      </c>
      <c r="G2622" s="3" t="s">
        <v>21</v>
      </c>
      <c r="H2622" s="2" t="s">
        <v>49</v>
      </c>
      <c r="I2622" s="2" t="s">
        <v>6454</v>
      </c>
      <c r="J2622" s="3" t="str">
        <f>HYPERLINK("https://www.boe.es/gazeta/dias/1828/03/18/pdfs/GMD-1828-34.pdf#page=4","Abrir facsímil")</f>
        <v>Abrir facsímil</v>
      </c>
      <c r="K2622" s="3" t="s">
        <v>51</v>
      </c>
    </row>
    <row r="2623" spans="1:11" ht="42" customHeight="1">
      <c r="A2623" s="2" t="s">
        <v>6455</v>
      </c>
      <c r="B2623" s="2" t="s">
        <v>6456</v>
      </c>
      <c r="C2623" s="2" t="s">
        <v>17</v>
      </c>
      <c r="D2623" s="2" t="s">
        <v>18</v>
      </c>
      <c r="E2623" s="5" t="s">
        <v>191</v>
      </c>
      <c r="F2623" s="3" t="s">
        <v>192</v>
      </c>
      <c r="G2623" s="3" t="s">
        <v>193</v>
      </c>
      <c r="H2623" s="2" t="s">
        <v>49</v>
      </c>
      <c r="I2623" s="2" t="s">
        <v>6457</v>
      </c>
      <c r="J2623" s="3" t="str">
        <f>HYPERLINK("https://www.boe.es/gazeta/dias/1828/03/20/pdfs/GMD-1828-35.pdf#page=4","Abrir facsímil")</f>
        <v>Abrir facsímil</v>
      </c>
      <c r="K2623" s="3" t="s">
        <v>51</v>
      </c>
    </row>
    <row r="2624" spans="1:11" ht="42" customHeight="1">
      <c r="A2624" s="2" t="s">
        <v>6458</v>
      </c>
      <c r="B2624" s="2" t="s">
        <v>6459</v>
      </c>
      <c r="C2624" s="2" t="s">
        <v>96</v>
      </c>
      <c r="D2624" s="2" t="s">
        <v>28</v>
      </c>
      <c r="E2624" s="5" t="s">
        <v>591</v>
      </c>
      <c r="F2624" s="3" t="s">
        <v>592</v>
      </c>
      <c r="G2624" s="3" t="s">
        <v>67</v>
      </c>
      <c r="H2624" s="2" t="s">
        <v>49</v>
      </c>
      <c r="I2624" s="2" t="s">
        <v>6460</v>
      </c>
      <c r="J2624" s="3" t="str">
        <f>HYPERLINK("https://www.boe.es/gazeta/dias/1828/12/11/pdfs/GMD-1828-149.pdf#page=2","Abrir facsímil")</f>
        <v>Abrir facsímil</v>
      </c>
      <c r="K2624" s="3" t="s">
        <v>51</v>
      </c>
    </row>
    <row r="2625" spans="1:11" ht="42" customHeight="1">
      <c r="A2625" s="2" t="s">
        <v>6461</v>
      </c>
      <c r="B2625" s="2" t="s">
        <v>6462</v>
      </c>
      <c r="C2625" s="2" t="s">
        <v>27</v>
      </c>
      <c r="D2625" s="2" t="s">
        <v>28</v>
      </c>
      <c r="E2625" s="5" t="s">
        <v>133</v>
      </c>
      <c r="F2625" s="3" t="s">
        <v>134</v>
      </c>
      <c r="G2625" s="3" t="s">
        <v>36</v>
      </c>
      <c r="H2625" s="2" t="s">
        <v>49</v>
      </c>
      <c r="I2625" s="2" t="s">
        <v>6463</v>
      </c>
      <c r="J2625" s="3" t="str">
        <f>HYPERLINK("https://www.boe.es/gazeta/dias/1828/05/15/pdfs/GMD-1828-59.pdf#page=3","Abrir facsímil")</f>
        <v>Abrir facsímil</v>
      </c>
      <c r="K2625" s="3" t="s">
        <v>51</v>
      </c>
    </row>
    <row r="2626" spans="1:11" ht="42" customHeight="1">
      <c r="A2626" s="2" t="s">
        <v>6464</v>
      </c>
      <c r="B2626" s="2" t="s">
        <v>6465</v>
      </c>
      <c r="C2626" s="2" t="s">
        <v>96</v>
      </c>
      <c r="D2626" s="2" t="s">
        <v>28</v>
      </c>
      <c r="E2626" s="5" t="s">
        <v>439</v>
      </c>
      <c r="F2626" s="3" t="s">
        <v>440</v>
      </c>
      <c r="G2626" s="3" t="s">
        <v>21</v>
      </c>
      <c r="H2626" s="2" t="s">
        <v>49</v>
      </c>
      <c r="I2626" s="2" t="s">
        <v>6466</v>
      </c>
      <c r="J2626" s="3" t="str">
        <f>HYPERLINK("https://www.boe.es/gazeta/dias/1828/12/09/pdfs/GMD-1828-148.pdf#page=4","Abrir facsímil")</f>
        <v>Abrir facsímil</v>
      </c>
      <c r="K2626" s="3" t="s">
        <v>51</v>
      </c>
    </row>
    <row r="2627" spans="1:11" ht="42" customHeight="1">
      <c r="A2627" s="2" t="s">
        <v>6467</v>
      </c>
      <c r="B2627" s="2" t="s">
        <v>6468</v>
      </c>
      <c r="C2627" s="2" t="s">
        <v>27</v>
      </c>
      <c r="D2627" s="2" t="s">
        <v>28</v>
      </c>
      <c r="E2627" s="5" t="s">
        <v>780</v>
      </c>
      <c r="F2627" s="3" t="s">
        <v>781</v>
      </c>
      <c r="G2627" s="3" t="s">
        <v>21</v>
      </c>
      <c r="H2627" s="2" t="s">
        <v>49</v>
      </c>
      <c r="I2627" s="2" t="s">
        <v>6469</v>
      </c>
      <c r="J2627" s="3" t="str">
        <f>HYPERLINK("https://www.boe.es/gazeta/dias/1828/05/13/pdfs/GMD-1828-58.pdf#page=4","Abrir facsímil")</f>
        <v>Abrir facsímil</v>
      </c>
      <c r="K2627" s="3" t="s">
        <v>51</v>
      </c>
    </row>
    <row r="2628" spans="1:11" ht="42" customHeight="1">
      <c r="A2628" s="2" t="s">
        <v>6470</v>
      </c>
      <c r="B2628" s="2" t="s">
        <v>6471</v>
      </c>
      <c r="C2628" s="2" t="s">
        <v>150</v>
      </c>
      <c r="D2628" s="2" t="s">
        <v>151</v>
      </c>
      <c r="E2628" s="5" t="s">
        <v>607</v>
      </c>
      <c r="F2628" s="3" t="s">
        <v>608</v>
      </c>
      <c r="G2628" s="3" t="s">
        <v>609</v>
      </c>
      <c r="H2628" s="2" t="s">
        <v>49</v>
      </c>
      <c r="I2628" s="2" t="s">
        <v>6472</v>
      </c>
      <c r="J2628" s="3" t="str">
        <f>HYPERLINK("https://www.boe.es/gazeta/dias/1828/10/30/pdfs/GMD-1828-131.pdf#page=3","Abrir facsímil")</f>
        <v>Abrir facsímil</v>
      </c>
      <c r="K2628" s="3" t="s">
        <v>51</v>
      </c>
    </row>
    <row r="2629" spans="1:11" ht="42" customHeight="1">
      <c r="A2629" s="2" t="s">
        <v>6473</v>
      </c>
      <c r="B2629" s="2" t="s">
        <v>6474</v>
      </c>
      <c r="C2629" s="2" t="s">
        <v>150</v>
      </c>
      <c r="D2629" s="2" t="s">
        <v>151</v>
      </c>
      <c r="E2629" s="5" t="s">
        <v>534</v>
      </c>
      <c r="F2629" s="3" t="s">
        <v>535</v>
      </c>
      <c r="G2629" s="3" t="s">
        <v>21</v>
      </c>
      <c r="H2629" s="2" t="s">
        <v>49</v>
      </c>
      <c r="I2629" s="2" t="s">
        <v>6475</v>
      </c>
      <c r="J2629" s="3" t="str">
        <f>HYPERLINK("https://www.boe.es/gazeta/dias/1828/07/15/pdfs/GMD-1828-85.pdf#page=4","Abrir facsímil")</f>
        <v>Abrir facsímil</v>
      </c>
      <c r="K2629" s="3" t="s">
        <v>51</v>
      </c>
    </row>
    <row r="2630" spans="1:11" ht="42" customHeight="1">
      <c r="A2630" s="2" t="s">
        <v>6476</v>
      </c>
      <c r="B2630" s="2" t="s">
        <v>6477</v>
      </c>
      <c r="C2630" s="2" t="s">
        <v>150</v>
      </c>
      <c r="D2630" s="2" t="s">
        <v>151</v>
      </c>
      <c r="E2630" s="5" t="s">
        <v>260</v>
      </c>
      <c r="F2630" s="3" t="s">
        <v>261</v>
      </c>
      <c r="G2630" s="3" t="s">
        <v>21</v>
      </c>
      <c r="H2630" s="2" t="s">
        <v>49</v>
      </c>
      <c r="I2630" s="2" t="s">
        <v>6478</v>
      </c>
      <c r="J2630" s="3" t="str">
        <f>HYPERLINK("https://www.boe.es/gazeta/dias/1828/08/21/pdfs/GMD-1828-101.pdf#page=4","Abrir facsímil")</f>
        <v>Abrir facsímil</v>
      </c>
      <c r="K2630" s="3" t="s">
        <v>51</v>
      </c>
    </row>
    <row r="2631" spans="1:11" ht="42" customHeight="1">
      <c r="A2631" s="2" t="s">
        <v>6479</v>
      </c>
      <c r="B2631" s="2" t="s">
        <v>6480</v>
      </c>
      <c r="C2631" s="2" t="s">
        <v>54</v>
      </c>
      <c r="D2631" s="2" t="s">
        <v>28</v>
      </c>
      <c r="E2631" s="5" t="s">
        <v>78</v>
      </c>
      <c r="F2631" s="3" t="s">
        <v>79</v>
      </c>
      <c r="G2631" s="3" t="s">
        <v>36</v>
      </c>
      <c r="H2631" s="2" t="s">
        <v>49</v>
      </c>
      <c r="I2631" s="2" t="s">
        <v>6481</v>
      </c>
      <c r="J2631" s="3" t="str">
        <f>HYPERLINK("https://www.boe.es/gazeta/dias/1828/04/03/pdfs/GMD-1828-41.pdf#page=3","Abrir facsímil")</f>
        <v>Abrir facsímil</v>
      </c>
      <c r="K2631" s="3" t="s">
        <v>51</v>
      </c>
    </row>
    <row r="2632" spans="1:11" ht="42" customHeight="1">
      <c r="A2632" s="2" t="s">
        <v>6482</v>
      </c>
      <c r="B2632" s="2" t="s">
        <v>6482</v>
      </c>
      <c r="C2632" s="2" t="s">
        <v>17</v>
      </c>
      <c r="D2632" s="2" t="s">
        <v>18</v>
      </c>
      <c r="E2632" s="5" t="s">
        <v>65</v>
      </c>
      <c r="F2632" s="3" t="s">
        <v>66</v>
      </c>
      <c r="G2632" s="3" t="s">
        <v>67</v>
      </c>
      <c r="H2632" s="2" t="s">
        <v>49</v>
      </c>
      <c r="I2632" s="2" t="s">
        <v>6483</v>
      </c>
      <c r="J2632" s="3" t="str">
        <f>HYPERLINK("https://www.boe.es/gazeta/dias/1828/01/31/pdfs/GMD-1828-14.pdf#page=2","Abrir facsímil")</f>
        <v>Abrir facsímil</v>
      </c>
      <c r="K2632" s="3" t="s">
        <v>51</v>
      </c>
    </row>
    <row r="2633" spans="1:11" ht="42" customHeight="1">
      <c r="A2633" s="2" t="s">
        <v>6484</v>
      </c>
      <c r="B2633" s="2" t="s">
        <v>6484</v>
      </c>
      <c r="C2633" s="2" t="s">
        <v>96</v>
      </c>
      <c r="D2633" s="2" t="s">
        <v>28</v>
      </c>
      <c r="E2633" s="5" t="s">
        <v>280</v>
      </c>
      <c r="F2633" s="3" t="s">
        <v>281</v>
      </c>
      <c r="G2633" s="3" t="s">
        <v>36</v>
      </c>
      <c r="H2633" s="2" t="s">
        <v>49</v>
      </c>
      <c r="I2633" s="2" t="s">
        <v>6485</v>
      </c>
      <c r="J2633" s="3" t="str">
        <f>HYPERLINK("https://www.boe.es/gazeta/dias/1828/02/14/pdfs/GMD-1828-20.pdf#page=3","Abrir facsímil")</f>
        <v>Abrir facsímil</v>
      </c>
      <c r="K2633" s="3" t="s">
        <v>51</v>
      </c>
    </row>
    <row r="2634" spans="1:11" ht="42" customHeight="1">
      <c r="A2634" s="2" t="s">
        <v>6484</v>
      </c>
      <c r="B2634" s="2" t="s">
        <v>6484</v>
      </c>
      <c r="C2634" s="2" t="s">
        <v>17</v>
      </c>
      <c r="D2634" s="2" t="s">
        <v>18</v>
      </c>
      <c r="E2634" s="5" t="s">
        <v>577</v>
      </c>
      <c r="F2634" s="3" t="s">
        <v>578</v>
      </c>
      <c r="G2634" s="3" t="s">
        <v>43</v>
      </c>
      <c r="H2634" s="2" t="s">
        <v>49</v>
      </c>
      <c r="I2634" s="2" t="s">
        <v>6486</v>
      </c>
      <c r="J2634" s="3" t="str">
        <f>HYPERLINK("https://www.boe.es/gazeta/dias/1828/02/19/pdfs/GMD-1828-22.pdf#page=1","Abrir facsímil")</f>
        <v>Abrir facsímil</v>
      </c>
      <c r="K2634" s="3" t="s">
        <v>51</v>
      </c>
    </row>
    <row r="2635" spans="1:11" ht="42" customHeight="1">
      <c r="A2635" s="2" t="s">
        <v>6484</v>
      </c>
      <c r="B2635" s="2" t="s">
        <v>6484</v>
      </c>
      <c r="C2635" s="2" t="s">
        <v>17</v>
      </c>
      <c r="D2635" s="2" t="s">
        <v>18</v>
      </c>
      <c r="E2635" s="5" t="s">
        <v>133</v>
      </c>
      <c r="F2635" s="3" t="s">
        <v>134</v>
      </c>
      <c r="G2635" s="3" t="s">
        <v>36</v>
      </c>
      <c r="H2635" s="2" t="s">
        <v>49</v>
      </c>
      <c r="I2635" s="2" t="s">
        <v>6487</v>
      </c>
      <c r="J2635" s="3" t="str">
        <f>HYPERLINK("https://www.boe.es/gazeta/dias/1828/05/15/pdfs/GMD-1828-59.pdf#page=3","Abrir facsímil")</f>
        <v>Abrir facsímil</v>
      </c>
      <c r="K2635" s="3" t="s">
        <v>51</v>
      </c>
    </row>
    <row r="2636" spans="1:11" ht="42" customHeight="1">
      <c r="A2636" s="2" t="s">
        <v>6488</v>
      </c>
      <c r="B2636" s="2" t="s">
        <v>6488</v>
      </c>
      <c r="C2636" s="2" t="s">
        <v>86</v>
      </c>
      <c r="D2636" s="2" t="s">
        <v>28</v>
      </c>
      <c r="E2636" s="5" t="s">
        <v>2467</v>
      </c>
      <c r="F2636" s="3" t="s">
        <v>2468</v>
      </c>
      <c r="G2636" s="3" t="s">
        <v>21</v>
      </c>
      <c r="H2636" s="2" t="s">
        <v>49</v>
      </c>
      <c r="I2636" s="2" t="s">
        <v>6489</v>
      </c>
      <c r="J2636" s="3" t="str">
        <f>HYPERLINK("https://www.boe.es/gazeta/dias/1828/06/03/pdfs/GMD-1828-67.pdf#page=4","Abrir facsímil")</f>
        <v>Abrir facsímil</v>
      </c>
      <c r="K2636" s="3" t="s">
        <v>51</v>
      </c>
    </row>
    <row r="2637" spans="1:11" ht="42" customHeight="1">
      <c r="A2637" s="2" t="s">
        <v>6490</v>
      </c>
      <c r="B2637" s="2" t="s">
        <v>6490</v>
      </c>
      <c r="C2637" s="2" t="s">
        <v>27</v>
      </c>
      <c r="D2637" s="2" t="s">
        <v>28</v>
      </c>
      <c r="E2637" s="5" t="s">
        <v>230</v>
      </c>
      <c r="F2637" s="3" t="s">
        <v>231</v>
      </c>
      <c r="G2637" s="3" t="s">
        <v>2229</v>
      </c>
      <c r="H2637" s="2" t="s">
        <v>49</v>
      </c>
      <c r="I2637" s="2" t="s">
        <v>6491</v>
      </c>
      <c r="J2637" s="3" t="str">
        <f>HYPERLINK("https://www.boe.es/gazeta/dias/1828/04/24/pdfs/GMD-1828-50.pdf#page=2","Abrir facsímil")</f>
        <v>Abrir facsímil</v>
      </c>
      <c r="K2637" s="3" t="s">
        <v>51</v>
      </c>
    </row>
    <row r="2638" spans="1:11" ht="42" customHeight="1">
      <c r="A2638" s="2" t="s">
        <v>6492</v>
      </c>
      <c r="B2638" s="2" t="s">
        <v>6493</v>
      </c>
      <c r="C2638" s="2" t="s">
        <v>17</v>
      </c>
      <c r="D2638" s="2" t="s">
        <v>18</v>
      </c>
      <c r="E2638" s="5" t="s">
        <v>288</v>
      </c>
      <c r="F2638" s="3" t="s">
        <v>289</v>
      </c>
      <c r="G2638" s="3" t="s">
        <v>67</v>
      </c>
      <c r="H2638" s="2" t="s">
        <v>49</v>
      </c>
      <c r="I2638" s="2" t="s">
        <v>6494</v>
      </c>
      <c r="J2638" s="3" t="str">
        <f>HYPERLINK("https://www.boe.es/gazeta/dias/1828/04/19/pdfs/GMD-1828-48.pdf#page=2","Abrir facsímil")</f>
        <v>Abrir facsímil</v>
      </c>
      <c r="K2638" s="3" t="s">
        <v>51</v>
      </c>
    </row>
    <row r="2639" spans="1:11" ht="42" customHeight="1">
      <c r="A2639" s="2" t="s">
        <v>6492</v>
      </c>
      <c r="B2639" s="2" t="s">
        <v>6493</v>
      </c>
      <c r="C2639" s="2" t="s">
        <v>96</v>
      </c>
      <c r="D2639" s="2" t="s">
        <v>28</v>
      </c>
      <c r="E2639" s="5" t="s">
        <v>288</v>
      </c>
      <c r="F2639" s="3" t="s">
        <v>289</v>
      </c>
      <c r="G2639" s="3" t="s">
        <v>21</v>
      </c>
      <c r="H2639" s="2" t="s">
        <v>49</v>
      </c>
      <c r="I2639" s="2" t="s">
        <v>6495</v>
      </c>
      <c r="J2639" s="3" t="str">
        <f>HYPERLINK("https://www.boe.es/gazeta/dias/1828/04/19/pdfs/GMD-1828-48.pdf#page=4","Abrir facsímil")</f>
        <v>Abrir facsímil</v>
      </c>
      <c r="K2639" s="3" t="s">
        <v>51</v>
      </c>
    </row>
    <row r="2640" spans="1:11" ht="42" customHeight="1">
      <c r="A2640" s="2" t="s">
        <v>6496</v>
      </c>
      <c r="B2640" s="2" t="s">
        <v>6497</v>
      </c>
      <c r="C2640" s="2" t="s">
        <v>27</v>
      </c>
      <c r="D2640" s="2" t="s">
        <v>28</v>
      </c>
      <c r="E2640" s="5" t="s">
        <v>47</v>
      </c>
      <c r="F2640" s="3" t="s">
        <v>48</v>
      </c>
      <c r="G2640" s="3" t="s">
        <v>21</v>
      </c>
      <c r="H2640" s="2" t="s">
        <v>49</v>
      </c>
      <c r="I2640" s="2" t="s">
        <v>6498</v>
      </c>
      <c r="J2640" s="3" t="str">
        <f>HYPERLINK("https://www.boe.es/gazeta/dias/1828/07/03/pdfs/GMD-1828-80.pdf#page=4","Abrir facsímil")</f>
        <v>Abrir facsímil</v>
      </c>
      <c r="K2640" s="3" t="s">
        <v>51</v>
      </c>
    </row>
    <row r="2641" spans="1:11" ht="42" customHeight="1">
      <c r="A2641" s="2" t="s">
        <v>6499</v>
      </c>
      <c r="B2641" s="2" t="s">
        <v>6500</v>
      </c>
      <c r="C2641" s="2" t="s">
        <v>54</v>
      </c>
      <c r="D2641" s="2" t="s">
        <v>28</v>
      </c>
      <c r="E2641" s="5" t="s">
        <v>324</v>
      </c>
      <c r="F2641" s="3" t="s">
        <v>325</v>
      </c>
      <c r="G2641" s="3" t="s">
        <v>21</v>
      </c>
      <c r="H2641" s="2" t="s">
        <v>49</v>
      </c>
      <c r="I2641" s="2" t="s">
        <v>6501</v>
      </c>
      <c r="J2641" s="3" t="str">
        <f>HYPERLINK("https://www.boe.es/gazeta/dias/1828/05/08/pdfs/GMD-1828-56.pdf#page=4","Abrir facsímil")</f>
        <v>Abrir facsímil</v>
      </c>
      <c r="K2641" s="3" t="s">
        <v>51</v>
      </c>
    </row>
    <row r="2642" spans="1:11" ht="42" customHeight="1">
      <c r="A2642" s="2" t="s">
        <v>6502</v>
      </c>
      <c r="B2642" s="2" t="s">
        <v>6503</v>
      </c>
      <c r="C2642" s="2" t="s">
        <v>54</v>
      </c>
      <c r="D2642" s="2" t="s">
        <v>28</v>
      </c>
      <c r="E2642" s="5" t="s">
        <v>723</v>
      </c>
      <c r="F2642" s="3" t="s">
        <v>724</v>
      </c>
      <c r="G2642" s="3" t="s">
        <v>21</v>
      </c>
      <c r="H2642" s="2" t="s">
        <v>49</v>
      </c>
      <c r="I2642" s="2" t="s">
        <v>6504</v>
      </c>
      <c r="J2642" s="3" t="str">
        <f>HYPERLINK("https://www.boe.es/gazeta/dias/1828/02/16/pdfs/GMD-1828-21.pdf#page=4","Abrir facsímil")</f>
        <v>Abrir facsímil</v>
      </c>
      <c r="K2642" s="3" t="s">
        <v>51</v>
      </c>
    </row>
    <row r="2643" spans="1:11" ht="42" customHeight="1">
      <c r="A2643" s="2" t="s">
        <v>6502</v>
      </c>
      <c r="B2643" s="2" t="s">
        <v>6503</v>
      </c>
      <c r="C2643" s="2" t="s">
        <v>96</v>
      </c>
      <c r="D2643" s="2" t="s">
        <v>28</v>
      </c>
      <c r="E2643" s="5" t="s">
        <v>446</v>
      </c>
      <c r="F2643" s="3" t="s">
        <v>447</v>
      </c>
      <c r="G2643" s="3" t="s">
        <v>21</v>
      </c>
      <c r="H2643" s="2" t="s">
        <v>49</v>
      </c>
      <c r="I2643" s="2" t="s">
        <v>6505</v>
      </c>
      <c r="J2643" s="3" t="str">
        <f>HYPERLINK("https://www.boe.es/gazeta/dias/1828/08/16/pdfs/GMD-1828-99.pdf#page=4","Abrir facsímil")</f>
        <v>Abrir facsímil</v>
      </c>
      <c r="K2643" s="3" t="s">
        <v>51</v>
      </c>
    </row>
    <row r="2644" spans="1:11" ht="42" customHeight="1">
      <c r="A2644" s="2" t="s">
        <v>6506</v>
      </c>
      <c r="B2644" s="2" t="s">
        <v>6507</v>
      </c>
      <c r="C2644" s="2" t="s">
        <v>27</v>
      </c>
      <c r="D2644" s="2" t="s">
        <v>28</v>
      </c>
      <c r="E2644" s="5" t="s">
        <v>61</v>
      </c>
      <c r="F2644" s="3" t="s">
        <v>62</v>
      </c>
      <c r="G2644" s="3" t="s">
        <v>21</v>
      </c>
      <c r="H2644" s="2" t="s">
        <v>49</v>
      </c>
      <c r="I2644" s="2" t="s">
        <v>6508</v>
      </c>
      <c r="J2644" s="3" t="str">
        <f>HYPERLINK("https://www.boe.es/gazeta/dias/1828/02/07/pdfs/GMD-1828-17.pdf#page=4","Abrir facsímil")</f>
        <v>Abrir facsímil</v>
      </c>
      <c r="K2644" s="3" t="s">
        <v>51</v>
      </c>
    </row>
    <row r="2645" spans="1:11" ht="42" customHeight="1">
      <c r="A2645" s="2" t="s">
        <v>6509</v>
      </c>
      <c r="B2645" s="2" t="s">
        <v>6510</v>
      </c>
      <c r="C2645" s="2" t="s">
        <v>96</v>
      </c>
      <c r="D2645" s="2" t="s">
        <v>28</v>
      </c>
      <c r="E2645" s="5" t="s">
        <v>91</v>
      </c>
      <c r="F2645" s="3" t="s">
        <v>92</v>
      </c>
      <c r="G2645" s="3" t="s">
        <v>21</v>
      </c>
      <c r="H2645" s="2" t="s">
        <v>22</v>
      </c>
      <c r="I2645" s="2" t="s">
        <v>6511</v>
      </c>
      <c r="J2645" s="3" t="str">
        <f>HYPERLINK("https://www.boe.es/gazeta/dias/1828/12/13/pdfs/GMD-1828-150.pdf#page=4","Abrir facsímil")</f>
        <v>Abrir facsímil</v>
      </c>
      <c r="K2645" s="3" t="s">
        <v>24</v>
      </c>
    </row>
    <row r="2646" spans="1:11" ht="42" customHeight="1">
      <c r="A2646" s="2" t="s">
        <v>6512</v>
      </c>
      <c r="B2646" s="2" t="s">
        <v>6513</v>
      </c>
      <c r="C2646" s="2" t="s">
        <v>150</v>
      </c>
      <c r="D2646" s="2" t="s">
        <v>151</v>
      </c>
      <c r="E2646" s="5" t="s">
        <v>55</v>
      </c>
      <c r="F2646" s="3" t="s">
        <v>56</v>
      </c>
      <c r="G2646" s="3" t="s">
        <v>57</v>
      </c>
      <c r="H2646" s="2" t="s">
        <v>49</v>
      </c>
      <c r="I2646" s="2" t="s">
        <v>6514</v>
      </c>
      <c r="J2646" s="3" t="str">
        <f>HYPERLINK("https://www.boe.es/gazeta/dias/1828/05/10/pdfs/GMD-1828-57.pdf#page=4","Abrir facsímil")</f>
        <v>Abrir facsímil</v>
      </c>
      <c r="K2646" s="3" t="s">
        <v>51</v>
      </c>
    </row>
    <row r="2647" spans="1:11" ht="42" customHeight="1">
      <c r="A2647" s="2" t="s">
        <v>6515</v>
      </c>
      <c r="B2647" s="2" t="s">
        <v>6516</v>
      </c>
      <c r="C2647" s="2" t="s">
        <v>17</v>
      </c>
      <c r="D2647" s="2" t="s">
        <v>18</v>
      </c>
      <c r="E2647" s="5" t="s">
        <v>169</v>
      </c>
      <c r="F2647" s="3" t="s">
        <v>170</v>
      </c>
      <c r="G2647" s="3" t="s">
        <v>36</v>
      </c>
      <c r="H2647" s="2" t="s">
        <v>49</v>
      </c>
      <c r="I2647" s="2" t="s">
        <v>6517</v>
      </c>
      <c r="J2647" s="3" t="str">
        <f>HYPERLINK("https://www.boe.es/gazeta/dias/1828/04/01/pdfs/GMD-1828-40.pdf#page=3","Abrir facsímil")</f>
        <v>Abrir facsímil</v>
      </c>
      <c r="K2647" s="3" t="s">
        <v>51</v>
      </c>
    </row>
    <row r="2648" spans="1:11" ht="42" customHeight="1">
      <c r="A2648" s="2" t="s">
        <v>6518</v>
      </c>
      <c r="B2648" s="2" t="s">
        <v>6519</v>
      </c>
      <c r="C2648" s="2" t="s">
        <v>27</v>
      </c>
      <c r="D2648" s="2" t="s">
        <v>28</v>
      </c>
      <c r="E2648" s="5" t="s">
        <v>504</v>
      </c>
      <c r="F2648" s="3" t="s">
        <v>505</v>
      </c>
      <c r="G2648" s="3" t="s">
        <v>506</v>
      </c>
      <c r="H2648" s="2" t="s">
        <v>49</v>
      </c>
      <c r="I2648" s="2" t="s">
        <v>6520</v>
      </c>
      <c r="J2648" s="3" t="str">
        <f>HYPERLINK("https://www.boe.es/gazeta/dias/1828/09/13/pdfs/GMD-1828-111.pdf#page=4","Abrir facsímil")</f>
        <v>Abrir facsímil</v>
      </c>
      <c r="K2648" s="3" t="s">
        <v>51</v>
      </c>
    </row>
    <row r="2649" spans="1:11" ht="42" customHeight="1">
      <c r="A2649" s="2" t="s">
        <v>6521</v>
      </c>
      <c r="B2649" s="2" t="s">
        <v>6522</v>
      </c>
      <c r="C2649" s="2" t="s">
        <v>40</v>
      </c>
      <c r="D2649" s="2" t="s">
        <v>28</v>
      </c>
      <c r="E2649" s="5" t="s">
        <v>504</v>
      </c>
      <c r="F2649" s="3" t="s">
        <v>505</v>
      </c>
      <c r="G2649" s="3" t="s">
        <v>506</v>
      </c>
      <c r="H2649" s="2" t="s">
        <v>49</v>
      </c>
      <c r="I2649" s="2" t="s">
        <v>6523</v>
      </c>
      <c r="J2649" s="3" t="str">
        <f>HYPERLINK("https://www.boe.es/gazeta/dias/1828/09/13/pdfs/GMD-1828-111.pdf#page=4","Abrir facsímil")</f>
        <v>Abrir facsímil</v>
      </c>
      <c r="K2649" s="3" t="s">
        <v>51</v>
      </c>
    </row>
    <row r="2650" spans="1:11" ht="42" customHeight="1">
      <c r="A2650" s="2" t="s">
        <v>6524</v>
      </c>
      <c r="B2650" s="2" t="s">
        <v>6525</v>
      </c>
      <c r="C2650" s="2" t="s">
        <v>96</v>
      </c>
      <c r="D2650" s="2" t="s">
        <v>28</v>
      </c>
      <c r="E2650" s="5" t="s">
        <v>386</v>
      </c>
      <c r="F2650" s="3" t="s">
        <v>387</v>
      </c>
      <c r="G2650" s="3" t="s">
        <v>21</v>
      </c>
      <c r="H2650" s="2" t="s">
        <v>49</v>
      </c>
      <c r="I2650" s="2" t="s">
        <v>6526</v>
      </c>
      <c r="J2650" s="3" t="str">
        <f>HYPERLINK("https://www.boe.es/gazeta/dias/1828/04/29/pdfs/GMD-1828-52.pdf#page=4","Abrir facsímil")</f>
        <v>Abrir facsímil</v>
      </c>
      <c r="K2650" s="3" t="s">
        <v>51</v>
      </c>
    </row>
    <row r="2651" spans="1:11" ht="42" customHeight="1">
      <c r="A2651" s="2" t="s">
        <v>6527</v>
      </c>
      <c r="B2651" s="2" t="s">
        <v>6528</v>
      </c>
      <c r="C2651" s="2" t="s">
        <v>150</v>
      </c>
      <c r="D2651" s="2" t="s">
        <v>151</v>
      </c>
      <c r="E2651" s="5" t="s">
        <v>169</v>
      </c>
      <c r="F2651" s="3" t="s">
        <v>170</v>
      </c>
      <c r="G2651" s="3" t="s">
        <v>36</v>
      </c>
      <c r="H2651" s="2" t="s">
        <v>49</v>
      </c>
      <c r="I2651" s="2" t="s">
        <v>6529</v>
      </c>
      <c r="J2651" s="3" t="str">
        <f>HYPERLINK("https://www.boe.es/gazeta/dias/1828/04/01/pdfs/GMD-1828-40.pdf#page=3","Abrir facsímil")</f>
        <v>Abrir facsímil</v>
      </c>
      <c r="K2651" s="3" t="s">
        <v>51</v>
      </c>
    </row>
    <row r="2652" spans="1:11" ht="42" customHeight="1">
      <c r="A2652" s="2" t="s">
        <v>6530</v>
      </c>
      <c r="B2652" s="2" t="s">
        <v>6531</v>
      </c>
      <c r="C2652" s="2" t="s">
        <v>27</v>
      </c>
      <c r="D2652" s="2" t="s">
        <v>28</v>
      </c>
      <c r="E2652" s="5" t="s">
        <v>1330</v>
      </c>
      <c r="F2652" s="3" t="s">
        <v>1331</v>
      </c>
      <c r="G2652" s="3" t="s">
        <v>21</v>
      </c>
      <c r="H2652" s="2" t="s">
        <v>49</v>
      </c>
      <c r="I2652" s="2" t="s">
        <v>6532</v>
      </c>
      <c r="J2652" s="3" t="str">
        <f>HYPERLINK("https://www.boe.es/gazeta/dias/1828/05/01/pdfs/GMD-1828-53.pdf#page=4","Abrir facsímil")</f>
        <v>Abrir facsímil</v>
      </c>
      <c r="K2652" s="3" t="s">
        <v>51</v>
      </c>
    </row>
    <row r="2653" spans="1:11" ht="42" customHeight="1">
      <c r="A2653" s="2" t="s">
        <v>6533</v>
      </c>
      <c r="B2653" s="2" t="s">
        <v>6533</v>
      </c>
      <c r="C2653" s="2" t="s">
        <v>86</v>
      </c>
      <c r="D2653" s="2" t="s">
        <v>28</v>
      </c>
      <c r="E2653" s="5" t="s">
        <v>1581</v>
      </c>
      <c r="F2653" s="3" t="s">
        <v>1582</v>
      </c>
      <c r="G2653" s="3" t="s">
        <v>67</v>
      </c>
      <c r="H2653" s="2" t="s">
        <v>49</v>
      </c>
      <c r="I2653" s="2" t="s">
        <v>6534</v>
      </c>
      <c r="J2653" s="3" t="str">
        <f>HYPERLINK("https://www.boe.es/gazeta/dias/1828/08/05/pdfs/GMD-1828-94.pdf#page=2","Abrir facsímil")</f>
        <v>Abrir facsímil</v>
      </c>
      <c r="K2653" s="3" t="s">
        <v>51</v>
      </c>
    </row>
    <row r="2654" spans="1:11" ht="42" customHeight="1">
      <c r="A2654" s="2" t="s">
        <v>6535</v>
      </c>
      <c r="B2654" s="2" t="s">
        <v>6536</v>
      </c>
      <c r="C2654" s="2" t="s">
        <v>27</v>
      </c>
      <c r="D2654" s="2" t="s">
        <v>28</v>
      </c>
      <c r="E2654" s="5" t="s">
        <v>78</v>
      </c>
      <c r="F2654" s="3" t="s">
        <v>79</v>
      </c>
      <c r="G2654" s="3" t="s">
        <v>21</v>
      </c>
      <c r="H2654" s="2" t="s">
        <v>49</v>
      </c>
      <c r="I2654" s="2" t="s">
        <v>6537</v>
      </c>
      <c r="J2654" s="3" t="str">
        <f>HYPERLINK("https://www.boe.es/gazeta/dias/1828/04/03/pdfs/GMD-1828-41.pdf#page=4","Abrir facsímil")</f>
        <v>Abrir facsímil</v>
      </c>
      <c r="K2654" s="3" t="s">
        <v>51</v>
      </c>
    </row>
    <row r="2655" spans="1:11" ht="42" customHeight="1">
      <c r="A2655" s="2" t="s">
        <v>6538</v>
      </c>
      <c r="B2655" s="2" t="s">
        <v>6539</v>
      </c>
      <c r="C2655" s="2" t="s">
        <v>86</v>
      </c>
      <c r="D2655" s="2" t="s">
        <v>28</v>
      </c>
      <c r="E2655" s="5" t="s">
        <v>1627</v>
      </c>
      <c r="F2655" s="3" t="s">
        <v>1628</v>
      </c>
      <c r="G2655" s="3" t="s">
        <v>21</v>
      </c>
      <c r="H2655" s="2" t="s">
        <v>49</v>
      </c>
      <c r="I2655" s="2" t="s">
        <v>6540</v>
      </c>
      <c r="J2655" s="3" t="str">
        <f>HYPERLINK("https://www.boe.es/gazeta/dias/1828/06/26/pdfs/GMD-1828-77.pdf#page=4","Abrir facsímil")</f>
        <v>Abrir facsímil</v>
      </c>
      <c r="K2655" s="3" t="s">
        <v>51</v>
      </c>
    </row>
    <row r="2656" spans="1:11" ht="42" customHeight="1">
      <c r="A2656" s="2" t="s">
        <v>6541</v>
      </c>
      <c r="B2656" s="2" t="s">
        <v>6542</v>
      </c>
      <c r="C2656" s="2" t="s">
        <v>54</v>
      </c>
      <c r="D2656" s="2" t="s">
        <v>28</v>
      </c>
      <c r="E2656" s="5" t="s">
        <v>329</v>
      </c>
      <c r="F2656" s="3" t="s">
        <v>330</v>
      </c>
      <c r="G2656" s="3" t="s">
        <v>21</v>
      </c>
      <c r="H2656" s="2" t="s">
        <v>49</v>
      </c>
      <c r="I2656" s="2" t="s">
        <v>6543</v>
      </c>
      <c r="J2656" s="3" t="str">
        <f>HYPERLINK("https://www.boe.es/gazeta/dias/1828/12/02/pdfs/GMD-1828-145.pdf#page=4","Abrir facsímil")</f>
        <v>Abrir facsímil</v>
      </c>
      <c r="K2656" s="3" t="s">
        <v>51</v>
      </c>
    </row>
    <row r="2657" spans="1:11" ht="42" customHeight="1">
      <c r="A2657" s="2" t="s">
        <v>6544</v>
      </c>
      <c r="B2657" s="2" t="s">
        <v>6544</v>
      </c>
      <c r="C2657" s="2" t="s">
        <v>27</v>
      </c>
      <c r="D2657" s="2" t="s">
        <v>28</v>
      </c>
      <c r="E2657" s="5" t="s">
        <v>128</v>
      </c>
      <c r="F2657" s="3" t="s">
        <v>129</v>
      </c>
      <c r="G2657" s="3" t="s">
        <v>36</v>
      </c>
      <c r="H2657" s="2" t="s">
        <v>49</v>
      </c>
      <c r="I2657" s="2" t="s">
        <v>6545</v>
      </c>
      <c r="J2657" s="3" t="str">
        <f>HYPERLINK("https://www.boe.es/gazeta/dias/1828/01/03/pdfs/GMD-1828-2.pdf#page=3","Abrir facsímil")</f>
        <v>Abrir facsímil</v>
      </c>
      <c r="K2657" s="3" t="s">
        <v>51</v>
      </c>
    </row>
    <row r="2658" spans="1:11" ht="42" customHeight="1">
      <c r="A2658" s="2" t="s">
        <v>6544</v>
      </c>
      <c r="B2658" s="2" t="s">
        <v>6544</v>
      </c>
      <c r="C2658" s="2" t="s">
        <v>27</v>
      </c>
      <c r="D2658" s="2" t="s">
        <v>28</v>
      </c>
      <c r="E2658" s="5" t="s">
        <v>128</v>
      </c>
      <c r="F2658" s="3" t="s">
        <v>129</v>
      </c>
      <c r="G2658" s="3" t="s">
        <v>21</v>
      </c>
      <c r="H2658" s="2" t="s">
        <v>49</v>
      </c>
      <c r="I2658" s="2" t="s">
        <v>6546</v>
      </c>
      <c r="J2658" s="3" t="str">
        <f>HYPERLINK("https://www.boe.es/gazeta/dias/1828/01/03/pdfs/GMD-1828-2.pdf#page=4","Abrir facsímil")</f>
        <v>Abrir facsímil</v>
      </c>
      <c r="K2658" s="3" t="s">
        <v>51</v>
      </c>
    </row>
    <row r="2659" spans="1:11" ht="42" customHeight="1">
      <c r="A2659" s="2" t="s">
        <v>6547</v>
      </c>
      <c r="B2659" s="2" t="s">
        <v>6548</v>
      </c>
      <c r="C2659" s="2" t="s">
        <v>54</v>
      </c>
      <c r="D2659" s="2" t="s">
        <v>28</v>
      </c>
      <c r="E2659" s="5" t="s">
        <v>780</v>
      </c>
      <c r="F2659" s="3" t="s">
        <v>781</v>
      </c>
      <c r="G2659" s="3" t="s">
        <v>21</v>
      </c>
      <c r="H2659" s="2" t="s">
        <v>49</v>
      </c>
      <c r="I2659" s="2" t="s">
        <v>6549</v>
      </c>
      <c r="J2659" s="3" t="str">
        <f>HYPERLINK("https://www.boe.es/gazeta/dias/1828/05/13/pdfs/GMD-1828-58.pdf#page=4","Abrir facsímil")</f>
        <v>Abrir facsímil</v>
      </c>
      <c r="K2659" s="3" t="s">
        <v>51</v>
      </c>
    </row>
    <row r="2660" spans="1:11" ht="42" customHeight="1">
      <c r="A2660" s="2" t="s">
        <v>6550</v>
      </c>
      <c r="B2660" s="2" t="s">
        <v>6551</v>
      </c>
      <c r="C2660" s="2" t="s">
        <v>150</v>
      </c>
      <c r="D2660" s="2" t="s">
        <v>151</v>
      </c>
      <c r="E2660" s="5" t="s">
        <v>534</v>
      </c>
      <c r="F2660" s="3" t="s">
        <v>535</v>
      </c>
      <c r="G2660" s="3" t="s">
        <v>21</v>
      </c>
      <c r="H2660" s="2" t="s">
        <v>49</v>
      </c>
      <c r="I2660" s="2" t="s">
        <v>6552</v>
      </c>
      <c r="J2660" s="3" t="str">
        <f>HYPERLINK("https://www.boe.es/gazeta/dias/1828/07/15/pdfs/GMD-1828-85.pdf#page=4","Abrir facsímil")</f>
        <v>Abrir facsímil</v>
      </c>
      <c r="K2660" s="3" t="s">
        <v>51</v>
      </c>
    </row>
    <row r="2661" spans="1:11" ht="42" customHeight="1">
      <c r="A2661" s="2" t="s">
        <v>6553</v>
      </c>
      <c r="B2661" s="2" t="s">
        <v>6553</v>
      </c>
      <c r="C2661" s="2" t="s">
        <v>17</v>
      </c>
      <c r="D2661" s="2" t="s">
        <v>18</v>
      </c>
      <c r="E2661" s="5" t="s">
        <v>314</v>
      </c>
      <c r="F2661" s="3" t="s">
        <v>315</v>
      </c>
      <c r="G2661" s="3" t="s">
        <v>67</v>
      </c>
      <c r="H2661" s="2" t="s">
        <v>49</v>
      </c>
      <c r="I2661" s="2" t="s">
        <v>6554</v>
      </c>
      <c r="J2661" s="3" t="str">
        <f>HYPERLINK("https://www.boe.es/gazeta/dias/1828/01/26/pdfs/GMD-1828-12.pdf#page=2","Abrir facsímil")</f>
        <v>Abrir facsímil</v>
      </c>
      <c r="K2661" s="3" t="s">
        <v>51</v>
      </c>
    </row>
    <row r="2662" spans="1:11" ht="42" customHeight="1">
      <c r="A2662" s="2" t="s">
        <v>6555</v>
      </c>
      <c r="B2662" s="2" t="s">
        <v>6555</v>
      </c>
      <c r="C2662" s="2" t="s">
        <v>17</v>
      </c>
      <c r="D2662" s="2" t="s">
        <v>18</v>
      </c>
      <c r="E2662" s="5" t="s">
        <v>1268</v>
      </c>
      <c r="F2662" s="3" t="s">
        <v>1269</v>
      </c>
      <c r="G2662" s="3" t="s">
        <v>36</v>
      </c>
      <c r="H2662" s="2" t="s">
        <v>49</v>
      </c>
      <c r="I2662" s="2" t="s">
        <v>6556</v>
      </c>
      <c r="J2662" s="3" t="str">
        <f>HYPERLINK("https://www.boe.es/gazeta/dias/1828/12/23/pdfs/GMD-1828-154.pdf#page=3","Abrir facsímil")</f>
        <v>Abrir facsímil</v>
      </c>
      <c r="K2662" s="3" t="s">
        <v>51</v>
      </c>
    </row>
    <row r="2663" spans="1:11" ht="42" customHeight="1">
      <c r="A2663" s="2" t="s">
        <v>6557</v>
      </c>
      <c r="B2663" s="2" t="s">
        <v>6558</v>
      </c>
      <c r="C2663" s="2" t="s">
        <v>17</v>
      </c>
      <c r="D2663" s="2" t="s">
        <v>18</v>
      </c>
      <c r="E2663" s="5" t="s">
        <v>1106</v>
      </c>
      <c r="F2663" s="3" t="s">
        <v>1107</v>
      </c>
      <c r="G2663" s="3" t="s">
        <v>43</v>
      </c>
      <c r="H2663" s="2" t="s">
        <v>22</v>
      </c>
      <c r="I2663" s="2" t="s">
        <v>6559</v>
      </c>
      <c r="J2663" s="3" t="str">
        <f>HYPERLINK("https://www.boe.es/gazeta/dias/1828/04/17/pdfs/GMD-1828-47.pdf#page=1","Abrir facsímil")</f>
        <v>Abrir facsímil</v>
      </c>
      <c r="K2663" s="3" t="s">
        <v>24</v>
      </c>
    </row>
    <row r="2664" spans="1:11" ht="42" customHeight="1">
      <c r="A2664" s="2" t="s">
        <v>6560</v>
      </c>
      <c r="B2664" s="2" t="s">
        <v>6561</v>
      </c>
      <c r="C2664" s="2" t="s">
        <v>150</v>
      </c>
      <c r="D2664" s="2" t="s">
        <v>151</v>
      </c>
      <c r="E2664" s="5" t="s">
        <v>564</v>
      </c>
      <c r="F2664" s="3" t="s">
        <v>565</v>
      </c>
      <c r="G2664" s="3" t="s">
        <v>21</v>
      </c>
      <c r="H2664" s="2" t="s">
        <v>49</v>
      </c>
      <c r="I2664" s="2" t="s">
        <v>6562</v>
      </c>
      <c r="J2664" s="3" t="str">
        <f>HYPERLINK("https://www.boe.es/gazeta/dias/1828/02/02/pdfs/GMD-1828-15.pdf#page=4","Abrir facsímil")</f>
        <v>Abrir facsímil</v>
      </c>
      <c r="K2664" s="3" t="s">
        <v>51</v>
      </c>
    </row>
    <row r="2665" spans="1:11" ht="42" customHeight="1">
      <c r="A2665" s="2" t="s">
        <v>6563</v>
      </c>
      <c r="B2665" s="2" t="s">
        <v>6564</v>
      </c>
      <c r="C2665" s="2" t="s">
        <v>46</v>
      </c>
      <c r="D2665" s="2" t="s">
        <v>28</v>
      </c>
      <c r="E2665" s="5" t="s">
        <v>1089</v>
      </c>
      <c r="F2665" s="3" t="s">
        <v>1090</v>
      </c>
      <c r="G2665" s="3" t="s">
        <v>21</v>
      </c>
      <c r="H2665" s="2" t="s">
        <v>49</v>
      </c>
      <c r="I2665" s="2" t="s">
        <v>6565</v>
      </c>
      <c r="J2665" s="3" t="str">
        <f>HYPERLINK("https://www.boe.es/gazeta/dias/1828/09/18/pdfs/GMD-1828-113.pdf#page=4","Abrir facsímil")</f>
        <v>Abrir facsímil</v>
      </c>
      <c r="K2665" s="3" t="s">
        <v>51</v>
      </c>
    </row>
    <row r="2666" spans="1:11" ht="42" customHeight="1">
      <c r="A2666" s="2" t="s">
        <v>6566</v>
      </c>
      <c r="B2666" s="2" t="s">
        <v>6567</v>
      </c>
      <c r="C2666" s="2" t="s">
        <v>96</v>
      </c>
      <c r="D2666" s="2" t="s">
        <v>28</v>
      </c>
      <c r="E2666" s="5" t="s">
        <v>377</v>
      </c>
      <c r="F2666" s="3" t="s">
        <v>378</v>
      </c>
      <c r="G2666" s="3" t="s">
        <v>21</v>
      </c>
      <c r="H2666" s="2" t="s">
        <v>49</v>
      </c>
      <c r="I2666" s="2" t="s">
        <v>6568</v>
      </c>
      <c r="J2666" s="3" t="str">
        <f>HYPERLINK("https://www.boe.es/gazeta/dias/1828/08/23/pdfs/GMD-1828-102.pdf#page=4","Abrir facsímil")</f>
        <v>Abrir facsímil</v>
      </c>
      <c r="K2666" s="3" t="s">
        <v>51</v>
      </c>
    </row>
    <row r="2667" spans="1:11" ht="42" customHeight="1">
      <c r="A2667" s="2" t="s">
        <v>6569</v>
      </c>
      <c r="B2667" s="2" t="s">
        <v>6570</v>
      </c>
      <c r="C2667" s="2" t="s">
        <v>17</v>
      </c>
      <c r="D2667" s="2" t="s">
        <v>18</v>
      </c>
      <c r="E2667" s="5" t="s">
        <v>572</v>
      </c>
      <c r="F2667" s="3" t="s">
        <v>573</v>
      </c>
      <c r="G2667" s="3" t="s">
        <v>36</v>
      </c>
      <c r="H2667" s="2" t="s">
        <v>49</v>
      </c>
      <c r="I2667" s="2" t="s">
        <v>6571</v>
      </c>
      <c r="J2667" s="3" t="str">
        <f>HYPERLINK("https://www.boe.es/gazeta/dias/1828/09/23/pdfs/GMD-1828-115.pdf#page=3","Abrir facsímil")</f>
        <v>Abrir facsímil</v>
      </c>
      <c r="K2667" s="3" t="s">
        <v>51</v>
      </c>
    </row>
    <row r="2668" spans="1:11" ht="42" customHeight="1">
      <c r="A2668" s="2" t="s">
        <v>6572</v>
      </c>
      <c r="B2668" s="2" t="s">
        <v>6572</v>
      </c>
      <c r="C2668" s="2" t="s">
        <v>17</v>
      </c>
      <c r="D2668" s="2" t="s">
        <v>18</v>
      </c>
      <c r="E2668" s="5" t="s">
        <v>716</v>
      </c>
      <c r="F2668" s="3" t="s">
        <v>717</v>
      </c>
      <c r="G2668" s="3" t="s">
        <v>67</v>
      </c>
      <c r="H2668" s="2" t="s">
        <v>49</v>
      </c>
      <c r="I2668" s="2" t="s">
        <v>6573</v>
      </c>
      <c r="J2668" s="3" t="str">
        <f>HYPERLINK("https://www.boe.es/gazeta/dias/1828/12/06/pdfs/GMD-1828-147.pdf#page=2","Abrir facsímil")</f>
        <v>Abrir facsímil</v>
      </c>
      <c r="K2668" s="3" t="s">
        <v>51</v>
      </c>
    </row>
    <row r="2669" spans="1:11" ht="42" customHeight="1">
      <c r="A2669" s="2" t="s">
        <v>6574</v>
      </c>
      <c r="B2669" s="2" t="s">
        <v>6575</v>
      </c>
      <c r="C2669" s="2" t="s">
        <v>17</v>
      </c>
      <c r="D2669" s="2" t="s">
        <v>18</v>
      </c>
      <c r="E2669" s="5" t="s">
        <v>534</v>
      </c>
      <c r="F2669" s="3" t="s">
        <v>535</v>
      </c>
      <c r="G2669" s="3" t="s">
        <v>21</v>
      </c>
      <c r="H2669" s="2" t="s">
        <v>49</v>
      </c>
      <c r="I2669" s="2" t="s">
        <v>6576</v>
      </c>
      <c r="J2669" s="3" t="str">
        <f>HYPERLINK("https://www.boe.es/gazeta/dias/1828/07/15/pdfs/GMD-1828-85.pdf#page=4","Abrir facsímil")</f>
        <v>Abrir facsímil</v>
      </c>
      <c r="K2669" s="3" t="s">
        <v>51</v>
      </c>
    </row>
    <row r="2670" spans="1:11" ht="42" customHeight="1">
      <c r="A2670" s="2" t="s">
        <v>6577</v>
      </c>
      <c r="B2670" s="2" t="s">
        <v>6577</v>
      </c>
      <c r="C2670" s="2" t="s">
        <v>17</v>
      </c>
      <c r="D2670" s="2" t="s">
        <v>18</v>
      </c>
      <c r="E2670" s="5" t="s">
        <v>499</v>
      </c>
      <c r="F2670" s="3" t="s">
        <v>500</v>
      </c>
      <c r="G2670" s="3" t="s">
        <v>36</v>
      </c>
      <c r="H2670" s="2" t="s">
        <v>49</v>
      </c>
      <c r="I2670" s="2" t="s">
        <v>6578</v>
      </c>
      <c r="J2670" s="3" t="str">
        <f>HYPERLINK("https://www.boe.es/gazeta/dias/1828/09/16/pdfs/GMD-1828-112.pdf#page=3","Abrir facsímil")</f>
        <v>Abrir facsímil</v>
      </c>
      <c r="K2670" s="3" t="s">
        <v>51</v>
      </c>
    </row>
    <row r="2671" spans="1:11" ht="42" customHeight="1">
      <c r="A2671" s="2" t="s">
        <v>6579</v>
      </c>
      <c r="B2671" s="2" t="s">
        <v>6579</v>
      </c>
      <c r="C2671" s="2" t="s">
        <v>17</v>
      </c>
      <c r="D2671" s="2" t="s">
        <v>18</v>
      </c>
      <c r="E2671" s="5" t="s">
        <v>1029</v>
      </c>
      <c r="F2671" s="3" t="s">
        <v>1030</v>
      </c>
      <c r="G2671" s="3" t="s">
        <v>67</v>
      </c>
      <c r="H2671" s="2" t="s">
        <v>49</v>
      </c>
      <c r="I2671" s="2" t="s">
        <v>6580</v>
      </c>
      <c r="J2671" s="3" t="str">
        <f>HYPERLINK("https://www.boe.es/gazeta/dias/1828/08/30/pdfs/GMD-1828-105.pdf#page=2","Abrir facsímil")</f>
        <v>Abrir facsímil</v>
      </c>
      <c r="K2671" s="3" t="s">
        <v>51</v>
      </c>
    </row>
    <row r="2672" spans="1:11" ht="42" customHeight="1">
      <c r="A2672" s="2" t="s">
        <v>6581</v>
      </c>
      <c r="B2672" s="2" t="s">
        <v>6582</v>
      </c>
      <c r="C2672" s="2" t="s">
        <v>17</v>
      </c>
      <c r="D2672" s="2" t="s">
        <v>18</v>
      </c>
      <c r="E2672" s="5" t="s">
        <v>465</v>
      </c>
      <c r="F2672" s="3" t="s">
        <v>466</v>
      </c>
      <c r="G2672" s="3" t="s">
        <v>21</v>
      </c>
      <c r="H2672" s="2" t="s">
        <v>49</v>
      </c>
      <c r="I2672" s="2" t="s">
        <v>6583</v>
      </c>
      <c r="J2672" s="3" t="str">
        <f>HYPERLINK("https://www.boe.es/gazeta/dias/1828/07/22/pdfs/GMD-1828-88.pdf#page=4","Abrir facsímil")</f>
        <v>Abrir facsímil</v>
      </c>
      <c r="K2672" s="3" t="s">
        <v>51</v>
      </c>
    </row>
    <row r="2673" spans="1:11" ht="42" customHeight="1">
      <c r="A2673" s="2" t="s">
        <v>6584</v>
      </c>
      <c r="B2673" s="2" t="s">
        <v>6584</v>
      </c>
      <c r="C2673" s="2" t="s">
        <v>17</v>
      </c>
      <c r="D2673" s="2" t="s">
        <v>18</v>
      </c>
      <c r="E2673" s="5" t="s">
        <v>34</v>
      </c>
      <c r="F2673" s="3" t="s">
        <v>35</v>
      </c>
      <c r="G2673" s="3" t="s">
        <v>43</v>
      </c>
      <c r="H2673" s="2" t="s">
        <v>49</v>
      </c>
      <c r="I2673" s="2" t="s">
        <v>6585</v>
      </c>
      <c r="J2673" s="3" t="str">
        <f>HYPERLINK("https://www.boe.es/gazeta/dias/1828/10/14/pdfs/GMD-1828-124.pdf#page=1","Abrir facsímil")</f>
        <v>Abrir facsímil</v>
      </c>
      <c r="K2673" s="3" t="s">
        <v>51</v>
      </c>
    </row>
    <row r="2674" spans="1:11" ht="42" customHeight="1">
      <c r="A2674" s="2" t="s">
        <v>6586</v>
      </c>
      <c r="B2674" s="2" t="s">
        <v>6587</v>
      </c>
      <c r="C2674" s="2" t="s">
        <v>40</v>
      </c>
      <c r="D2674" s="2" t="s">
        <v>28</v>
      </c>
      <c r="E2674" s="5" t="s">
        <v>499</v>
      </c>
      <c r="F2674" s="3" t="s">
        <v>500</v>
      </c>
      <c r="G2674" s="3" t="s">
        <v>43</v>
      </c>
      <c r="H2674" s="2" t="s">
        <v>49</v>
      </c>
      <c r="I2674" s="2" t="s">
        <v>6588</v>
      </c>
      <c r="J2674" s="3" t="str">
        <f>HYPERLINK("https://www.boe.es/gazeta/dias/1828/09/16/pdfs/GMD-1828-112.pdf#page=1","Abrir facsímil")</f>
        <v>Abrir facsímil</v>
      </c>
      <c r="K2674" s="3" t="s">
        <v>51</v>
      </c>
    </row>
    <row r="2675" spans="1:11" ht="42" customHeight="1">
      <c r="A2675" s="2" t="s">
        <v>6589</v>
      </c>
      <c r="B2675" s="2" t="s">
        <v>6590</v>
      </c>
      <c r="C2675" s="2" t="s">
        <v>46</v>
      </c>
      <c r="D2675" s="2" t="s">
        <v>28</v>
      </c>
      <c r="E2675" s="5" t="s">
        <v>1089</v>
      </c>
      <c r="F2675" s="3" t="s">
        <v>1090</v>
      </c>
      <c r="G2675" s="3" t="s">
        <v>21</v>
      </c>
      <c r="H2675" s="2" t="s">
        <v>49</v>
      </c>
      <c r="I2675" s="2" t="s">
        <v>6591</v>
      </c>
      <c r="J2675" s="3" t="str">
        <f>HYPERLINK("https://www.boe.es/gazeta/dias/1828/09/18/pdfs/GMD-1828-113.pdf#page=4","Abrir facsímil")</f>
        <v>Abrir facsímil</v>
      </c>
      <c r="K2675" s="3" t="s">
        <v>51</v>
      </c>
    </row>
    <row r="2676" spans="1:11" ht="42" customHeight="1">
      <c r="A2676" s="2" t="s">
        <v>6592</v>
      </c>
      <c r="B2676" s="2" t="s">
        <v>6593</v>
      </c>
      <c r="C2676" s="2" t="s">
        <v>54</v>
      </c>
      <c r="D2676" s="2" t="s">
        <v>28</v>
      </c>
      <c r="E2676" s="5" t="s">
        <v>329</v>
      </c>
      <c r="F2676" s="3" t="s">
        <v>330</v>
      </c>
      <c r="G2676" s="3" t="s">
        <v>43</v>
      </c>
      <c r="H2676" s="2" t="s">
        <v>49</v>
      </c>
      <c r="I2676" s="2" t="s">
        <v>6594</v>
      </c>
      <c r="J2676" s="3" t="str">
        <f>HYPERLINK("https://www.boe.es/gazeta/dias/1828/12/02/pdfs/GMD-1828-145.pdf#page=1","Abrir facsímil")</f>
        <v>Abrir facsímil</v>
      </c>
      <c r="K2676" s="3" t="s">
        <v>51</v>
      </c>
    </row>
    <row r="2677" spans="1:11" ht="42" customHeight="1">
      <c r="A2677" s="2" t="s">
        <v>6595</v>
      </c>
      <c r="B2677" s="2" t="s">
        <v>6595</v>
      </c>
      <c r="C2677" s="2" t="s">
        <v>54</v>
      </c>
      <c r="D2677" s="2" t="s">
        <v>28</v>
      </c>
      <c r="E2677" s="5" t="s">
        <v>439</v>
      </c>
      <c r="F2677" s="3" t="s">
        <v>440</v>
      </c>
      <c r="G2677" s="3" t="s">
        <v>21</v>
      </c>
      <c r="H2677" s="2" t="s">
        <v>49</v>
      </c>
      <c r="I2677" s="2" t="s">
        <v>6596</v>
      </c>
      <c r="J2677" s="3" t="str">
        <f>HYPERLINK("https://www.boe.es/gazeta/dias/1828/12/09/pdfs/GMD-1828-148.pdf#page=4","Abrir facsímil")</f>
        <v>Abrir facsímil</v>
      </c>
      <c r="K2677" s="3" t="s">
        <v>51</v>
      </c>
    </row>
    <row r="2678" spans="1:11" ht="42" customHeight="1">
      <c r="A2678" s="2" t="s">
        <v>6597</v>
      </c>
      <c r="B2678" s="2" t="s">
        <v>6598</v>
      </c>
      <c r="C2678" s="2" t="s">
        <v>27</v>
      </c>
      <c r="D2678" s="2" t="s">
        <v>28</v>
      </c>
      <c r="E2678" s="5" t="s">
        <v>137</v>
      </c>
      <c r="F2678" s="3" t="s">
        <v>138</v>
      </c>
      <c r="G2678" s="3" t="s">
        <v>21</v>
      </c>
      <c r="H2678" s="2" t="s">
        <v>49</v>
      </c>
      <c r="I2678" s="2" t="s">
        <v>6599</v>
      </c>
      <c r="J2678" s="3" t="str">
        <f>HYPERLINK("https://www.boe.es/gazeta/dias/1828/12/25/pdfs/GMD-1828-155.pdf#page=4","Abrir facsímil")</f>
        <v>Abrir facsímil</v>
      </c>
      <c r="K2678" s="3" t="s">
        <v>51</v>
      </c>
    </row>
    <row r="2679" spans="1:11" ht="42" customHeight="1">
      <c r="A2679" s="2" t="s">
        <v>6600</v>
      </c>
      <c r="B2679" s="2" t="s">
        <v>6601</v>
      </c>
      <c r="C2679" s="2" t="s">
        <v>54</v>
      </c>
      <c r="D2679" s="2" t="s">
        <v>28</v>
      </c>
      <c r="E2679" s="5" t="s">
        <v>197</v>
      </c>
      <c r="F2679" s="3" t="s">
        <v>198</v>
      </c>
      <c r="G2679" s="3" t="s">
        <v>21</v>
      </c>
      <c r="H2679" s="2" t="s">
        <v>49</v>
      </c>
      <c r="I2679" s="2" t="s">
        <v>6602</v>
      </c>
      <c r="J2679" s="3" t="str">
        <f>HYPERLINK("https://www.boe.es/gazeta/dias/1828/09/27/pdfs/GMD-1828-117.pdf#page=4","Abrir facsímil")</f>
        <v>Abrir facsímil</v>
      </c>
      <c r="K2679" s="3" t="s">
        <v>51</v>
      </c>
    </row>
    <row r="2680" spans="1:11" ht="42" customHeight="1">
      <c r="A2680" s="2" t="s">
        <v>6603</v>
      </c>
      <c r="B2680" s="2" t="s">
        <v>6604</v>
      </c>
      <c r="C2680" s="2" t="s">
        <v>27</v>
      </c>
      <c r="D2680" s="2" t="s">
        <v>28</v>
      </c>
      <c r="E2680" s="5" t="s">
        <v>208</v>
      </c>
      <c r="F2680" s="3" t="s">
        <v>209</v>
      </c>
      <c r="G2680" s="3" t="s">
        <v>21</v>
      </c>
      <c r="H2680" s="2" t="s">
        <v>49</v>
      </c>
      <c r="I2680" s="2" t="s">
        <v>6605</v>
      </c>
      <c r="J2680" s="3" t="str">
        <f>HYPERLINK("https://www.boe.es/gazeta/dias/1828/03/08/pdfs/GMD-1828-30.pdf#page=4","Abrir facsímil")</f>
        <v>Abrir facsímil</v>
      </c>
      <c r="K2680" s="3" t="s">
        <v>51</v>
      </c>
    </row>
    <row r="2681" spans="1:11" ht="42" customHeight="1">
      <c r="A2681" s="2" t="s">
        <v>6606</v>
      </c>
      <c r="B2681" s="2" t="s">
        <v>6606</v>
      </c>
      <c r="C2681" s="2" t="s">
        <v>17</v>
      </c>
      <c r="D2681" s="2" t="s">
        <v>18</v>
      </c>
      <c r="E2681" s="5" t="s">
        <v>334</v>
      </c>
      <c r="F2681" s="3" t="s">
        <v>335</v>
      </c>
      <c r="G2681" s="3" t="s">
        <v>21</v>
      </c>
      <c r="H2681" s="2" t="s">
        <v>49</v>
      </c>
      <c r="I2681" s="2" t="s">
        <v>6607</v>
      </c>
      <c r="J2681" s="3" t="str">
        <f>HYPERLINK("https://www.boe.es/gazeta/dias/1828/07/08/pdfs/GMD-1828-82.pdf#page=4","Abrir facsímil")</f>
        <v>Abrir facsímil</v>
      </c>
      <c r="K2681" s="3" t="s">
        <v>51</v>
      </c>
    </row>
    <row r="2682" spans="1:11" ht="42" customHeight="1">
      <c r="A2682" s="2" t="s">
        <v>6608</v>
      </c>
      <c r="B2682" s="2" t="s">
        <v>6608</v>
      </c>
      <c r="C2682" s="2" t="s">
        <v>150</v>
      </c>
      <c r="D2682" s="2" t="s">
        <v>151</v>
      </c>
      <c r="E2682" s="5" t="s">
        <v>2467</v>
      </c>
      <c r="F2682" s="3" t="s">
        <v>2468</v>
      </c>
      <c r="G2682" s="3" t="s">
        <v>67</v>
      </c>
      <c r="H2682" s="2" t="s">
        <v>49</v>
      </c>
      <c r="I2682" s="2" t="s">
        <v>6609</v>
      </c>
      <c r="J2682" s="3" t="str">
        <f>HYPERLINK("https://www.boe.es/gazeta/dias/1828/06/03/pdfs/GMD-1828-67.pdf#page=2","Abrir facsímil")</f>
        <v>Abrir facsímil</v>
      </c>
      <c r="K2682" s="3" t="s">
        <v>51</v>
      </c>
    </row>
    <row r="2683" spans="1:11" ht="42" customHeight="1">
      <c r="A2683" s="2" t="s">
        <v>6610</v>
      </c>
      <c r="B2683" s="2" t="s">
        <v>6611</v>
      </c>
      <c r="C2683" s="2" t="s">
        <v>27</v>
      </c>
      <c r="D2683" s="2" t="s">
        <v>28</v>
      </c>
      <c r="E2683" s="5" t="s">
        <v>133</v>
      </c>
      <c r="F2683" s="3" t="s">
        <v>134</v>
      </c>
      <c r="G2683" s="3" t="s">
        <v>36</v>
      </c>
      <c r="H2683" s="2" t="s">
        <v>49</v>
      </c>
      <c r="I2683" s="2" t="s">
        <v>6612</v>
      </c>
      <c r="J2683" s="3" t="str">
        <f>HYPERLINK("https://www.boe.es/gazeta/dias/1828/05/15/pdfs/GMD-1828-59.pdf#page=3","Abrir facsímil")</f>
        <v>Abrir facsímil</v>
      </c>
      <c r="K2683" s="3" t="s">
        <v>51</v>
      </c>
    </row>
    <row r="2684" spans="1:11" ht="42" customHeight="1">
      <c r="A2684" s="2" t="s">
        <v>6613</v>
      </c>
      <c r="B2684" s="2" t="s">
        <v>6614</v>
      </c>
      <c r="C2684" s="2" t="s">
        <v>27</v>
      </c>
      <c r="D2684" s="2" t="s">
        <v>28</v>
      </c>
      <c r="E2684" s="5" t="s">
        <v>137</v>
      </c>
      <c r="F2684" s="3" t="s">
        <v>138</v>
      </c>
      <c r="G2684" s="3" t="s">
        <v>21</v>
      </c>
      <c r="H2684" s="2" t="s">
        <v>49</v>
      </c>
      <c r="I2684" s="2" t="s">
        <v>6615</v>
      </c>
      <c r="J2684" s="3" t="str">
        <f>HYPERLINK("https://www.boe.es/gazeta/dias/1828/12/25/pdfs/GMD-1828-155.pdf#page=4","Abrir facsímil")</f>
        <v>Abrir facsímil</v>
      </c>
      <c r="K2684" s="3" t="s">
        <v>51</v>
      </c>
    </row>
    <row r="2685" spans="1:11" ht="42" customHeight="1">
      <c r="A2685" s="2" t="s">
        <v>6616</v>
      </c>
      <c r="B2685" s="2" t="s">
        <v>6617</v>
      </c>
      <c r="C2685" s="2" t="s">
        <v>27</v>
      </c>
      <c r="D2685" s="2" t="s">
        <v>28</v>
      </c>
      <c r="E2685" s="5" t="s">
        <v>29</v>
      </c>
      <c r="F2685" s="3" t="s">
        <v>30</v>
      </c>
      <c r="G2685" s="3" t="s">
        <v>21</v>
      </c>
      <c r="H2685" s="2" t="s">
        <v>49</v>
      </c>
      <c r="I2685" s="2" t="s">
        <v>6618</v>
      </c>
      <c r="J2685" s="3" t="str">
        <f>HYPERLINK("https://www.boe.es/gazeta/dias/1828/10/28/pdfs/GMD-1828-130.pdf#page=4","Abrir facsímil")</f>
        <v>Abrir facsímil</v>
      </c>
      <c r="K2685" s="3" t="s">
        <v>51</v>
      </c>
    </row>
    <row r="2686" spans="1:11" ht="42" customHeight="1">
      <c r="A2686" s="2" t="s">
        <v>6619</v>
      </c>
      <c r="B2686" s="2" t="s">
        <v>6620</v>
      </c>
      <c r="C2686" s="2" t="s">
        <v>17</v>
      </c>
      <c r="D2686" s="2" t="s">
        <v>18</v>
      </c>
      <c r="E2686" s="5" t="s">
        <v>133</v>
      </c>
      <c r="F2686" s="3" t="s">
        <v>134</v>
      </c>
      <c r="G2686" s="3" t="s">
        <v>36</v>
      </c>
      <c r="H2686" s="2" t="s">
        <v>49</v>
      </c>
      <c r="I2686" s="2" t="s">
        <v>6621</v>
      </c>
      <c r="J2686" s="3" t="str">
        <f>HYPERLINK("https://www.boe.es/gazeta/dias/1828/05/15/pdfs/GMD-1828-59.pdf#page=3","Abrir facsímil")</f>
        <v>Abrir facsímil</v>
      </c>
      <c r="K2686" s="3" t="s">
        <v>51</v>
      </c>
    </row>
    <row r="2687" spans="1:11" ht="42" customHeight="1">
      <c r="A2687" s="2" t="s">
        <v>6622</v>
      </c>
      <c r="B2687" s="2" t="s">
        <v>6623</v>
      </c>
      <c r="C2687" s="2" t="s">
        <v>17</v>
      </c>
      <c r="D2687" s="2" t="s">
        <v>18</v>
      </c>
      <c r="E2687" s="5" t="s">
        <v>280</v>
      </c>
      <c r="F2687" s="3" t="s">
        <v>281</v>
      </c>
      <c r="G2687" s="3" t="s">
        <v>36</v>
      </c>
      <c r="H2687" s="2" t="s">
        <v>49</v>
      </c>
      <c r="I2687" s="2" t="s">
        <v>6624</v>
      </c>
      <c r="J2687" s="3" t="str">
        <f>HYPERLINK("https://www.boe.es/gazeta/dias/1828/02/14/pdfs/GMD-1828-20.pdf#page=3","Abrir facsímil")</f>
        <v>Abrir facsímil</v>
      </c>
      <c r="K2687" s="3" t="s">
        <v>51</v>
      </c>
    </row>
    <row r="2688" spans="1:11" ht="42" customHeight="1">
      <c r="A2688" s="2" t="s">
        <v>6625</v>
      </c>
      <c r="B2688" s="2" t="s">
        <v>6626</v>
      </c>
      <c r="C2688" s="2" t="s">
        <v>54</v>
      </c>
      <c r="D2688" s="2" t="s">
        <v>28</v>
      </c>
      <c r="E2688" s="5" t="s">
        <v>585</v>
      </c>
      <c r="F2688" s="3" t="s">
        <v>586</v>
      </c>
      <c r="G2688" s="3" t="s">
        <v>587</v>
      </c>
      <c r="H2688" s="2" t="s">
        <v>49</v>
      </c>
      <c r="I2688" s="2" t="s">
        <v>6627</v>
      </c>
      <c r="J2688" s="3" t="str">
        <f>HYPERLINK("https://www.boe.es/gazeta/dias/1828/10/11/pdfs/GMD-1828-123.pdf#page=4","Abrir facsímil")</f>
        <v>Abrir facsímil</v>
      </c>
      <c r="K2688" s="3" t="s">
        <v>51</v>
      </c>
    </row>
    <row r="2689" spans="1:11" ht="42" customHeight="1">
      <c r="A2689" s="2" t="s">
        <v>6628</v>
      </c>
      <c r="B2689" s="2" t="s">
        <v>6629</v>
      </c>
      <c r="C2689" s="2" t="s">
        <v>17</v>
      </c>
      <c r="D2689" s="2" t="s">
        <v>18</v>
      </c>
      <c r="E2689" s="5" t="s">
        <v>212</v>
      </c>
      <c r="F2689" s="3" t="s">
        <v>213</v>
      </c>
      <c r="G2689" s="3" t="s">
        <v>36</v>
      </c>
      <c r="H2689" s="2" t="s">
        <v>49</v>
      </c>
      <c r="I2689" s="2" t="s">
        <v>6630</v>
      </c>
      <c r="J2689" s="3" t="str">
        <f>HYPERLINK("https://www.boe.es/gazeta/dias/1828/03/25/pdfs/GMD-1828-37.pdf#page=3","Abrir facsímil")</f>
        <v>Abrir facsímil</v>
      </c>
      <c r="K2689" s="3" t="s">
        <v>51</v>
      </c>
    </row>
    <row r="2690" spans="1:11" ht="42" customHeight="1">
      <c r="A2690" s="2" t="s">
        <v>6631</v>
      </c>
      <c r="B2690" s="2" t="s">
        <v>6632</v>
      </c>
      <c r="C2690" s="2" t="s">
        <v>54</v>
      </c>
      <c r="D2690" s="2" t="s">
        <v>28</v>
      </c>
      <c r="E2690" s="5" t="s">
        <v>504</v>
      </c>
      <c r="F2690" s="3" t="s">
        <v>505</v>
      </c>
      <c r="G2690" s="3" t="s">
        <v>506</v>
      </c>
      <c r="H2690" s="2" t="s">
        <v>49</v>
      </c>
      <c r="I2690" s="2" t="s">
        <v>6633</v>
      </c>
      <c r="J2690" s="3" t="str">
        <f>HYPERLINK("https://www.boe.es/gazeta/dias/1828/09/13/pdfs/GMD-1828-111.pdf#page=4","Abrir facsímil")</f>
        <v>Abrir facsímil</v>
      </c>
      <c r="K2690" s="3" t="s">
        <v>51</v>
      </c>
    </row>
    <row r="2691" spans="1:11" ht="42" customHeight="1">
      <c r="A2691" s="2" t="s">
        <v>6634</v>
      </c>
      <c r="B2691" s="2" t="s">
        <v>6635</v>
      </c>
      <c r="C2691" s="2" t="s">
        <v>150</v>
      </c>
      <c r="D2691" s="2" t="s">
        <v>151</v>
      </c>
      <c r="E2691" s="5" t="s">
        <v>470</v>
      </c>
      <c r="F2691" s="3" t="s">
        <v>471</v>
      </c>
      <c r="G2691" s="3" t="s">
        <v>36</v>
      </c>
      <c r="H2691" s="2" t="s">
        <v>22</v>
      </c>
      <c r="I2691" s="2" t="s">
        <v>6636</v>
      </c>
      <c r="J2691" s="3" t="str">
        <f>HYPERLINK("https://www.boe.es/gazeta/dias/1828/01/12/pdfs/GMD-1828-6.pdf#page=3","Abrir facsímil")</f>
        <v>Abrir facsímil</v>
      </c>
      <c r="K2691" s="3" t="s">
        <v>24</v>
      </c>
    </row>
    <row r="2692" spans="1:11" ht="42" customHeight="1">
      <c r="A2692" s="2" t="s">
        <v>6637</v>
      </c>
      <c r="B2692" s="2" t="s">
        <v>6638</v>
      </c>
      <c r="C2692" s="2" t="s">
        <v>27</v>
      </c>
      <c r="D2692" s="2" t="s">
        <v>28</v>
      </c>
      <c r="E2692" s="5" t="s">
        <v>133</v>
      </c>
      <c r="F2692" s="3" t="s">
        <v>134</v>
      </c>
      <c r="G2692" s="3" t="s">
        <v>36</v>
      </c>
      <c r="H2692" s="2" t="s">
        <v>49</v>
      </c>
      <c r="I2692" s="2" t="s">
        <v>6639</v>
      </c>
      <c r="J2692" s="3" t="str">
        <f>HYPERLINK("https://www.boe.es/gazeta/dias/1828/05/15/pdfs/GMD-1828-59.pdf#page=3","Abrir facsímil")</f>
        <v>Abrir facsímil</v>
      </c>
      <c r="K2692" s="3" t="s">
        <v>51</v>
      </c>
    </row>
    <row r="2693" spans="1:11" ht="42" customHeight="1">
      <c r="A2693" s="2" t="s">
        <v>6640</v>
      </c>
      <c r="B2693" s="2" t="s">
        <v>6641</v>
      </c>
      <c r="C2693" s="2" t="s">
        <v>27</v>
      </c>
      <c r="D2693" s="2" t="s">
        <v>28</v>
      </c>
      <c r="E2693" s="5" t="s">
        <v>637</v>
      </c>
      <c r="F2693" s="3" t="s">
        <v>638</v>
      </c>
      <c r="G2693" s="3" t="s">
        <v>36</v>
      </c>
      <c r="H2693" s="2" t="s">
        <v>49</v>
      </c>
      <c r="I2693" s="2" t="s">
        <v>6642</v>
      </c>
      <c r="J2693" s="3" t="str">
        <f>HYPERLINK("https://www.boe.es/gazeta/dias/1828/07/12/pdfs/GMD-1828-84.pdf#page=3","Abrir facsímil")</f>
        <v>Abrir facsímil</v>
      </c>
      <c r="K2693" s="3" t="s">
        <v>51</v>
      </c>
    </row>
    <row r="2694" spans="1:11" ht="42" customHeight="1">
      <c r="A2694" s="2" t="s">
        <v>6643</v>
      </c>
      <c r="B2694" s="2" t="s">
        <v>6644</v>
      </c>
      <c r="C2694" s="2" t="s">
        <v>150</v>
      </c>
      <c r="D2694" s="2" t="s">
        <v>151</v>
      </c>
      <c r="E2694" s="5" t="s">
        <v>212</v>
      </c>
      <c r="F2694" s="3" t="s">
        <v>213</v>
      </c>
      <c r="G2694" s="3" t="s">
        <v>36</v>
      </c>
      <c r="H2694" s="2" t="s">
        <v>22</v>
      </c>
      <c r="I2694" s="2" t="s">
        <v>6645</v>
      </c>
      <c r="J2694" s="3" t="str">
        <f>HYPERLINK("https://www.boe.es/gazeta/dias/1828/03/25/pdfs/GMD-1828-37.pdf#page=3","Abrir facsímil")</f>
        <v>Abrir facsímil</v>
      </c>
      <c r="K2694" s="3" t="s">
        <v>24</v>
      </c>
    </row>
    <row r="2695" spans="1:11" ht="42" customHeight="1">
      <c r="A2695" s="2" t="s">
        <v>6646</v>
      </c>
      <c r="B2695" s="2" t="s">
        <v>6647</v>
      </c>
      <c r="C2695" s="2" t="s">
        <v>17</v>
      </c>
      <c r="D2695" s="2" t="s">
        <v>18</v>
      </c>
      <c r="E2695" s="5" t="s">
        <v>377</v>
      </c>
      <c r="F2695" s="3" t="s">
        <v>378</v>
      </c>
      <c r="G2695" s="3" t="s">
        <v>36</v>
      </c>
      <c r="H2695" s="2" t="s">
        <v>49</v>
      </c>
      <c r="I2695" s="2" t="s">
        <v>6648</v>
      </c>
      <c r="J2695" s="3" t="str">
        <f>HYPERLINK("https://www.boe.es/gazeta/dias/1828/08/23/pdfs/GMD-1828-102.pdf#page=3","Abrir facsímil")</f>
        <v>Abrir facsímil</v>
      </c>
      <c r="K2695" s="3" t="s">
        <v>51</v>
      </c>
    </row>
    <row r="2696" spans="1:11" ht="42" customHeight="1">
      <c r="A2696" s="2" t="s">
        <v>6649</v>
      </c>
      <c r="B2696" s="2" t="s">
        <v>6650</v>
      </c>
      <c r="C2696" s="2" t="s">
        <v>27</v>
      </c>
      <c r="D2696" s="2" t="s">
        <v>28</v>
      </c>
      <c r="E2696" s="5" t="s">
        <v>314</v>
      </c>
      <c r="F2696" s="3" t="s">
        <v>315</v>
      </c>
      <c r="G2696" s="3" t="s">
        <v>21</v>
      </c>
      <c r="H2696" s="2" t="s">
        <v>49</v>
      </c>
      <c r="I2696" s="2" t="s">
        <v>6651</v>
      </c>
      <c r="J2696" s="3" t="str">
        <f>HYPERLINK("https://www.boe.es/gazeta/dias/1828/01/26/pdfs/GMD-1828-12.pdf#page=4","Abrir facsímil")</f>
        <v>Abrir facsímil</v>
      </c>
      <c r="K2696" s="3" t="s">
        <v>51</v>
      </c>
    </row>
    <row r="2697" spans="1:11" ht="42" customHeight="1">
      <c r="A2697" s="2" t="s">
        <v>6652</v>
      </c>
      <c r="B2697" s="2" t="s">
        <v>6653</v>
      </c>
      <c r="C2697" s="2" t="s">
        <v>17</v>
      </c>
      <c r="D2697" s="2" t="s">
        <v>18</v>
      </c>
      <c r="E2697" s="5" t="s">
        <v>133</v>
      </c>
      <c r="F2697" s="3" t="s">
        <v>134</v>
      </c>
      <c r="G2697" s="3" t="s">
        <v>67</v>
      </c>
      <c r="H2697" s="2" t="s">
        <v>49</v>
      </c>
      <c r="I2697" s="2" t="s">
        <v>6654</v>
      </c>
      <c r="J2697" s="3" t="str">
        <f>HYPERLINK("https://www.boe.es/gazeta/dias/1828/05/15/pdfs/GMD-1828-59.pdf#page=2","Abrir facsímil")</f>
        <v>Abrir facsímil</v>
      </c>
      <c r="K2697" s="3" t="s">
        <v>51</v>
      </c>
    </row>
    <row r="2698" spans="1:11" ht="42" customHeight="1">
      <c r="A2698" s="2" t="s">
        <v>6655</v>
      </c>
      <c r="B2698" s="2" t="s">
        <v>6655</v>
      </c>
      <c r="C2698" s="2" t="s">
        <v>150</v>
      </c>
      <c r="D2698" s="2" t="s">
        <v>151</v>
      </c>
      <c r="E2698" s="5" t="s">
        <v>299</v>
      </c>
      <c r="F2698" s="3" t="s">
        <v>300</v>
      </c>
      <c r="G2698" s="3" t="s">
        <v>67</v>
      </c>
      <c r="H2698" s="2" t="s">
        <v>49</v>
      </c>
      <c r="I2698" s="2" t="s">
        <v>6656</v>
      </c>
      <c r="J2698" s="3" t="str">
        <f>HYPERLINK("https://www.boe.es/gazeta/dias/1828/02/23/pdfs/GMD-1828-24.pdf#page=2","Abrir facsímil")</f>
        <v>Abrir facsímil</v>
      </c>
      <c r="K2698" s="3" t="s">
        <v>51</v>
      </c>
    </row>
    <row r="2699" spans="1:11" ht="42" customHeight="1">
      <c r="A2699" s="2" t="s">
        <v>6657</v>
      </c>
      <c r="B2699" s="2" t="s">
        <v>6658</v>
      </c>
      <c r="C2699" s="2" t="s">
        <v>40</v>
      </c>
      <c r="D2699" s="2" t="s">
        <v>28</v>
      </c>
      <c r="E2699" s="5" t="s">
        <v>314</v>
      </c>
      <c r="F2699" s="3" t="s">
        <v>315</v>
      </c>
      <c r="G2699" s="3" t="s">
        <v>21</v>
      </c>
      <c r="H2699" s="2" t="s">
        <v>49</v>
      </c>
      <c r="I2699" s="2" t="s">
        <v>6659</v>
      </c>
      <c r="J2699" s="3" t="str">
        <f>HYPERLINK("https://www.boe.es/gazeta/dias/1828/01/26/pdfs/GMD-1828-12.pdf#page=4","Abrir facsímil")</f>
        <v>Abrir facsímil</v>
      </c>
      <c r="K2699" s="3" t="s">
        <v>51</v>
      </c>
    </row>
    <row r="2700" spans="1:11" ht="42" customHeight="1">
      <c r="A2700" s="2" t="s">
        <v>6660</v>
      </c>
      <c r="B2700" s="2" t="s">
        <v>6661</v>
      </c>
      <c r="C2700" s="2" t="s">
        <v>46</v>
      </c>
      <c r="D2700" s="2" t="s">
        <v>28</v>
      </c>
      <c r="E2700" s="5" t="s">
        <v>73</v>
      </c>
      <c r="F2700" s="3" t="s">
        <v>74</v>
      </c>
      <c r="G2700" s="3" t="s">
        <v>21</v>
      </c>
      <c r="H2700" s="2" t="s">
        <v>49</v>
      </c>
      <c r="I2700" s="2" t="s">
        <v>6662</v>
      </c>
      <c r="J2700" s="3" t="str">
        <f>HYPERLINK("https://www.boe.es/gazeta/dias/1828/07/31/pdfs/GMD-1828-92.pdf#page=4","Abrir facsímil")</f>
        <v>Abrir facsímil</v>
      </c>
      <c r="K2700" s="3" t="s">
        <v>51</v>
      </c>
    </row>
    <row r="2701" spans="1:11" ht="42" customHeight="1">
      <c r="A2701" s="2" t="s">
        <v>6663</v>
      </c>
      <c r="B2701" s="2" t="s">
        <v>6664</v>
      </c>
      <c r="C2701" s="2" t="s">
        <v>27</v>
      </c>
      <c r="D2701" s="2" t="s">
        <v>28</v>
      </c>
      <c r="E2701" s="5" t="s">
        <v>34</v>
      </c>
      <c r="F2701" s="3" t="s">
        <v>35</v>
      </c>
      <c r="G2701" s="3" t="s">
        <v>36</v>
      </c>
      <c r="H2701" s="2" t="s">
        <v>49</v>
      </c>
      <c r="I2701" s="2" t="s">
        <v>6665</v>
      </c>
      <c r="J2701" s="3" t="str">
        <f>HYPERLINK("https://www.boe.es/gazeta/dias/1828/10/14/pdfs/GMD-1828-124.pdf#page=3","Abrir facsímil")</f>
        <v>Abrir facsímil</v>
      </c>
      <c r="K2701" s="3" t="s">
        <v>51</v>
      </c>
    </row>
    <row r="2702" spans="1:11" ht="42" customHeight="1">
      <c r="A2702" s="2" t="s">
        <v>6666</v>
      </c>
      <c r="B2702" s="2" t="s">
        <v>6666</v>
      </c>
      <c r="C2702" s="2" t="s">
        <v>46</v>
      </c>
      <c r="D2702" s="2" t="s">
        <v>28</v>
      </c>
      <c r="E2702" s="5" t="s">
        <v>141</v>
      </c>
      <c r="F2702" s="3" t="s">
        <v>142</v>
      </c>
      <c r="G2702" s="3" t="s">
        <v>21</v>
      </c>
      <c r="H2702" s="2" t="s">
        <v>49</v>
      </c>
      <c r="I2702" s="2" t="s">
        <v>6667</v>
      </c>
      <c r="J2702" s="3" t="str">
        <f>HYPERLINK("https://www.boe.es/gazeta/dias/1828/08/19/pdfs/GMD-1828-100.pdf#page=4","Abrir facsímil")</f>
        <v>Abrir facsímil</v>
      </c>
      <c r="K2702" s="3" t="s">
        <v>51</v>
      </c>
    </row>
    <row r="2703" spans="1:11" ht="42" customHeight="1">
      <c r="A2703" s="2" t="s">
        <v>6668</v>
      </c>
      <c r="B2703" s="2" t="s">
        <v>6668</v>
      </c>
      <c r="C2703" s="2" t="s">
        <v>150</v>
      </c>
      <c r="D2703" s="2" t="s">
        <v>151</v>
      </c>
      <c r="E2703" s="5" t="s">
        <v>446</v>
      </c>
      <c r="F2703" s="3" t="s">
        <v>447</v>
      </c>
      <c r="G2703" s="3" t="s">
        <v>21</v>
      </c>
      <c r="H2703" s="2" t="s">
        <v>49</v>
      </c>
      <c r="I2703" s="2" t="s">
        <v>6669</v>
      </c>
      <c r="J2703" s="3" t="str">
        <f>HYPERLINK("https://www.boe.es/gazeta/dias/1828/08/16/pdfs/GMD-1828-99.pdf#page=4","Abrir facsímil")</f>
        <v>Abrir facsímil</v>
      </c>
      <c r="K2703" s="3" t="s">
        <v>51</v>
      </c>
    </row>
    <row r="2704" spans="1:11" ht="42" customHeight="1">
      <c r="A2704" s="2" t="s">
        <v>6670</v>
      </c>
      <c r="B2704" s="2" t="s">
        <v>6671</v>
      </c>
      <c r="C2704" s="2" t="s">
        <v>86</v>
      </c>
      <c r="D2704" s="2" t="s">
        <v>28</v>
      </c>
      <c r="E2704" s="5" t="s">
        <v>324</v>
      </c>
      <c r="F2704" s="3" t="s">
        <v>325</v>
      </c>
      <c r="G2704" s="3" t="s">
        <v>21</v>
      </c>
      <c r="H2704" s="2" t="s">
        <v>49</v>
      </c>
      <c r="I2704" s="2" t="s">
        <v>6672</v>
      </c>
      <c r="J2704" s="3" t="str">
        <f>HYPERLINK("https://www.boe.es/gazeta/dias/1828/05/08/pdfs/GMD-1828-56.pdf#page=4","Abrir facsímil")</f>
        <v>Abrir facsímil</v>
      </c>
      <c r="K2704" s="3" t="s">
        <v>51</v>
      </c>
    </row>
    <row r="2705" spans="1:11" ht="42" customHeight="1">
      <c r="A2705" s="2" t="s">
        <v>6673</v>
      </c>
      <c r="B2705" s="2" t="s">
        <v>6674</v>
      </c>
      <c r="C2705" s="2" t="s">
        <v>96</v>
      </c>
      <c r="D2705" s="2" t="s">
        <v>28</v>
      </c>
      <c r="E2705" s="5" t="s">
        <v>280</v>
      </c>
      <c r="F2705" s="3" t="s">
        <v>281</v>
      </c>
      <c r="G2705" s="3" t="s">
        <v>36</v>
      </c>
      <c r="H2705" s="2" t="s">
        <v>49</v>
      </c>
      <c r="I2705" s="2" t="s">
        <v>6675</v>
      </c>
      <c r="J2705" s="3" t="str">
        <f>HYPERLINK("https://www.boe.es/gazeta/dias/1828/02/14/pdfs/GMD-1828-20.pdf#page=3","Abrir facsímil")</f>
        <v>Abrir facsímil</v>
      </c>
      <c r="K2705" s="3" t="s">
        <v>51</v>
      </c>
    </row>
    <row r="2706" spans="1:11" ht="42" customHeight="1">
      <c r="A2706" s="2" t="s">
        <v>6676</v>
      </c>
      <c r="B2706" s="2" t="s">
        <v>6676</v>
      </c>
      <c r="C2706" s="2" t="s">
        <v>46</v>
      </c>
      <c r="D2706" s="2" t="s">
        <v>28</v>
      </c>
      <c r="E2706" s="5" t="s">
        <v>434</v>
      </c>
      <c r="F2706" s="3" t="s">
        <v>435</v>
      </c>
      <c r="G2706" s="3" t="s">
        <v>21</v>
      </c>
      <c r="H2706" s="2" t="s">
        <v>49</v>
      </c>
      <c r="I2706" s="2" t="s">
        <v>6677</v>
      </c>
      <c r="J2706" s="3" t="str">
        <f>HYPERLINK("https://www.boe.es/gazeta/dias/1828/08/26/pdfs/GMD-1828-103.pdf#page=4","Abrir facsímil")</f>
        <v>Abrir facsímil</v>
      </c>
      <c r="K2706" s="3" t="s">
        <v>51</v>
      </c>
    </row>
    <row r="2707" spans="1:11" ht="42" customHeight="1">
      <c r="A2707" s="2" t="s">
        <v>6678</v>
      </c>
      <c r="B2707" s="2" t="s">
        <v>6678</v>
      </c>
      <c r="C2707" s="2" t="s">
        <v>46</v>
      </c>
      <c r="D2707" s="2" t="s">
        <v>28</v>
      </c>
      <c r="E2707" s="5" t="s">
        <v>434</v>
      </c>
      <c r="F2707" s="3" t="s">
        <v>435</v>
      </c>
      <c r="G2707" s="3" t="s">
        <v>21</v>
      </c>
      <c r="H2707" s="2" t="s">
        <v>49</v>
      </c>
      <c r="I2707" s="2" t="s">
        <v>6679</v>
      </c>
      <c r="J2707" s="3" t="str">
        <f>HYPERLINK("https://www.boe.es/gazeta/dias/1828/08/26/pdfs/GMD-1828-103.pdf#page=4","Abrir facsímil")</f>
        <v>Abrir facsímil</v>
      </c>
      <c r="K2707" s="3" t="s">
        <v>51</v>
      </c>
    </row>
    <row r="2708" spans="1:11" ht="42" customHeight="1">
      <c r="A2708" s="2" t="s">
        <v>6680</v>
      </c>
      <c r="B2708" s="2" t="s">
        <v>6681</v>
      </c>
      <c r="C2708" s="2" t="s">
        <v>46</v>
      </c>
      <c r="D2708" s="2" t="s">
        <v>28</v>
      </c>
      <c r="E2708" s="5" t="s">
        <v>959</v>
      </c>
      <c r="F2708" s="3" t="s">
        <v>960</v>
      </c>
      <c r="G2708" s="3" t="s">
        <v>2871</v>
      </c>
      <c r="H2708" s="2" t="s">
        <v>49</v>
      </c>
      <c r="I2708" s="2" t="s">
        <v>6682</v>
      </c>
      <c r="J2708" s="3" t="str">
        <f>HYPERLINK("https://www.boe.es/gazeta/dias/1828/04/15/pdfs/GMD-1828-46.pdf#page=4","Abrir facsímil")</f>
        <v>Abrir facsímil</v>
      </c>
      <c r="K2708" s="3" t="s">
        <v>51</v>
      </c>
    </row>
    <row r="2709" spans="1:11" ht="42" customHeight="1">
      <c r="A2709" s="2" t="s">
        <v>6683</v>
      </c>
      <c r="B2709" s="2" t="s">
        <v>6684</v>
      </c>
      <c r="C2709" s="2" t="s">
        <v>27</v>
      </c>
      <c r="D2709" s="2" t="s">
        <v>28</v>
      </c>
      <c r="E2709" s="5" t="s">
        <v>879</v>
      </c>
      <c r="F2709" s="3" t="s">
        <v>880</v>
      </c>
      <c r="G2709" s="3" t="s">
        <v>21</v>
      </c>
      <c r="H2709" s="2" t="s">
        <v>49</v>
      </c>
      <c r="I2709" s="2" t="s">
        <v>6685</v>
      </c>
      <c r="J2709" s="3" t="str">
        <f>HYPERLINK("https://www.boe.es/gazeta/dias/1828/01/22/pdfs/GMD-1828-10.pdf#page=4","Abrir facsímil")</f>
        <v>Abrir facsímil</v>
      </c>
      <c r="K2709" s="3" t="s">
        <v>51</v>
      </c>
    </row>
    <row r="2710" spans="1:11" ht="42" customHeight="1">
      <c r="A2710" s="2" t="s">
        <v>6686</v>
      </c>
      <c r="B2710" s="2" t="s">
        <v>6687</v>
      </c>
      <c r="C2710" s="2" t="s">
        <v>150</v>
      </c>
      <c r="D2710" s="2" t="s">
        <v>151</v>
      </c>
      <c r="E2710" s="5" t="s">
        <v>221</v>
      </c>
      <c r="F2710" s="3" t="s">
        <v>222</v>
      </c>
      <c r="G2710" s="3" t="s">
        <v>36</v>
      </c>
      <c r="H2710" s="2" t="s">
        <v>22</v>
      </c>
      <c r="I2710" s="2" t="s">
        <v>6688</v>
      </c>
      <c r="J2710" s="3" t="str">
        <f>HYPERLINK("https://www.boe.es/gazeta/dias/1828/05/22/pdfs/GMD-1828-62.pdf#page=3","Abrir facsímil")</f>
        <v>Abrir facsímil</v>
      </c>
      <c r="K2710" s="3" t="s">
        <v>24</v>
      </c>
    </row>
    <row r="2711" spans="1:11" ht="42" customHeight="1">
      <c r="A2711" s="2" t="s">
        <v>6689</v>
      </c>
      <c r="B2711" s="2" t="s">
        <v>6690</v>
      </c>
      <c r="C2711" s="2" t="s">
        <v>96</v>
      </c>
      <c r="D2711" s="2" t="s">
        <v>28</v>
      </c>
      <c r="E2711" s="5" t="s">
        <v>499</v>
      </c>
      <c r="F2711" s="3" t="s">
        <v>500</v>
      </c>
      <c r="G2711" s="3" t="s">
        <v>21</v>
      </c>
      <c r="H2711" s="2" t="s">
        <v>49</v>
      </c>
      <c r="I2711" s="2" t="s">
        <v>6691</v>
      </c>
      <c r="J2711" s="3" t="str">
        <f>HYPERLINK("https://www.boe.es/gazeta/dias/1828/09/16/pdfs/GMD-1828-112.pdf#page=4","Abrir facsímil")</f>
        <v>Abrir facsímil</v>
      </c>
      <c r="K2711" s="3" t="s">
        <v>51</v>
      </c>
    </row>
    <row r="2712" spans="1:11" ht="42" customHeight="1">
      <c r="A2712" s="2" t="s">
        <v>6692</v>
      </c>
      <c r="B2712" s="2" t="s">
        <v>6693</v>
      </c>
      <c r="C2712" s="2" t="s">
        <v>27</v>
      </c>
      <c r="D2712" s="2" t="s">
        <v>28</v>
      </c>
      <c r="E2712" s="5" t="s">
        <v>1089</v>
      </c>
      <c r="F2712" s="3" t="s">
        <v>1090</v>
      </c>
      <c r="G2712" s="3" t="s">
        <v>21</v>
      </c>
      <c r="H2712" s="2" t="s">
        <v>49</v>
      </c>
      <c r="I2712" s="2" t="s">
        <v>6694</v>
      </c>
      <c r="J2712" s="3" t="str">
        <f>HYPERLINK("https://www.boe.es/gazeta/dias/1828/09/18/pdfs/GMD-1828-113.pdf#page=4","Abrir facsímil")</f>
        <v>Abrir facsímil</v>
      </c>
      <c r="K2712" s="3" t="s">
        <v>51</v>
      </c>
    </row>
    <row r="2713" spans="1:11" ht="42" customHeight="1">
      <c r="A2713" s="2" t="s">
        <v>6695</v>
      </c>
      <c r="B2713" s="2" t="s">
        <v>6695</v>
      </c>
      <c r="C2713" s="2" t="s">
        <v>46</v>
      </c>
      <c r="D2713" s="2" t="s">
        <v>28</v>
      </c>
      <c r="E2713" s="5" t="s">
        <v>446</v>
      </c>
      <c r="F2713" s="3" t="s">
        <v>447</v>
      </c>
      <c r="G2713" s="3" t="s">
        <v>21</v>
      </c>
      <c r="H2713" s="2" t="s">
        <v>49</v>
      </c>
      <c r="I2713" s="2" t="s">
        <v>6696</v>
      </c>
      <c r="J2713" s="3" t="str">
        <f>HYPERLINK("https://www.boe.es/gazeta/dias/1828/08/16/pdfs/GMD-1828-99.pdf#page=4","Abrir facsímil")</f>
        <v>Abrir facsímil</v>
      </c>
      <c r="K2713" s="3" t="s">
        <v>51</v>
      </c>
    </row>
    <row r="2714" spans="1:11" ht="42" customHeight="1">
      <c r="A2714" s="2" t="s">
        <v>6695</v>
      </c>
      <c r="B2714" s="2" t="s">
        <v>6695</v>
      </c>
      <c r="C2714" s="2" t="s">
        <v>46</v>
      </c>
      <c r="D2714" s="2" t="s">
        <v>28</v>
      </c>
      <c r="E2714" s="5" t="s">
        <v>377</v>
      </c>
      <c r="F2714" s="3" t="s">
        <v>378</v>
      </c>
      <c r="G2714" s="3" t="s">
        <v>21</v>
      </c>
      <c r="H2714" s="2" t="s">
        <v>49</v>
      </c>
      <c r="I2714" s="2" t="s">
        <v>6697</v>
      </c>
      <c r="J2714" s="3" t="str">
        <f>HYPERLINK("https://www.boe.es/gazeta/dias/1828/08/23/pdfs/GMD-1828-102.pdf#page=4","Abrir facsímil")</f>
        <v>Abrir facsímil</v>
      </c>
      <c r="K2714" s="3" t="s">
        <v>51</v>
      </c>
    </row>
    <row r="2715" spans="1:11" ht="42" customHeight="1">
      <c r="A2715" s="2" t="s">
        <v>6695</v>
      </c>
      <c r="B2715" s="2" t="s">
        <v>6695</v>
      </c>
      <c r="C2715" s="2" t="s">
        <v>46</v>
      </c>
      <c r="D2715" s="2" t="s">
        <v>28</v>
      </c>
      <c r="E2715" s="5" t="s">
        <v>434</v>
      </c>
      <c r="F2715" s="3" t="s">
        <v>435</v>
      </c>
      <c r="G2715" s="3" t="s">
        <v>21</v>
      </c>
      <c r="H2715" s="2" t="s">
        <v>49</v>
      </c>
      <c r="I2715" s="2" t="s">
        <v>6698</v>
      </c>
      <c r="J2715" s="3" t="str">
        <f>HYPERLINK("https://www.boe.es/gazeta/dias/1828/08/26/pdfs/GMD-1828-103.pdf#page=4","Abrir facsímil")</f>
        <v>Abrir facsímil</v>
      </c>
      <c r="K2715" s="3" t="s">
        <v>51</v>
      </c>
    </row>
    <row r="2716" spans="1:11" ht="42" customHeight="1">
      <c r="A2716" s="2" t="s">
        <v>6695</v>
      </c>
      <c r="B2716" s="2" t="s">
        <v>6695</v>
      </c>
      <c r="C2716" s="2" t="s">
        <v>46</v>
      </c>
      <c r="D2716" s="2" t="s">
        <v>28</v>
      </c>
      <c r="E2716" s="5" t="s">
        <v>270</v>
      </c>
      <c r="F2716" s="3" t="s">
        <v>271</v>
      </c>
      <c r="G2716" s="3" t="s">
        <v>21</v>
      </c>
      <c r="H2716" s="2" t="s">
        <v>49</v>
      </c>
      <c r="I2716" s="2" t="s">
        <v>6699</v>
      </c>
      <c r="J2716" s="3" t="str">
        <f>HYPERLINK("https://www.boe.es/gazeta/dias/1828/08/28/pdfs/GMD-1828-104.pdf#page=4","Abrir facsímil")</f>
        <v>Abrir facsímil</v>
      </c>
      <c r="K2716" s="3" t="s">
        <v>51</v>
      </c>
    </row>
    <row r="2717" spans="1:11" ht="42" customHeight="1">
      <c r="A2717" s="2" t="s">
        <v>6700</v>
      </c>
      <c r="B2717" s="2" t="s">
        <v>6701</v>
      </c>
      <c r="C2717" s="2" t="s">
        <v>27</v>
      </c>
      <c r="D2717" s="2" t="s">
        <v>28</v>
      </c>
      <c r="E2717" s="5" t="s">
        <v>499</v>
      </c>
      <c r="F2717" s="3" t="s">
        <v>500</v>
      </c>
      <c r="G2717" s="3" t="s">
        <v>21</v>
      </c>
      <c r="H2717" s="2" t="s">
        <v>49</v>
      </c>
      <c r="I2717" s="2" t="s">
        <v>6702</v>
      </c>
      <c r="J2717" s="3" t="str">
        <f>HYPERLINK("https://www.boe.es/gazeta/dias/1828/09/16/pdfs/GMD-1828-112.pdf#page=4","Abrir facsímil")</f>
        <v>Abrir facsímil</v>
      </c>
      <c r="K2717" s="3" t="s">
        <v>51</v>
      </c>
    </row>
    <row r="2718" spans="1:11" ht="42" customHeight="1">
      <c r="A2718" s="2" t="s">
        <v>6703</v>
      </c>
      <c r="B2718" s="2" t="s">
        <v>6704</v>
      </c>
      <c r="C2718" s="2" t="s">
        <v>17</v>
      </c>
      <c r="D2718" s="2" t="s">
        <v>18</v>
      </c>
      <c r="E2718" s="5" t="s">
        <v>547</v>
      </c>
      <c r="F2718" s="3" t="s">
        <v>548</v>
      </c>
      <c r="G2718" s="3" t="s">
        <v>36</v>
      </c>
      <c r="H2718" s="2" t="s">
        <v>49</v>
      </c>
      <c r="I2718" s="2" t="s">
        <v>6705</v>
      </c>
      <c r="J2718" s="3" t="str">
        <f>HYPERLINK("https://www.boe.es/gazeta/dias/1828/06/14/pdfs/GMD-1828-72.pdf#page=3","Abrir facsímil")</f>
        <v>Abrir facsímil</v>
      </c>
      <c r="K2718" s="3" t="s">
        <v>51</v>
      </c>
    </row>
    <row r="2719" spans="1:11" ht="42" customHeight="1">
      <c r="A2719" s="2" t="s">
        <v>6706</v>
      </c>
      <c r="B2719" s="2" t="s">
        <v>6707</v>
      </c>
      <c r="C2719" s="2" t="s">
        <v>17</v>
      </c>
      <c r="D2719" s="2" t="s">
        <v>18</v>
      </c>
      <c r="E2719" s="5" t="s">
        <v>169</v>
      </c>
      <c r="F2719" s="3" t="s">
        <v>170</v>
      </c>
      <c r="G2719" s="3" t="s">
        <v>21</v>
      </c>
      <c r="H2719" s="2" t="s">
        <v>49</v>
      </c>
      <c r="I2719" s="2" t="s">
        <v>6708</v>
      </c>
      <c r="J2719" s="3" t="str">
        <f>HYPERLINK("https://www.boe.es/gazeta/dias/1828/04/01/pdfs/GMD-1828-40.pdf#page=4","Abrir facsímil")</f>
        <v>Abrir facsímil</v>
      </c>
      <c r="K2719" s="3" t="s">
        <v>51</v>
      </c>
    </row>
    <row r="2720" spans="1:11" ht="42" customHeight="1">
      <c r="A2720" s="2" t="s">
        <v>6709</v>
      </c>
      <c r="B2720" s="2" t="s">
        <v>6710</v>
      </c>
      <c r="C2720" s="2" t="s">
        <v>54</v>
      </c>
      <c r="D2720" s="2" t="s">
        <v>28</v>
      </c>
      <c r="E2720" s="5" t="s">
        <v>1627</v>
      </c>
      <c r="F2720" s="3" t="s">
        <v>1628</v>
      </c>
      <c r="G2720" s="3" t="s">
        <v>21</v>
      </c>
      <c r="H2720" s="2" t="s">
        <v>49</v>
      </c>
      <c r="I2720" s="2" t="s">
        <v>6711</v>
      </c>
      <c r="J2720" s="3" t="str">
        <f>HYPERLINK("https://www.boe.es/gazeta/dias/1828/06/26/pdfs/GMD-1828-77.pdf#page=4","Abrir facsímil")</f>
        <v>Abrir facsímil</v>
      </c>
      <c r="K2720" s="3" t="s">
        <v>51</v>
      </c>
    </row>
    <row r="2721" spans="1:11" ht="42" customHeight="1">
      <c r="A2721" s="2" t="s">
        <v>6712</v>
      </c>
      <c r="B2721" s="2" t="s">
        <v>6713</v>
      </c>
      <c r="C2721" s="2" t="s">
        <v>27</v>
      </c>
      <c r="D2721" s="2" t="s">
        <v>28</v>
      </c>
      <c r="E2721" s="5" t="s">
        <v>133</v>
      </c>
      <c r="F2721" s="3" t="s">
        <v>134</v>
      </c>
      <c r="G2721" s="3" t="s">
        <v>36</v>
      </c>
      <c r="H2721" s="2" t="s">
        <v>49</v>
      </c>
      <c r="I2721" s="2" t="s">
        <v>6714</v>
      </c>
      <c r="J2721" s="3" t="str">
        <f>HYPERLINK("https://www.boe.es/gazeta/dias/1828/05/15/pdfs/GMD-1828-59.pdf#page=3","Abrir facsímil")</f>
        <v>Abrir facsímil</v>
      </c>
      <c r="K2721" s="3" t="s">
        <v>51</v>
      </c>
    </row>
    <row r="2722" spans="1:11" ht="42" customHeight="1">
      <c r="A2722" s="2" t="s">
        <v>6715</v>
      </c>
      <c r="B2722" s="2" t="s">
        <v>6716</v>
      </c>
      <c r="C2722" s="2" t="s">
        <v>54</v>
      </c>
      <c r="D2722" s="2" t="s">
        <v>28</v>
      </c>
      <c r="E2722" s="5" t="s">
        <v>470</v>
      </c>
      <c r="F2722" s="3" t="s">
        <v>471</v>
      </c>
      <c r="G2722" s="3" t="s">
        <v>36</v>
      </c>
      <c r="H2722" s="2" t="s">
        <v>49</v>
      </c>
      <c r="I2722" s="2" t="s">
        <v>6717</v>
      </c>
      <c r="J2722" s="3" t="str">
        <f>HYPERLINK("https://www.boe.es/gazeta/dias/1828/01/12/pdfs/GMD-1828-6.pdf#page=3","Abrir facsímil")</f>
        <v>Abrir facsímil</v>
      </c>
      <c r="K2722" s="3" t="s">
        <v>51</v>
      </c>
    </row>
    <row r="2723" spans="1:11" ht="42" customHeight="1">
      <c r="A2723" s="2" t="s">
        <v>6718</v>
      </c>
      <c r="B2723" s="2" t="s">
        <v>6719</v>
      </c>
      <c r="C2723" s="2" t="s">
        <v>17</v>
      </c>
      <c r="D2723" s="2" t="s">
        <v>18</v>
      </c>
      <c r="E2723" s="5" t="s">
        <v>204</v>
      </c>
      <c r="F2723" s="3" t="s">
        <v>205</v>
      </c>
      <c r="G2723" s="3" t="s">
        <v>36</v>
      </c>
      <c r="H2723" s="2" t="s">
        <v>49</v>
      </c>
      <c r="I2723" s="2" t="s">
        <v>6720</v>
      </c>
      <c r="J2723" s="3" t="str">
        <f>HYPERLINK("https://www.boe.es/gazeta/dias/1828/09/11/pdfs/GMD-1828-110.pdf#page=3","Abrir facsímil")</f>
        <v>Abrir facsímil</v>
      </c>
      <c r="K2723" s="3" t="s">
        <v>51</v>
      </c>
    </row>
    <row r="2724" spans="1:11" ht="42" customHeight="1">
      <c r="A2724" s="2" t="s">
        <v>6721</v>
      </c>
      <c r="B2724" s="2" t="s">
        <v>6721</v>
      </c>
      <c r="C2724" s="2" t="s">
        <v>27</v>
      </c>
      <c r="D2724" s="2" t="s">
        <v>28</v>
      </c>
      <c r="E2724" s="5" t="s">
        <v>434</v>
      </c>
      <c r="F2724" s="3" t="s">
        <v>435</v>
      </c>
      <c r="G2724" s="3" t="s">
        <v>21</v>
      </c>
      <c r="H2724" s="2" t="s">
        <v>49</v>
      </c>
      <c r="I2724" s="2" t="s">
        <v>6722</v>
      </c>
      <c r="J2724" s="3" t="str">
        <f>HYPERLINK("https://www.boe.es/gazeta/dias/1828/08/26/pdfs/GMD-1828-103.pdf#page=4","Abrir facsímil")</f>
        <v>Abrir facsímil</v>
      </c>
      <c r="K2724" s="3" t="s">
        <v>51</v>
      </c>
    </row>
    <row r="2725" spans="1:11" ht="42" customHeight="1">
      <c r="A2725" s="2" t="s">
        <v>6723</v>
      </c>
      <c r="B2725" s="2" t="s">
        <v>6724</v>
      </c>
      <c r="C2725" s="2" t="s">
        <v>150</v>
      </c>
      <c r="D2725" s="2" t="s">
        <v>151</v>
      </c>
      <c r="E2725" s="5" t="s">
        <v>120</v>
      </c>
      <c r="F2725" s="3" t="s">
        <v>121</v>
      </c>
      <c r="G2725" s="3" t="s">
        <v>21</v>
      </c>
      <c r="H2725" s="2" t="s">
        <v>49</v>
      </c>
      <c r="I2725" s="2" t="s">
        <v>6725</v>
      </c>
      <c r="J2725" s="3" t="str">
        <f>HYPERLINK("https://www.boe.es/gazeta/dias/1828/10/18/pdfs/GMD-1828-126.pdf#page=4","Abrir facsímil")</f>
        <v>Abrir facsímil</v>
      </c>
      <c r="K2725" s="3" t="s">
        <v>51</v>
      </c>
    </row>
    <row r="2726" spans="1:11" ht="42" customHeight="1">
      <c r="A2726" s="2" t="s">
        <v>6726</v>
      </c>
      <c r="B2726" s="2" t="s">
        <v>6726</v>
      </c>
      <c r="C2726" s="2" t="s">
        <v>17</v>
      </c>
      <c r="D2726" s="2" t="s">
        <v>18</v>
      </c>
      <c r="E2726" s="5" t="s">
        <v>788</v>
      </c>
      <c r="F2726" s="3" t="s">
        <v>789</v>
      </c>
      <c r="G2726" s="3" t="s">
        <v>1356</v>
      </c>
      <c r="H2726" s="2" t="s">
        <v>49</v>
      </c>
      <c r="I2726" s="2" t="s">
        <v>6727</v>
      </c>
      <c r="J2726" s="3" t="str">
        <f>HYPERLINK("https://www.boe.es/gazeta/dias/1828/05/24/pdfs/GMD-1828-63.pdf#page=3","Abrir facsímil")</f>
        <v>Abrir facsímil</v>
      </c>
      <c r="K2726" s="3" t="s">
        <v>51</v>
      </c>
    </row>
    <row r="2727" spans="1:11" ht="42" customHeight="1">
      <c r="A2727" s="2" t="s">
        <v>6728</v>
      </c>
      <c r="B2727" s="2" t="s">
        <v>6729</v>
      </c>
      <c r="C2727" s="2" t="s">
        <v>17</v>
      </c>
      <c r="D2727" s="2" t="s">
        <v>18</v>
      </c>
      <c r="E2727" s="5" t="s">
        <v>788</v>
      </c>
      <c r="F2727" s="3" t="s">
        <v>789</v>
      </c>
      <c r="G2727" s="3" t="s">
        <v>1356</v>
      </c>
      <c r="H2727" s="2" t="s">
        <v>49</v>
      </c>
      <c r="I2727" s="2" t="s">
        <v>6730</v>
      </c>
      <c r="J2727" s="3" t="str">
        <f>HYPERLINK("https://www.boe.es/gazeta/dias/1828/05/24/pdfs/GMD-1828-63.pdf#page=3","Abrir facsímil")</f>
        <v>Abrir facsímil</v>
      </c>
      <c r="K2727" s="3" t="s">
        <v>51</v>
      </c>
    </row>
    <row r="2728" spans="1:11" ht="42" customHeight="1">
      <c r="A2728" s="2" t="s">
        <v>6731</v>
      </c>
      <c r="B2728" s="2" t="s">
        <v>6732</v>
      </c>
      <c r="C2728" s="2" t="s">
        <v>27</v>
      </c>
      <c r="D2728" s="2" t="s">
        <v>28</v>
      </c>
      <c r="E2728" s="5" t="s">
        <v>133</v>
      </c>
      <c r="F2728" s="3" t="s">
        <v>134</v>
      </c>
      <c r="G2728" s="3" t="s">
        <v>36</v>
      </c>
      <c r="H2728" s="2" t="s">
        <v>49</v>
      </c>
      <c r="I2728" s="2" t="s">
        <v>6733</v>
      </c>
      <c r="J2728" s="3" t="str">
        <f>HYPERLINK("https://www.boe.es/gazeta/dias/1828/05/15/pdfs/GMD-1828-59.pdf#page=3","Abrir facsímil")</f>
        <v>Abrir facsímil</v>
      </c>
      <c r="K2728" s="3" t="s">
        <v>51</v>
      </c>
    </row>
    <row r="2729" spans="1:11" ht="42" customHeight="1">
      <c r="A2729" s="2" t="s">
        <v>6734</v>
      </c>
      <c r="B2729" s="2" t="s">
        <v>6735</v>
      </c>
      <c r="C2729" s="2" t="s">
        <v>54</v>
      </c>
      <c r="D2729" s="2" t="s">
        <v>28</v>
      </c>
      <c r="E2729" s="5" t="s">
        <v>1154</v>
      </c>
      <c r="F2729" s="3" t="s">
        <v>1155</v>
      </c>
      <c r="G2729" s="3" t="s">
        <v>21</v>
      </c>
      <c r="H2729" s="2" t="s">
        <v>49</v>
      </c>
      <c r="I2729" s="2" t="s">
        <v>6736</v>
      </c>
      <c r="J2729" s="3" t="str">
        <f>HYPERLINK("https://www.boe.es/gazeta/dias/1828/06/10/pdfs/GMD-1828-70.pdf#page=4","Abrir facsímil")</f>
        <v>Abrir facsímil</v>
      </c>
      <c r="K2729" s="3" t="s">
        <v>51</v>
      </c>
    </row>
    <row r="2730" spans="1:11" ht="42" customHeight="1">
      <c r="A2730" s="2" t="s">
        <v>6737</v>
      </c>
      <c r="B2730" s="2" t="s">
        <v>6738</v>
      </c>
      <c r="C2730" s="2" t="s">
        <v>150</v>
      </c>
      <c r="D2730" s="2" t="s">
        <v>151</v>
      </c>
      <c r="E2730" s="5" t="s">
        <v>65</v>
      </c>
      <c r="F2730" s="3" t="s">
        <v>66</v>
      </c>
      <c r="G2730" s="3" t="s">
        <v>21</v>
      </c>
      <c r="H2730" s="2" t="s">
        <v>49</v>
      </c>
      <c r="I2730" s="2" t="s">
        <v>6739</v>
      </c>
      <c r="J2730" s="3" t="str">
        <f>HYPERLINK("https://www.boe.es/gazeta/dias/1828/01/31/pdfs/GMD-1828-14.pdf#page=4","Abrir facsímil")</f>
        <v>Abrir facsímil</v>
      </c>
      <c r="K2730" s="3" t="s">
        <v>51</v>
      </c>
    </row>
    <row r="2731" spans="1:11" ht="42" customHeight="1">
      <c r="A2731" s="2" t="s">
        <v>6740</v>
      </c>
      <c r="B2731" s="2" t="s">
        <v>6741</v>
      </c>
      <c r="C2731" s="2" t="s">
        <v>27</v>
      </c>
      <c r="D2731" s="2" t="s">
        <v>28</v>
      </c>
      <c r="E2731" s="5" t="s">
        <v>78</v>
      </c>
      <c r="F2731" s="3" t="s">
        <v>79</v>
      </c>
      <c r="G2731" s="3" t="s">
        <v>36</v>
      </c>
      <c r="H2731" s="2" t="s">
        <v>22</v>
      </c>
      <c r="I2731" s="2" t="s">
        <v>6742</v>
      </c>
      <c r="J2731" s="3" t="str">
        <f>HYPERLINK("https://www.boe.es/gazeta/dias/1828/04/03/pdfs/GMD-1828-41.pdf#page=3","Abrir facsímil")</f>
        <v>Abrir facsímil</v>
      </c>
      <c r="K2731" s="3" t="s">
        <v>24</v>
      </c>
    </row>
    <row r="2732" spans="1:11" ht="42" customHeight="1">
      <c r="A2732" s="2" t="s">
        <v>6743</v>
      </c>
      <c r="B2732" s="2" t="s">
        <v>6743</v>
      </c>
      <c r="C2732" s="2" t="s">
        <v>27</v>
      </c>
      <c r="D2732" s="2" t="s">
        <v>28</v>
      </c>
      <c r="E2732" s="5" t="s">
        <v>61</v>
      </c>
      <c r="F2732" s="3" t="s">
        <v>62</v>
      </c>
      <c r="G2732" s="3" t="s">
        <v>21</v>
      </c>
      <c r="H2732" s="2" t="s">
        <v>49</v>
      </c>
      <c r="I2732" s="2" t="s">
        <v>6744</v>
      </c>
      <c r="J2732" s="3" t="str">
        <f>HYPERLINK("https://www.boe.es/gazeta/dias/1828/02/07/pdfs/GMD-1828-17.pdf#page=4","Abrir facsímil")</f>
        <v>Abrir facsímil</v>
      </c>
      <c r="K2732" s="3" t="s">
        <v>51</v>
      </c>
    </row>
    <row r="2733" spans="1:11" ht="42" customHeight="1">
      <c r="A2733" s="2" t="s">
        <v>6745</v>
      </c>
      <c r="B2733" s="2" t="s">
        <v>6745</v>
      </c>
      <c r="C2733" s="2" t="s">
        <v>150</v>
      </c>
      <c r="D2733" s="2" t="s">
        <v>151</v>
      </c>
      <c r="E2733" s="5" t="s">
        <v>65</v>
      </c>
      <c r="F2733" s="3" t="s">
        <v>66</v>
      </c>
      <c r="G2733" s="3" t="s">
        <v>21</v>
      </c>
      <c r="H2733" s="2" t="s">
        <v>49</v>
      </c>
      <c r="I2733" s="2" t="s">
        <v>6746</v>
      </c>
      <c r="J2733" s="3" t="str">
        <f>HYPERLINK("https://www.boe.es/gazeta/dias/1828/01/31/pdfs/GMD-1828-14.pdf#page=4","Abrir facsímil")</f>
        <v>Abrir facsímil</v>
      </c>
      <c r="K2733" s="3" t="s">
        <v>51</v>
      </c>
    </row>
    <row r="2734" spans="1:11" ht="42" customHeight="1">
      <c r="A2734" s="2" t="s">
        <v>6747</v>
      </c>
      <c r="B2734" s="2" t="s">
        <v>6747</v>
      </c>
      <c r="C2734" s="2" t="s">
        <v>86</v>
      </c>
      <c r="D2734" s="2" t="s">
        <v>28</v>
      </c>
      <c r="E2734" s="5" t="s">
        <v>3161</v>
      </c>
      <c r="F2734" s="3" t="s">
        <v>3162</v>
      </c>
      <c r="G2734" s="3" t="s">
        <v>36</v>
      </c>
      <c r="H2734" s="2" t="s">
        <v>49</v>
      </c>
      <c r="I2734" s="2" t="s">
        <v>6748</v>
      </c>
      <c r="J2734" s="3" t="str">
        <f>HYPERLINK("https://www.boe.es/gazeta/dias/1828/01/24/pdfs/GMD-1828-11.pdf#page=3","Abrir facsímil")</f>
        <v>Abrir facsímil</v>
      </c>
      <c r="K2734" s="3" t="s">
        <v>51</v>
      </c>
    </row>
    <row r="2735" spans="1:11" ht="42" customHeight="1">
      <c r="A2735" s="2" t="s">
        <v>6747</v>
      </c>
      <c r="B2735" s="2" t="s">
        <v>6747</v>
      </c>
      <c r="C2735" s="2" t="s">
        <v>27</v>
      </c>
      <c r="D2735" s="2" t="s">
        <v>28</v>
      </c>
      <c r="E2735" s="5" t="s">
        <v>275</v>
      </c>
      <c r="F2735" s="3" t="s">
        <v>276</v>
      </c>
      <c r="G2735" s="3" t="s">
        <v>36</v>
      </c>
      <c r="H2735" s="2" t="s">
        <v>49</v>
      </c>
      <c r="I2735" s="2" t="s">
        <v>6749</v>
      </c>
      <c r="J2735" s="3" t="str">
        <f>HYPERLINK("https://www.boe.es/gazeta/dias/1828/03/29/pdfs/GMD-1828-39.pdf#page=3","Abrir facsímil")</f>
        <v>Abrir facsímil</v>
      </c>
      <c r="K2735" s="3" t="s">
        <v>51</v>
      </c>
    </row>
    <row r="2736" spans="1:11" ht="42" customHeight="1">
      <c r="A2736" s="2" t="s">
        <v>6747</v>
      </c>
      <c r="B2736" s="2" t="s">
        <v>6747</v>
      </c>
      <c r="C2736" s="2" t="s">
        <v>150</v>
      </c>
      <c r="D2736" s="2" t="s">
        <v>151</v>
      </c>
      <c r="E2736" s="5" t="s">
        <v>959</v>
      </c>
      <c r="F2736" s="3" t="s">
        <v>960</v>
      </c>
      <c r="G2736" s="3" t="s">
        <v>36</v>
      </c>
      <c r="H2736" s="2" t="s">
        <v>49</v>
      </c>
      <c r="I2736" s="2" t="s">
        <v>6750</v>
      </c>
      <c r="J2736" s="3" t="str">
        <f>HYPERLINK("https://www.boe.es/gazeta/dias/1828/04/15/pdfs/GMD-1828-46.pdf#page=3","Abrir facsímil")</f>
        <v>Abrir facsímil</v>
      </c>
      <c r="K2736" s="3" t="s">
        <v>51</v>
      </c>
    </row>
    <row r="2737" spans="1:11" ht="42" customHeight="1">
      <c r="A2737" s="2" t="s">
        <v>6751</v>
      </c>
      <c r="B2737" s="2" t="s">
        <v>6752</v>
      </c>
      <c r="C2737" s="2" t="s">
        <v>27</v>
      </c>
      <c r="D2737" s="2" t="s">
        <v>28</v>
      </c>
      <c r="E2737" s="5" t="s">
        <v>133</v>
      </c>
      <c r="F2737" s="3" t="s">
        <v>134</v>
      </c>
      <c r="G2737" s="3" t="s">
        <v>36</v>
      </c>
      <c r="H2737" s="2" t="s">
        <v>49</v>
      </c>
      <c r="I2737" s="2" t="s">
        <v>6753</v>
      </c>
      <c r="J2737" s="3" t="str">
        <f>HYPERLINK("https://www.boe.es/gazeta/dias/1828/05/15/pdfs/GMD-1828-59.pdf#page=3","Abrir facsímil")</f>
        <v>Abrir facsímil</v>
      </c>
      <c r="K2737" s="3" t="s">
        <v>51</v>
      </c>
    </row>
    <row r="2738" spans="1:11" ht="42" customHeight="1">
      <c r="A2738" s="2" t="s">
        <v>6754</v>
      </c>
      <c r="B2738" s="2" t="s">
        <v>6754</v>
      </c>
      <c r="C2738" s="2" t="s">
        <v>54</v>
      </c>
      <c r="D2738" s="2" t="s">
        <v>28</v>
      </c>
      <c r="E2738" s="5" t="s">
        <v>1330</v>
      </c>
      <c r="F2738" s="3" t="s">
        <v>1331</v>
      </c>
      <c r="G2738" s="3" t="s">
        <v>21</v>
      </c>
      <c r="H2738" s="2" t="s">
        <v>49</v>
      </c>
      <c r="I2738" s="2" t="s">
        <v>6755</v>
      </c>
      <c r="J2738" s="3" t="str">
        <f>HYPERLINK("https://www.boe.es/gazeta/dias/1828/05/01/pdfs/GMD-1828-53.pdf#page=4","Abrir facsímil")</f>
        <v>Abrir facsímil</v>
      </c>
      <c r="K2738" s="3" t="s">
        <v>51</v>
      </c>
    </row>
    <row r="2739" spans="1:11" ht="42" customHeight="1">
      <c r="A2739" s="2" t="s">
        <v>6756</v>
      </c>
      <c r="B2739" s="2" t="s">
        <v>6756</v>
      </c>
      <c r="C2739" s="2" t="s">
        <v>54</v>
      </c>
      <c r="D2739" s="2" t="s">
        <v>28</v>
      </c>
      <c r="E2739" s="5" t="s">
        <v>723</v>
      </c>
      <c r="F2739" s="3" t="s">
        <v>724</v>
      </c>
      <c r="G2739" s="3" t="s">
        <v>21</v>
      </c>
      <c r="H2739" s="2" t="s">
        <v>49</v>
      </c>
      <c r="I2739" s="2" t="s">
        <v>6757</v>
      </c>
      <c r="J2739" s="3" t="str">
        <f>HYPERLINK("https://www.boe.es/gazeta/dias/1828/02/16/pdfs/GMD-1828-21.pdf#page=4","Abrir facsímil")</f>
        <v>Abrir facsímil</v>
      </c>
      <c r="K2739" s="3" t="s">
        <v>51</v>
      </c>
    </row>
    <row r="2740" spans="1:11" ht="42" customHeight="1">
      <c r="A2740" s="2" t="s">
        <v>6758</v>
      </c>
      <c r="B2740" s="2" t="s">
        <v>6759</v>
      </c>
      <c r="C2740" s="2" t="s">
        <v>27</v>
      </c>
      <c r="D2740" s="2" t="s">
        <v>28</v>
      </c>
      <c r="E2740" s="5" t="s">
        <v>169</v>
      </c>
      <c r="F2740" s="3" t="s">
        <v>170</v>
      </c>
      <c r="G2740" s="3" t="s">
        <v>36</v>
      </c>
      <c r="H2740" s="2" t="s">
        <v>49</v>
      </c>
      <c r="I2740" s="2" t="s">
        <v>6760</v>
      </c>
      <c r="J2740" s="3" t="str">
        <f>HYPERLINK("https://www.boe.es/gazeta/dias/1828/04/01/pdfs/GMD-1828-40.pdf#page=3","Abrir facsímil")</f>
        <v>Abrir facsímil</v>
      </c>
      <c r="K2740" s="3" t="s">
        <v>51</v>
      </c>
    </row>
    <row r="2741" spans="1:11" ht="42" customHeight="1">
      <c r="A2741" s="2" t="s">
        <v>6761</v>
      </c>
      <c r="B2741" s="2" t="s">
        <v>6761</v>
      </c>
      <c r="C2741" s="2" t="s">
        <v>27</v>
      </c>
      <c r="D2741" s="2" t="s">
        <v>28</v>
      </c>
      <c r="E2741" s="5" t="s">
        <v>208</v>
      </c>
      <c r="F2741" s="3" t="s">
        <v>209</v>
      </c>
      <c r="G2741" s="3" t="s">
        <v>21</v>
      </c>
      <c r="H2741" s="2" t="s">
        <v>49</v>
      </c>
      <c r="I2741" s="2" t="s">
        <v>6762</v>
      </c>
      <c r="J2741" s="3" t="str">
        <f>HYPERLINK("https://www.boe.es/gazeta/dias/1828/03/08/pdfs/GMD-1828-30.pdf#page=4","Abrir facsímil")</f>
        <v>Abrir facsímil</v>
      </c>
      <c r="K2741" s="3" t="s">
        <v>51</v>
      </c>
    </row>
    <row r="2742" spans="1:11" ht="42" customHeight="1">
      <c r="A2742" s="2" t="s">
        <v>6763</v>
      </c>
      <c r="B2742" s="2" t="s">
        <v>6764</v>
      </c>
      <c r="C2742" s="2" t="s">
        <v>27</v>
      </c>
      <c r="D2742" s="2" t="s">
        <v>28</v>
      </c>
      <c r="E2742" s="5" t="s">
        <v>78</v>
      </c>
      <c r="F2742" s="3" t="s">
        <v>79</v>
      </c>
      <c r="G2742" s="3" t="s">
        <v>36</v>
      </c>
      <c r="H2742" s="2" t="s">
        <v>49</v>
      </c>
      <c r="I2742" s="2" t="s">
        <v>6765</v>
      </c>
      <c r="J2742" s="3" t="str">
        <f>HYPERLINK("https://www.boe.es/gazeta/dias/1828/04/03/pdfs/GMD-1828-41.pdf#page=3","Abrir facsímil")</f>
        <v>Abrir facsímil</v>
      </c>
      <c r="K2742" s="3" t="s">
        <v>51</v>
      </c>
    </row>
    <row r="2743" spans="1:11" ht="42" customHeight="1">
      <c r="A2743" s="2" t="s">
        <v>6766</v>
      </c>
      <c r="B2743" s="2" t="s">
        <v>6767</v>
      </c>
      <c r="C2743" s="2" t="s">
        <v>54</v>
      </c>
      <c r="D2743" s="2" t="s">
        <v>28</v>
      </c>
      <c r="E2743" s="5" t="s">
        <v>788</v>
      </c>
      <c r="F2743" s="3" t="s">
        <v>789</v>
      </c>
      <c r="G2743" s="3" t="s">
        <v>1356</v>
      </c>
      <c r="H2743" s="2" t="s">
        <v>49</v>
      </c>
      <c r="I2743" s="2" t="s">
        <v>6768</v>
      </c>
      <c r="J2743" s="3" t="str">
        <f>HYPERLINK("https://www.boe.es/gazeta/dias/1828/05/24/pdfs/GMD-1828-63.pdf#page=3","Abrir facsímil")</f>
        <v>Abrir facsímil</v>
      </c>
      <c r="K2743" s="3" t="s">
        <v>51</v>
      </c>
    </row>
    <row r="2744" spans="1:11" ht="42" customHeight="1">
      <c r="A2744" s="2" t="s">
        <v>6769</v>
      </c>
      <c r="B2744" s="2" t="s">
        <v>6770</v>
      </c>
      <c r="C2744" s="2" t="s">
        <v>96</v>
      </c>
      <c r="D2744" s="2" t="s">
        <v>28</v>
      </c>
      <c r="E2744" s="5" t="s">
        <v>525</v>
      </c>
      <c r="F2744" s="3" t="s">
        <v>526</v>
      </c>
      <c r="G2744" s="3" t="s">
        <v>4447</v>
      </c>
      <c r="H2744" s="2" t="s">
        <v>49</v>
      </c>
      <c r="I2744" s="2" t="s">
        <v>6771</v>
      </c>
      <c r="J2744" s="3" t="str">
        <f>HYPERLINK("https://www.boe.es/gazeta/dias/1828/01/05/pdfs/GMD-1828-3.pdf#page=4","Abrir facsímil")</f>
        <v>Abrir facsímil</v>
      </c>
      <c r="K2744" s="3" t="s">
        <v>51</v>
      </c>
    </row>
    <row r="2745" spans="1:11" ht="42" customHeight="1">
      <c r="A2745" s="2" t="s">
        <v>6772</v>
      </c>
      <c r="B2745" s="2" t="s">
        <v>6773</v>
      </c>
      <c r="C2745" s="2" t="s">
        <v>27</v>
      </c>
      <c r="D2745" s="2" t="s">
        <v>28</v>
      </c>
      <c r="E2745" s="5" t="s">
        <v>78</v>
      </c>
      <c r="F2745" s="3" t="s">
        <v>79</v>
      </c>
      <c r="G2745" s="3" t="s">
        <v>36</v>
      </c>
      <c r="H2745" s="2" t="s">
        <v>49</v>
      </c>
      <c r="I2745" s="2" t="s">
        <v>6774</v>
      </c>
      <c r="J2745" s="3" t="str">
        <f>HYPERLINK("https://www.boe.es/gazeta/dias/1828/04/03/pdfs/GMD-1828-41.pdf#page=3","Abrir facsímil")</f>
        <v>Abrir facsímil</v>
      </c>
      <c r="K2745" s="3" t="s">
        <v>51</v>
      </c>
    </row>
    <row r="2746" spans="1:11" ht="42" customHeight="1">
      <c r="A2746" s="2" t="s">
        <v>6775</v>
      </c>
      <c r="B2746" s="2" t="s">
        <v>6776</v>
      </c>
      <c r="C2746" s="2" t="s">
        <v>27</v>
      </c>
      <c r="D2746" s="2" t="s">
        <v>28</v>
      </c>
      <c r="E2746" s="5" t="s">
        <v>55</v>
      </c>
      <c r="F2746" s="3" t="s">
        <v>56</v>
      </c>
      <c r="G2746" s="3" t="s">
        <v>36</v>
      </c>
      <c r="H2746" s="2" t="s">
        <v>49</v>
      </c>
      <c r="I2746" s="2" t="s">
        <v>6777</v>
      </c>
      <c r="J2746" s="3" t="str">
        <f>HYPERLINK("https://www.boe.es/gazeta/dias/1828/05/10/pdfs/GMD-1828-57.pdf#page=3","Abrir facsímil")</f>
        <v>Abrir facsímil</v>
      </c>
      <c r="K2746" s="3" t="s">
        <v>51</v>
      </c>
    </row>
    <row r="2747" spans="1:11" ht="42" customHeight="1">
      <c r="A2747" s="2" t="s">
        <v>6778</v>
      </c>
      <c r="B2747" s="2" t="s">
        <v>6779</v>
      </c>
      <c r="C2747" s="2" t="s">
        <v>54</v>
      </c>
      <c r="D2747" s="2" t="s">
        <v>28</v>
      </c>
      <c r="E2747" s="5" t="s">
        <v>212</v>
      </c>
      <c r="F2747" s="3" t="s">
        <v>213</v>
      </c>
      <c r="G2747" s="3" t="s">
        <v>36</v>
      </c>
      <c r="H2747" s="2" t="s">
        <v>49</v>
      </c>
      <c r="I2747" s="2" t="s">
        <v>6780</v>
      </c>
      <c r="J2747" s="3" t="str">
        <f>HYPERLINK("https://www.boe.es/gazeta/dias/1828/03/25/pdfs/GMD-1828-37.pdf#page=3","Abrir facsímil")</f>
        <v>Abrir facsímil</v>
      </c>
      <c r="K2747" s="3" t="s">
        <v>51</v>
      </c>
    </row>
    <row r="2748" spans="1:11" ht="42" customHeight="1">
      <c r="A2748" s="2" t="s">
        <v>6781</v>
      </c>
      <c r="B2748" s="2" t="s">
        <v>6782</v>
      </c>
      <c r="C2748" s="2" t="s">
        <v>27</v>
      </c>
      <c r="D2748" s="2" t="s">
        <v>28</v>
      </c>
      <c r="E2748" s="5" t="s">
        <v>169</v>
      </c>
      <c r="F2748" s="3" t="s">
        <v>170</v>
      </c>
      <c r="G2748" s="3" t="s">
        <v>36</v>
      </c>
      <c r="H2748" s="2" t="s">
        <v>49</v>
      </c>
      <c r="I2748" s="2" t="s">
        <v>6783</v>
      </c>
      <c r="J2748" s="3" t="str">
        <f>HYPERLINK("https://www.boe.es/gazeta/dias/1828/04/01/pdfs/GMD-1828-40.pdf#page=3","Abrir facsímil")</f>
        <v>Abrir facsímil</v>
      </c>
      <c r="K2748" s="3" t="s">
        <v>51</v>
      </c>
    </row>
    <row r="2749" spans="1:11" ht="42" customHeight="1">
      <c r="A2749" s="2" t="s">
        <v>6784</v>
      </c>
      <c r="B2749" s="2" t="s">
        <v>6784</v>
      </c>
      <c r="C2749" s="2" t="s">
        <v>150</v>
      </c>
      <c r="D2749" s="2" t="s">
        <v>151</v>
      </c>
      <c r="E2749" s="5" t="s">
        <v>531</v>
      </c>
      <c r="F2749" s="3" t="s">
        <v>532</v>
      </c>
      <c r="G2749" s="3" t="s">
        <v>21</v>
      </c>
      <c r="H2749" s="2" t="s">
        <v>49</v>
      </c>
      <c r="I2749" s="2" t="s">
        <v>6785</v>
      </c>
      <c r="J2749" s="3" t="str">
        <f>HYPERLINK("https://www.boe.es/gazeta/dias/1828/06/24/pdfs/GMD-1828-76.pdf#page=4","Abrir facsímil")</f>
        <v>Abrir facsímil</v>
      </c>
      <c r="K2749" s="3" t="s">
        <v>51</v>
      </c>
    </row>
    <row r="2750" spans="1:11" ht="42" customHeight="1">
      <c r="A2750" s="2" t="s">
        <v>6786</v>
      </c>
      <c r="B2750" s="2" t="s">
        <v>6787</v>
      </c>
      <c r="C2750" s="2" t="s">
        <v>150</v>
      </c>
      <c r="D2750" s="2" t="s">
        <v>151</v>
      </c>
      <c r="E2750" s="5" t="s">
        <v>91</v>
      </c>
      <c r="F2750" s="3" t="s">
        <v>92</v>
      </c>
      <c r="G2750" s="3" t="s">
        <v>21</v>
      </c>
      <c r="H2750" s="2" t="s">
        <v>22</v>
      </c>
      <c r="I2750" s="2" t="s">
        <v>6788</v>
      </c>
      <c r="J2750" s="3" t="str">
        <f>HYPERLINK("https://www.boe.es/gazeta/dias/1828/12/13/pdfs/GMD-1828-150.pdf#page=4","Abrir facsímil")</f>
        <v>Abrir facsímil</v>
      </c>
      <c r="K2750" s="3" t="s">
        <v>24</v>
      </c>
    </row>
    <row r="2751" spans="1:11" ht="42" customHeight="1">
      <c r="A2751" s="2" t="s">
        <v>6789</v>
      </c>
      <c r="B2751" s="2" t="s">
        <v>6790</v>
      </c>
      <c r="C2751" s="2" t="s">
        <v>17</v>
      </c>
      <c r="D2751" s="2" t="s">
        <v>18</v>
      </c>
      <c r="E2751" s="5" t="s">
        <v>1077</v>
      </c>
      <c r="F2751" s="3" t="s">
        <v>1078</v>
      </c>
      <c r="G2751" s="3" t="s">
        <v>21</v>
      </c>
      <c r="H2751" s="2" t="s">
        <v>49</v>
      </c>
      <c r="I2751" s="2" t="s">
        <v>6791</v>
      </c>
      <c r="J2751" s="3" t="str">
        <f>HYPERLINK("https://www.boe.es/gazeta/dias/1828/07/19/pdfs/GMD-1828-87.pdf#page=4","Abrir facsímil")</f>
        <v>Abrir facsímil</v>
      </c>
      <c r="K2751" s="3" t="s">
        <v>51</v>
      </c>
    </row>
    <row r="2752" spans="1:11" ht="42" customHeight="1">
      <c r="A2752" s="2" t="s">
        <v>6792</v>
      </c>
      <c r="B2752" s="2" t="s">
        <v>6793</v>
      </c>
      <c r="C2752" s="2" t="s">
        <v>150</v>
      </c>
      <c r="D2752" s="2" t="s">
        <v>151</v>
      </c>
      <c r="E2752" s="5" t="s">
        <v>1077</v>
      </c>
      <c r="F2752" s="3" t="s">
        <v>1078</v>
      </c>
      <c r="G2752" s="3" t="s">
        <v>67</v>
      </c>
      <c r="H2752" s="2" t="s">
        <v>22</v>
      </c>
      <c r="I2752" s="2" t="s">
        <v>6794</v>
      </c>
      <c r="J2752" s="3" t="str">
        <f>HYPERLINK("https://www.boe.es/gazeta/dias/1828/07/19/pdfs/GMD-1828-87.pdf#page=2","Abrir facsímil")</f>
        <v>Abrir facsímil</v>
      </c>
      <c r="K2752" s="3" t="s">
        <v>24</v>
      </c>
    </row>
    <row r="2753" spans="1:11" ht="42" customHeight="1">
      <c r="A2753" s="2" t="s">
        <v>6795</v>
      </c>
      <c r="B2753" s="2" t="s">
        <v>6796</v>
      </c>
      <c r="C2753" s="2" t="s">
        <v>46</v>
      </c>
      <c r="D2753" s="2" t="s">
        <v>28</v>
      </c>
      <c r="E2753" s="5" t="s">
        <v>1195</v>
      </c>
      <c r="F2753" s="3" t="s">
        <v>1196</v>
      </c>
      <c r="G2753" s="3" t="s">
        <v>21</v>
      </c>
      <c r="H2753" s="2" t="s">
        <v>49</v>
      </c>
      <c r="I2753" s="2" t="s">
        <v>6797</v>
      </c>
      <c r="J2753" s="3" t="str">
        <f>HYPERLINK("https://www.boe.es/gazeta/dias/1828/06/07/pdfs/GMD-1828-69.pdf#page=4","Abrir facsímil")</f>
        <v>Abrir facsímil</v>
      </c>
      <c r="K2753" s="3" t="s">
        <v>51</v>
      </c>
    </row>
    <row r="2754" spans="1:11" ht="42" customHeight="1">
      <c r="A2754" s="2" t="s">
        <v>6798</v>
      </c>
      <c r="B2754" s="2" t="s">
        <v>6799</v>
      </c>
      <c r="C2754" s="2" t="s">
        <v>46</v>
      </c>
      <c r="D2754" s="2" t="s">
        <v>28</v>
      </c>
      <c r="E2754" s="5" t="s">
        <v>1195</v>
      </c>
      <c r="F2754" s="3" t="s">
        <v>1196</v>
      </c>
      <c r="G2754" s="3" t="s">
        <v>21</v>
      </c>
      <c r="H2754" s="2" t="s">
        <v>49</v>
      </c>
      <c r="I2754" s="2" t="s">
        <v>6800</v>
      </c>
      <c r="J2754" s="3" t="str">
        <f>HYPERLINK("https://www.boe.es/gazeta/dias/1828/06/07/pdfs/GMD-1828-69.pdf#page=4","Abrir facsímil")</f>
        <v>Abrir facsímil</v>
      </c>
      <c r="K2754" s="3" t="s">
        <v>51</v>
      </c>
    </row>
    <row r="2755" spans="1:11" ht="42" customHeight="1">
      <c r="A2755" s="2" t="s">
        <v>6801</v>
      </c>
      <c r="B2755" s="2" t="s">
        <v>6802</v>
      </c>
      <c r="C2755" s="2" t="s">
        <v>17</v>
      </c>
      <c r="D2755" s="2" t="s">
        <v>18</v>
      </c>
      <c r="E2755" s="5" t="s">
        <v>1029</v>
      </c>
      <c r="F2755" s="3" t="s">
        <v>1030</v>
      </c>
      <c r="G2755" s="3" t="s">
        <v>21</v>
      </c>
      <c r="H2755" s="2" t="s">
        <v>49</v>
      </c>
      <c r="I2755" s="2" t="s">
        <v>6803</v>
      </c>
      <c r="J2755" s="3" t="str">
        <f>HYPERLINK("https://www.boe.es/gazeta/dias/1828/08/30/pdfs/GMD-1828-105.pdf#page=4","Abrir facsímil")</f>
        <v>Abrir facsímil</v>
      </c>
      <c r="K2755" s="3" t="s">
        <v>51</v>
      </c>
    </row>
    <row r="2756" spans="1:11" ht="42" customHeight="1">
      <c r="A2756" s="2" t="s">
        <v>6804</v>
      </c>
      <c r="B2756" s="2" t="s">
        <v>6805</v>
      </c>
      <c r="C2756" s="2" t="s">
        <v>27</v>
      </c>
      <c r="D2756" s="2" t="s">
        <v>28</v>
      </c>
      <c r="E2756" s="5" t="s">
        <v>386</v>
      </c>
      <c r="F2756" s="3" t="s">
        <v>387</v>
      </c>
      <c r="G2756" s="3" t="s">
        <v>21</v>
      </c>
      <c r="H2756" s="2" t="s">
        <v>49</v>
      </c>
      <c r="I2756" s="2" t="s">
        <v>6806</v>
      </c>
      <c r="J2756" s="3" t="str">
        <f>HYPERLINK("https://www.boe.es/gazeta/dias/1828/04/29/pdfs/GMD-1828-52.pdf#page=4","Abrir facsímil")</f>
        <v>Abrir facsímil</v>
      </c>
      <c r="K2756" s="3" t="s">
        <v>51</v>
      </c>
    </row>
    <row r="2757" spans="1:11" ht="42" customHeight="1">
      <c r="A2757" s="2" t="s">
        <v>6807</v>
      </c>
      <c r="B2757" s="2" t="s">
        <v>6807</v>
      </c>
      <c r="C2757" s="2" t="s">
        <v>17</v>
      </c>
      <c r="D2757" s="2" t="s">
        <v>18</v>
      </c>
      <c r="E2757" s="5" t="s">
        <v>1195</v>
      </c>
      <c r="F2757" s="3" t="s">
        <v>1196</v>
      </c>
      <c r="G2757" s="3" t="s">
        <v>67</v>
      </c>
      <c r="H2757" s="2" t="s">
        <v>49</v>
      </c>
      <c r="I2757" s="2" t="s">
        <v>6808</v>
      </c>
      <c r="J2757" s="3" t="str">
        <f>HYPERLINK("https://www.boe.es/gazeta/dias/1828/06/07/pdfs/GMD-1828-69.pdf#page=2","Abrir facsímil")</f>
        <v>Abrir facsímil</v>
      </c>
      <c r="K2757" s="3" t="s">
        <v>51</v>
      </c>
    </row>
    <row r="2758" spans="1:11" ht="42" customHeight="1">
      <c r="A2758" s="2" t="s">
        <v>6809</v>
      </c>
      <c r="B2758" s="2" t="s">
        <v>6810</v>
      </c>
      <c r="C2758" s="2" t="s">
        <v>96</v>
      </c>
      <c r="D2758" s="2" t="s">
        <v>28</v>
      </c>
      <c r="E2758" s="5" t="s">
        <v>280</v>
      </c>
      <c r="F2758" s="3" t="s">
        <v>281</v>
      </c>
      <c r="G2758" s="3" t="s">
        <v>36</v>
      </c>
      <c r="H2758" s="2" t="s">
        <v>49</v>
      </c>
      <c r="I2758" s="2" t="s">
        <v>6811</v>
      </c>
      <c r="J2758" s="3" t="str">
        <f>HYPERLINK("https://www.boe.es/gazeta/dias/1828/02/14/pdfs/GMD-1828-20.pdf#page=3","Abrir facsímil")</f>
        <v>Abrir facsímil</v>
      </c>
      <c r="K2758" s="3" t="s">
        <v>51</v>
      </c>
    </row>
    <row r="2759" spans="1:11" ht="42" customHeight="1">
      <c r="A2759" s="2" t="s">
        <v>6812</v>
      </c>
      <c r="B2759" s="2" t="s">
        <v>6813</v>
      </c>
      <c r="C2759" s="2" t="s">
        <v>17</v>
      </c>
      <c r="D2759" s="2" t="s">
        <v>18</v>
      </c>
      <c r="E2759" s="5" t="s">
        <v>3161</v>
      </c>
      <c r="F2759" s="3" t="s">
        <v>3162</v>
      </c>
      <c r="G2759" s="3" t="s">
        <v>3193</v>
      </c>
      <c r="H2759" s="2" t="s">
        <v>22</v>
      </c>
      <c r="I2759" s="2" t="s">
        <v>6814</v>
      </c>
      <c r="J2759" s="3" t="str">
        <f>HYPERLINK("https://www.boe.es/gazeta/dias/1828/01/24/pdfs/GMD-1828-11.pdf#page=4","Abrir facsímil")</f>
        <v>Abrir facsímil</v>
      </c>
      <c r="K2759" s="3" t="s">
        <v>24</v>
      </c>
    </row>
    <row r="2760" spans="1:11" ht="42" customHeight="1">
      <c r="A2760" s="2" t="s">
        <v>6815</v>
      </c>
      <c r="B2760" s="2" t="s">
        <v>6815</v>
      </c>
      <c r="C2760" s="2" t="s">
        <v>150</v>
      </c>
      <c r="D2760" s="2" t="s">
        <v>151</v>
      </c>
      <c r="E2760" s="5" t="s">
        <v>204</v>
      </c>
      <c r="F2760" s="3" t="s">
        <v>205</v>
      </c>
      <c r="G2760" s="3" t="s">
        <v>36</v>
      </c>
      <c r="H2760" s="2" t="s">
        <v>49</v>
      </c>
      <c r="I2760" s="2" t="s">
        <v>6816</v>
      </c>
      <c r="J2760" s="3" t="str">
        <f>HYPERLINK("https://www.boe.es/gazeta/dias/1828/09/11/pdfs/GMD-1828-110.pdf#page=3","Abrir facsímil")</f>
        <v>Abrir facsímil</v>
      </c>
      <c r="K2760" s="3" t="s">
        <v>51</v>
      </c>
    </row>
    <row r="2761" spans="1:11" ht="42" customHeight="1">
      <c r="A2761" s="2" t="s">
        <v>6817</v>
      </c>
      <c r="B2761" s="2" t="s">
        <v>6818</v>
      </c>
      <c r="C2761" s="2" t="s">
        <v>17</v>
      </c>
      <c r="D2761" s="2" t="s">
        <v>18</v>
      </c>
      <c r="E2761" s="5" t="s">
        <v>499</v>
      </c>
      <c r="F2761" s="3" t="s">
        <v>500</v>
      </c>
      <c r="G2761" s="3" t="s">
        <v>36</v>
      </c>
      <c r="H2761" s="2" t="s">
        <v>49</v>
      </c>
      <c r="I2761" s="2" t="s">
        <v>6819</v>
      </c>
      <c r="J2761" s="3" t="str">
        <f>HYPERLINK("https://www.boe.es/gazeta/dias/1828/09/16/pdfs/GMD-1828-112.pdf#page=3","Abrir facsímil")</f>
        <v>Abrir facsímil</v>
      </c>
      <c r="K2761" s="3" t="s">
        <v>51</v>
      </c>
    </row>
    <row r="2762" spans="1:11" ht="42" customHeight="1">
      <c r="A2762" s="2" t="s">
        <v>6820</v>
      </c>
      <c r="B2762" s="2" t="s">
        <v>6821</v>
      </c>
      <c r="C2762" s="2" t="s">
        <v>17</v>
      </c>
      <c r="D2762" s="2" t="s">
        <v>18</v>
      </c>
      <c r="E2762" s="5" t="s">
        <v>780</v>
      </c>
      <c r="F2762" s="3" t="s">
        <v>781</v>
      </c>
      <c r="G2762" s="3" t="s">
        <v>21</v>
      </c>
      <c r="H2762" s="2" t="s">
        <v>49</v>
      </c>
      <c r="I2762" s="2" t="s">
        <v>6822</v>
      </c>
      <c r="J2762" s="3" t="str">
        <f>HYPERLINK("https://www.boe.es/gazeta/dias/1828/05/13/pdfs/GMD-1828-58.pdf#page=4","Abrir facsímil")</f>
        <v>Abrir facsímil</v>
      </c>
      <c r="K2762" s="3" t="s">
        <v>51</v>
      </c>
    </row>
    <row r="2763" spans="1:11" ht="42" customHeight="1">
      <c r="A2763" s="2" t="s">
        <v>6823</v>
      </c>
      <c r="B2763" s="2" t="s">
        <v>6824</v>
      </c>
      <c r="C2763" s="2" t="s">
        <v>27</v>
      </c>
      <c r="D2763" s="2" t="s">
        <v>28</v>
      </c>
      <c r="E2763" s="5" t="s">
        <v>256</v>
      </c>
      <c r="F2763" s="3" t="s">
        <v>257</v>
      </c>
      <c r="G2763" s="3" t="s">
        <v>36</v>
      </c>
      <c r="H2763" s="2" t="s">
        <v>49</v>
      </c>
      <c r="I2763" s="2" t="s">
        <v>6825</v>
      </c>
      <c r="J2763" s="3" t="str">
        <f>HYPERLINK("https://www.boe.es/gazeta/dias/1828/11/11/pdfs/GMD-1828-136.pdf#page=3","Abrir facsímil")</f>
        <v>Abrir facsímil</v>
      </c>
      <c r="K2763" s="3" t="s">
        <v>51</v>
      </c>
    </row>
    <row r="2764" spans="1:11" ht="42" customHeight="1">
      <c r="A2764" s="2" t="s">
        <v>6826</v>
      </c>
      <c r="B2764" s="2" t="s">
        <v>6827</v>
      </c>
      <c r="C2764" s="2" t="s">
        <v>27</v>
      </c>
      <c r="D2764" s="2" t="s">
        <v>28</v>
      </c>
      <c r="E2764" s="5" t="s">
        <v>133</v>
      </c>
      <c r="F2764" s="3" t="s">
        <v>134</v>
      </c>
      <c r="G2764" s="3" t="s">
        <v>36</v>
      </c>
      <c r="H2764" s="2" t="s">
        <v>49</v>
      </c>
      <c r="I2764" s="2" t="s">
        <v>6828</v>
      </c>
      <c r="J2764" s="3" t="str">
        <f>HYPERLINK("https://www.boe.es/gazeta/dias/1828/05/15/pdfs/GMD-1828-59.pdf#page=3","Abrir facsímil")</f>
        <v>Abrir facsímil</v>
      </c>
      <c r="K2764" s="3" t="s">
        <v>51</v>
      </c>
    </row>
    <row r="2765" spans="1:11" ht="42" customHeight="1">
      <c r="A2765" s="2" t="s">
        <v>6829</v>
      </c>
      <c r="B2765" s="2" t="s">
        <v>6830</v>
      </c>
      <c r="C2765" s="2" t="s">
        <v>54</v>
      </c>
      <c r="D2765" s="2" t="s">
        <v>28</v>
      </c>
      <c r="E2765" s="5" t="s">
        <v>407</v>
      </c>
      <c r="F2765" s="3" t="s">
        <v>408</v>
      </c>
      <c r="G2765" s="3" t="s">
        <v>67</v>
      </c>
      <c r="H2765" s="2" t="s">
        <v>49</v>
      </c>
      <c r="I2765" s="2" t="s">
        <v>6831</v>
      </c>
      <c r="J2765" s="3" t="str">
        <f>HYPERLINK("https://www.boe.es/gazeta/dias/1828/06/12/pdfs/GMD-1828-71.pdf#page=2","Abrir facsímil")</f>
        <v>Abrir facsímil</v>
      </c>
      <c r="K2765" s="3" t="s">
        <v>51</v>
      </c>
    </row>
    <row r="2766" spans="1:11" ht="42" customHeight="1">
      <c r="A2766" s="2" t="s">
        <v>6832</v>
      </c>
      <c r="B2766" s="2" t="s">
        <v>6832</v>
      </c>
      <c r="C2766" s="2" t="s">
        <v>17</v>
      </c>
      <c r="D2766" s="2" t="s">
        <v>18</v>
      </c>
      <c r="E2766" s="5" t="s">
        <v>260</v>
      </c>
      <c r="F2766" s="3" t="s">
        <v>261</v>
      </c>
      <c r="G2766" s="3" t="s">
        <v>36</v>
      </c>
      <c r="H2766" s="2" t="s">
        <v>49</v>
      </c>
      <c r="I2766" s="2" t="s">
        <v>6833</v>
      </c>
      <c r="J2766" s="3" t="str">
        <f>HYPERLINK("https://www.boe.es/gazeta/dias/1828/08/21/pdfs/GMD-1828-101.pdf#page=3","Abrir facsímil")</f>
        <v>Abrir facsímil</v>
      </c>
      <c r="K2766" s="3" t="s">
        <v>51</v>
      </c>
    </row>
    <row r="2767" spans="1:11" ht="42" customHeight="1">
      <c r="A2767" s="2" t="s">
        <v>6834</v>
      </c>
      <c r="B2767" s="2" t="s">
        <v>6835</v>
      </c>
      <c r="C2767" s="2" t="s">
        <v>54</v>
      </c>
      <c r="D2767" s="2" t="s">
        <v>28</v>
      </c>
      <c r="E2767" s="5" t="s">
        <v>230</v>
      </c>
      <c r="F2767" s="3" t="s">
        <v>231</v>
      </c>
      <c r="G2767" s="3" t="s">
        <v>1182</v>
      </c>
      <c r="H2767" s="2" t="s">
        <v>49</v>
      </c>
      <c r="I2767" s="2" t="s">
        <v>6836</v>
      </c>
      <c r="J2767" s="3" t="str">
        <f>HYPERLINK("https://www.boe.es/gazeta/dias/1828/04/24/pdfs/GMD-1828-50.pdf#page=3","Abrir facsímil")</f>
        <v>Abrir facsímil</v>
      </c>
      <c r="K2767" s="3" t="s">
        <v>51</v>
      </c>
    </row>
    <row r="2768" spans="1:11" ht="42" customHeight="1">
      <c r="A2768" s="2" t="s">
        <v>6837</v>
      </c>
      <c r="B2768" s="2" t="s">
        <v>6838</v>
      </c>
      <c r="C2768" s="2" t="s">
        <v>27</v>
      </c>
      <c r="D2768" s="2" t="s">
        <v>28</v>
      </c>
      <c r="E2768" s="5" t="s">
        <v>169</v>
      </c>
      <c r="F2768" s="3" t="s">
        <v>170</v>
      </c>
      <c r="G2768" s="3" t="s">
        <v>36</v>
      </c>
      <c r="H2768" s="2" t="s">
        <v>49</v>
      </c>
      <c r="I2768" s="2" t="s">
        <v>6839</v>
      </c>
      <c r="J2768" s="3" t="str">
        <f>HYPERLINK("https://www.boe.es/gazeta/dias/1828/04/01/pdfs/GMD-1828-40.pdf#page=3","Abrir facsímil")</f>
        <v>Abrir facsímil</v>
      </c>
      <c r="K2768" s="3" t="s">
        <v>51</v>
      </c>
    </row>
    <row r="2769" spans="1:11" ht="42" customHeight="1">
      <c r="A2769" s="2" t="s">
        <v>6840</v>
      </c>
      <c r="B2769" s="2" t="s">
        <v>6841</v>
      </c>
      <c r="C2769" s="2" t="s">
        <v>27</v>
      </c>
      <c r="D2769" s="2" t="s">
        <v>28</v>
      </c>
      <c r="E2769" s="5" t="s">
        <v>434</v>
      </c>
      <c r="F2769" s="3" t="s">
        <v>435</v>
      </c>
      <c r="G2769" s="3" t="s">
        <v>67</v>
      </c>
      <c r="H2769" s="2" t="s">
        <v>49</v>
      </c>
      <c r="I2769" s="2" t="s">
        <v>6842</v>
      </c>
      <c r="J2769" s="3" t="str">
        <f>HYPERLINK("https://www.boe.es/gazeta/dias/1828/08/26/pdfs/GMD-1828-103.pdf#page=2","Abrir facsímil")</f>
        <v>Abrir facsímil</v>
      </c>
      <c r="K2769" s="3" t="s">
        <v>51</v>
      </c>
    </row>
    <row r="2770" spans="1:11" ht="42" customHeight="1">
      <c r="A2770" s="2" t="s">
        <v>6843</v>
      </c>
      <c r="B2770" s="2" t="s">
        <v>6843</v>
      </c>
      <c r="C2770" s="2" t="s">
        <v>17</v>
      </c>
      <c r="D2770" s="2" t="s">
        <v>18</v>
      </c>
      <c r="E2770" s="5" t="s">
        <v>65</v>
      </c>
      <c r="F2770" s="3" t="s">
        <v>66</v>
      </c>
      <c r="G2770" s="3" t="s">
        <v>67</v>
      </c>
      <c r="H2770" s="2" t="s">
        <v>49</v>
      </c>
      <c r="I2770" s="2" t="s">
        <v>6844</v>
      </c>
      <c r="J2770" s="3" t="str">
        <f>HYPERLINK("https://www.boe.es/gazeta/dias/1828/01/31/pdfs/GMD-1828-14.pdf#page=2","Abrir facsímil")</f>
        <v>Abrir facsímil</v>
      </c>
      <c r="K2770" s="3" t="s">
        <v>51</v>
      </c>
    </row>
    <row r="2771" spans="1:11" ht="42" customHeight="1">
      <c r="A2771" s="2" t="s">
        <v>6845</v>
      </c>
      <c r="B2771" s="2" t="s">
        <v>6846</v>
      </c>
      <c r="C2771" s="2" t="s">
        <v>293</v>
      </c>
      <c r="D2771" s="2" t="s">
        <v>151</v>
      </c>
      <c r="E2771" s="5" t="s">
        <v>1794</v>
      </c>
      <c r="F2771" s="3" t="s">
        <v>1795</v>
      </c>
      <c r="G2771" s="3" t="s">
        <v>21</v>
      </c>
      <c r="H2771" s="2" t="s">
        <v>49</v>
      </c>
      <c r="I2771" s="2" t="s">
        <v>6847</v>
      </c>
      <c r="J2771" s="3" t="str">
        <f>HYPERLINK("https://www.boe.es/gazeta/dias/1828/09/30/pdfs/GMD-1828-118.pdf#page=4","Abrir facsímil")</f>
        <v>Abrir facsímil</v>
      </c>
      <c r="K2771" s="3" t="s">
        <v>51</v>
      </c>
    </row>
    <row r="2772" spans="1:11" ht="42" customHeight="1">
      <c r="A2772" s="2" t="s">
        <v>6848</v>
      </c>
      <c r="B2772" s="2" t="s">
        <v>6848</v>
      </c>
      <c r="C2772" s="2" t="s">
        <v>150</v>
      </c>
      <c r="D2772" s="2" t="s">
        <v>151</v>
      </c>
      <c r="E2772" s="5" t="s">
        <v>70</v>
      </c>
      <c r="F2772" s="3" t="s">
        <v>71</v>
      </c>
      <c r="G2772" s="3" t="s">
        <v>67</v>
      </c>
      <c r="H2772" s="2" t="s">
        <v>49</v>
      </c>
      <c r="I2772" s="2" t="s">
        <v>6849</v>
      </c>
      <c r="J2772" s="3" t="str">
        <f>HYPERLINK("https://www.boe.es/gazeta/dias/1828/02/05/pdfs/GMD-1828-16.pdf#page=2","Abrir facsímil")</f>
        <v>Abrir facsímil</v>
      </c>
      <c r="K2772" s="3" t="s">
        <v>51</v>
      </c>
    </row>
    <row r="2773" spans="1:11" ht="42" customHeight="1">
      <c r="A2773" s="2" t="s">
        <v>6848</v>
      </c>
      <c r="B2773" s="2" t="s">
        <v>6848</v>
      </c>
      <c r="C2773" s="2" t="s">
        <v>46</v>
      </c>
      <c r="D2773" s="2" t="s">
        <v>28</v>
      </c>
      <c r="E2773" s="5" t="s">
        <v>2025</v>
      </c>
      <c r="F2773" s="3" t="s">
        <v>2026</v>
      </c>
      <c r="G2773" s="3" t="s">
        <v>36</v>
      </c>
      <c r="H2773" s="2" t="s">
        <v>49</v>
      </c>
      <c r="I2773" s="2" t="s">
        <v>6850</v>
      </c>
      <c r="J2773" s="3" t="str">
        <f>HYPERLINK("https://www.boe.es/gazeta/dias/1828/08/07/pdfs/GMD-1828-95.pdf#page=3","Abrir facsímil")</f>
        <v>Abrir facsímil</v>
      </c>
      <c r="K2773" s="3" t="s">
        <v>51</v>
      </c>
    </row>
    <row r="2774" spans="1:11" ht="42" customHeight="1">
      <c r="A2774" s="2" t="s">
        <v>6851</v>
      </c>
      <c r="B2774" s="2" t="s">
        <v>6851</v>
      </c>
      <c r="C2774" s="2" t="s">
        <v>27</v>
      </c>
      <c r="D2774" s="2" t="s">
        <v>28</v>
      </c>
      <c r="E2774" s="5" t="s">
        <v>694</v>
      </c>
      <c r="F2774" s="3" t="s">
        <v>695</v>
      </c>
      <c r="G2774" s="3" t="s">
        <v>67</v>
      </c>
      <c r="H2774" s="2" t="s">
        <v>49</v>
      </c>
      <c r="I2774" s="2" t="s">
        <v>6852</v>
      </c>
      <c r="J2774" s="3" t="str">
        <f>HYPERLINK("https://www.boe.es/gazeta/dias/1828/04/08/pdfs/GMD-1828-43.pdf#page=2","Abrir facsímil")</f>
        <v>Abrir facsímil</v>
      </c>
      <c r="K2774" s="3" t="s">
        <v>51</v>
      </c>
    </row>
    <row r="2775" spans="1:11" ht="42" customHeight="1">
      <c r="A2775" s="2" t="s">
        <v>6853</v>
      </c>
      <c r="B2775" s="2" t="s">
        <v>6853</v>
      </c>
      <c r="C2775" s="2" t="s">
        <v>150</v>
      </c>
      <c r="D2775" s="2" t="s">
        <v>151</v>
      </c>
      <c r="E2775" s="5" t="s">
        <v>314</v>
      </c>
      <c r="F2775" s="3" t="s">
        <v>315</v>
      </c>
      <c r="G2775" s="3" t="s">
        <v>67</v>
      </c>
      <c r="H2775" s="2" t="s">
        <v>49</v>
      </c>
      <c r="I2775" s="2" t="s">
        <v>6854</v>
      </c>
      <c r="J2775" s="3" t="str">
        <f>HYPERLINK("https://www.boe.es/gazeta/dias/1828/01/26/pdfs/GMD-1828-12.pdf#page=2","Abrir facsímil")</f>
        <v>Abrir facsímil</v>
      </c>
      <c r="K2775" s="3" t="s">
        <v>51</v>
      </c>
    </row>
    <row r="2776" spans="1:11" ht="42" customHeight="1">
      <c r="A2776" s="2" t="s">
        <v>6853</v>
      </c>
      <c r="B2776" s="2" t="s">
        <v>6853</v>
      </c>
      <c r="C2776" s="2" t="s">
        <v>150</v>
      </c>
      <c r="D2776" s="2" t="s">
        <v>151</v>
      </c>
      <c r="E2776" s="5" t="s">
        <v>920</v>
      </c>
      <c r="F2776" s="3" t="s">
        <v>921</v>
      </c>
      <c r="G2776" s="3" t="s">
        <v>67</v>
      </c>
      <c r="H2776" s="2" t="s">
        <v>49</v>
      </c>
      <c r="I2776" s="2" t="s">
        <v>6855</v>
      </c>
      <c r="J2776" s="3" t="str">
        <f>HYPERLINK("https://www.boe.es/gazeta/dias/1828/01/29/pdfs/GMD-1828-13.pdf#page=2","Abrir facsímil")</f>
        <v>Abrir facsímil</v>
      </c>
      <c r="K2776" s="3" t="s">
        <v>51</v>
      </c>
    </row>
    <row r="2777" spans="1:11" ht="42" customHeight="1">
      <c r="A2777" s="2" t="s">
        <v>6853</v>
      </c>
      <c r="B2777" s="2" t="s">
        <v>6853</v>
      </c>
      <c r="C2777" s="2" t="s">
        <v>27</v>
      </c>
      <c r="D2777" s="2" t="s">
        <v>28</v>
      </c>
      <c r="E2777" s="5" t="s">
        <v>154</v>
      </c>
      <c r="F2777" s="3" t="s">
        <v>155</v>
      </c>
      <c r="G2777" s="3" t="s">
        <v>36</v>
      </c>
      <c r="H2777" s="2" t="s">
        <v>49</v>
      </c>
      <c r="I2777" s="2" t="s">
        <v>6856</v>
      </c>
      <c r="J2777" s="3" t="str">
        <f>HYPERLINK("https://www.boe.es/gazeta/dias/1828/04/10/pdfs/GMD-1828-44.pdf#page=3","Abrir facsímil")</f>
        <v>Abrir facsímil</v>
      </c>
      <c r="K2777" s="3" t="s">
        <v>51</v>
      </c>
    </row>
    <row r="2778" spans="1:11" ht="42" customHeight="1">
      <c r="A2778" s="2" t="s">
        <v>6857</v>
      </c>
      <c r="B2778" s="2" t="s">
        <v>6857</v>
      </c>
      <c r="C2778" s="2" t="s">
        <v>86</v>
      </c>
      <c r="D2778" s="2" t="s">
        <v>28</v>
      </c>
      <c r="E2778" s="5" t="s">
        <v>1106</v>
      </c>
      <c r="F2778" s="3" t="s">
        <v>1107</v>
      </c>
      <c r="G2778" s="3" t="s">
        <v>43</v>
      </c>
      <c r="H2778" s="2" t="s">
        <v>49</v>
      </c>
      <c r="I2778" s="2" t="s">
        <v>6858</v>
      </c>
      <c r="J2778" s="3" t="str">
        <f>HYPERLINK("https://www.boe.es/gazeta/dias/1828/04/17/pdfs/GMD-1828-47.pdf#page=1","Abrir facsímil")</f>
        <v>Abrir facsímil</v>
      </c>
      <c r="K2778" s="3" t="s">
        <v>51</v>
      </c>
    </row>
    <row r="2779" spans="1:11" ht="42" customHeight="1">
      <c r="A2779" s="2" t="s">
        <v>6853</v>
      </c>
      <c r="B2779" s="2" t="s">
        <v>6853</v>
      </c>
      <c r="C2779" s="2" t="s">
        <v>17</v>
      </c>
      <c r="D2779" s="2" t="s">
        <v>18</v>
      </c>
      <c r="E2779" s="5" t="s">
        <v>531</v>
      </c>
      <c r="F2779" s="3" t="s">
        <v>532</v>
      </c>
      <c r="G2779" s="3" t="s">
        <v>67</v>
      </c>
      <c r="H2779" s="2" t="s">
        <v>49</v>
      </c>
      <c r="I2779" s="2" t="s">
        <v>6859</v>
      </c>
      <c r="J2779" s="3" t="str">
        <f>HYPERLINK("https://www.boe.es/gazeta/dias/1828/06/24/pdfs/GMD-1828-76.pdf#page=2","Abrir facsímil")</f>
        <v>Abrir facsímil</v>
      </c>
      <c r="K2779" s="3" t="s">
        <v>51</v>
      </c>
    </row>
    <row r="2780" spans="1:11" ht="42" customHeight="1">
      <c r="A2780" s="2" t="s">
        <v>6853</v>
      </c>
      <c r="B2780" s="2" t="s">
        <v>6853</v>
      </c>
      <c r="C2780" s="2" t="s">
        <v>150</v>
      </c>
      <c r="D2780" s="2" t="s">
        <v>151</v>
      </c>
      <c r="E2780" s="5" t="s">
        <v>82</v>
      </c>
      <c r="F2780" s="3" t="s">
        <v>83</v>
      </c>
      <c r="G2780" s="3" t="s">
        <v>67</v>
      </c>
      <c r="H2780" s="2" t="s">
        <v>49</v>
      </c>
      <c r="I2780" s="2" t="s">
        <v>6860</v>
      </c>
      <c r="J2780" s="3" t="str">
        <f>HYPERLINK("https://www.boe.es/gazeta/dias/1828/08/12/pdfs/GMD-1828-97.pdf#page=2","Abrir facsímil")</f>
        <v>Abrir facsímil</v>
      </c>
      <c r="K2780" s="3" t="s">
        <v>51</v>
      </c>
    </row>
    <row r="2781" spans="1:11" ht="42" customHeight="1">
      <c r="A2781" s="2" t="s">
        <v>6861</v>
      </c>
      <c r="B2781" s="2" t="s">
        <v>6862</v>
      </c>
      <c r="C2781" s="2" t="s">
        <v>27</v>
      </c>
      <c r="D2781" s="2" t="s">
        <v>28</v>
      </c>
      <c r="E2781" s="5" t="s">
        <v>927</v>
      </c>
      <c r="F2781" s="3" t="s">
        <v>928</v>
      </c>
      <c r="G2781" s="3" t="s">
        <v>67</v>
      </c>
      <c r="H2781" s="2" t="s">
        <v>49</v>
      </c>
      <c r="I2781" s="2" t="s">
        <v>6863</v>
      </c>
      <c r="J2781" s="3" t="str">
        <f>HYPERLINK("https://www.boe.es/gazeta/dias/1828/10/09/pdfs/GMD-1828-122.pdf#page=2","Abrir facsímil")</f>
        <v>Abrir facsímil</v>
      </c>
      <c r="K2781" s="3" t="s">
        <v>51</v>
      </c>
    </row>
    <row r="2782" spans="1:11" ht="42" customHeight="1">
      <c r="A2782" s="2" t="s">
        <v>6864</v>
      </c>
      <c r="B2782" s="2" t="s">
        <v>6865</v>
      </c>
      <c r="C2782" s="2" t="s">
        <v>150</v>
      </c>
      <c r="D2782" s="2" t="s">
        <v>151</v>
      </c>
      <c r="E2782" s="5" t="s">
        <v>1495</v>
      </c>
      <c r="F2782" s="3" t="s">
        <v>1496</v>
      </c>
      <c r="G2782" s="3" t="s">
        <v>43</v>
      </c>
      <c r="H2782" s="2" t="s">
        <v>49</v>
      </c>
      <c r="I2782" s="2" t="s">
        <v>6866</v>
      </c>
      <c r="J2782" s="3" t="str">
        <f>HYPERLINK("https://www.boe.es/gazeta/dias/1828/02/28/pdfs/GMD-1828-26.pdf#page=1","Abrir facsímil")</f>
        <v>Abrir facsímil</v>
      </c>
      <c r="K2782" s="3" t="s">
        <v>51</v>
      </c>
    </row>
    <row r="2783" spans="1:11" ht="42" customHeight="1">
      <c r="A2783" s="2" t="s">
        <v>6867</v>
      </c>
      <c r="B2783" s="2" t="s">
        <v>6868</v>
      </c>
      <c r="C2783" s="2" t="s">
        <v>54</v>
      </c>
      <c r="D2783" s="2" t="s">
        <v>28</v>
      </c>
      <c r="E2783" s="5" t="s">
        <v>1025</v>
      </c>
      <c r="F2783" s="3" t="s">
        <v>1026</v>
      </c>
      <c r="G2783" s="3" t="s">
        <v>21</v>
      </c>
      <c r="H2783" s="2" t="s">
        <v>49</v>
      </c>
      <c r="I2783" s="2" t="s">
        <v>6869</v>
      </c>
      <c r="J2783" s="3" t="str">
        <f>HYPERLINK("https://www.boe.es/gazeta/dias/1828/10/21/pdfs/GMD-1828-127.pdf#page=4","Abrir facsímil")</f>
        <v>Abrir facsímil</v>
      </c>
      <c r="K2783" s="3" t="s">
        <v>51</v>
      </c>
    </row>
    <row r="2784" spans="1:11" ht="42" customHeight="1">
      <c r="A2784" s="2" t="s">
        <v>6870</v>
      </c>
      <c r="B2784" s="2" t="s">
        <v>6871</v>
      </c>
      <c r="C2784" s="2" t="s">
        <v>27</v>
      </c>
      <c r="D2784" s="2" t="s">
        <v>28</v>
      </c>
      <c r="E2784" s="5" t="s">
        <v>174</v>
      </c>
      <c r="F2784" s="3" t="s">
        <v>175</v>
      </c>
      <c r="G2784" s="3" t="s">
        <v>21</v>
      </c>
      <c r="H2784" s="2" t="s">
        <v>49</v>
      </c>
      <c r="I2784" s="2" t="s">
        <v>6872</v>
      </c>
      <c r="J2784" s="3" t="str">
        <f>HYPERLINK("https://www.boe.es/gazeta/dias/1828/05/06/pdfs/GMD-1828-55.pdf#page=4","Abrir facsímil")</f>
        <v>Abrir facsímil</v>
      </c>
      <c r="K2784" s="3" t="s">
        <v>51</v>
      </c>
    </row>
    <row r="2785" spans="1:11" ht="42" customHeight="1">
      <c r="A2785" s="2" t="s">
        <v>6873</v>
      </c>
      <c r="B2785" s="2" t="s">
        <v>6873</v>
      </c>
      <c r="C2785" s="2" t="s">
        <v>17</v>
      </c>
      <c r="D2785" s="2" t="s">
        <v>18</v>
      </c>
      <c r="E2785" s="5" t="s">
        <v>91</v>
      </c>
      <c r="F2785" s="3" t="s">
        <v>92</v>
      </c>
      <c r="G2785" s="3" t="s">
        <v>43</v>
      </c>
      <c r="H2785" s="2" t="s">
        <v>49</v>
      </c>
      <c r="I2785" s="2" t="s">
        <v>6874</v>
      </c>
      <c r="J2785" s="3" t="str">
        <f>HYPERLINK("https://www.boe.es/gazeta/dias/1828/12/13/pdfs/GMD-1828-150.pdf#page=1","Abrir facsímil")</f>
        <v>Abrir facsímil</v>
      </c>
      <c r="K2785" s="3" t="s">
        <v>51</v>
      </c>
    </row>
    <row r="2786" spans="1:11" ht="42" customHeight="1">
      <c r="A2786" s="2" t="s">
        <v>6875</v>
      </c>
      <c r="B2786" s="2" t="s">
        <v>6875</v>
      </c>
      <c r="C2786" s="2" t="s">
        <v>17</v>
      </c>
      <c r="D2786" s="2" t="s">
        <v>18</v>
      </c>
      <c r="E2786" s="5" t="s">
        <v>572</v>
      </c>
      <c r="F2786" s="3" t="s">
        <v>573</v>
      </c>
      <c r="G2786" s="3" t="s">
        <v>43</v>
      </c>
      <c r="H2786" s="2" t="s">
        <v>49</v>
      </c>
      <c r="I2786" s="2" t="s">
        <v>6876</v>
      </c>
      <c r="J2786" s="3" t="str">
        <f>HYPERLINK("https://www.boe.es/gazeta/dias/1828/09/23/pdfs/GMD-1828-115.pdf#page=1","Abrir facsímil")</f>
        <v>Abrir facsímil</v>
      </c>
      <c r="K2786" s="3" t="s">
        <v>51</v>
      </c>
    </row>
    <row r="2787" spans="1:11" ht="42" customHeight="1">
      <c r="A2787" s="2" t="s">
        <v>6877</v>
      </c>
      <c r="B2787" s="2" t="s">
        <v>6877</v>
      </c>
      <c r="C2787" s="2" t="s">
        <v>17</v>
      </c>
      <c r="D2787" s="2" t="s">
        <v>18</v>
      </c>
      <c r="E2787" s="5" t="s">
        <v>141</v>
      </c>
      <c r="F2787" s="3" t="s">
        <v>142</v>
      </c>
      <c r="G2787" s="3" t="s">
        <v>43</v>
      </c>
      <c r="H2787" s="2" t="s">
        <v>49</v>
      </c>
      <c r="I2787" s="2" t="s">
        <v>6878</v>
      </c>
      <c r="J2787" s="3" t="str">
        <f>HYPERLINK("https://www.boe.es/gazeta/dias/1828/08/19/pdfs/GMD-1828-100.pdf#page=1","Abrir facsímil")</f>
        <v>Abrir facsímil</v>
      </c>
      <c r="K2787" s="3" t="s">
        <v>51</v>
      </c>
    </row>
    <row r="2788" spans="1:11" ht="42" customHeight="1">
      <c r="A2788" s="2" t="s">
        <v>6879</v>
      </c>
      <c r="B2788" s="2" t="s">
        <v>6879</v>
      </c>
      <c r="C2788" s="2" t="s">
        <v>17</v>
      </c>
      <c r="D2788" s="2" t="s">
        <v>18</v>
      </c>
      <c r="E2788" s="5" t="s">
        <v>1174</v>
      </c>
      <c r="F2788" s="3" t="s">
        <v>1175</v>
      </c>
      <c r="G2788" s="3" t="s">
        <v>67</v>
      </c>
      <c r="H2788" s="2" t="s">
        <v>49</v>
      </c>
      <c r="I2788" s="2" t="s">
        <v>6880</v>
      </c>
      <c r="J2788" s="3" t="str">
        <f>HYPERLINK("https://www.boe.es/gazeta/dias/1828/07/29/pdfs/GMD-1828-91.pdf#page=2","Abrir facsímil")</f>
        <v>Abrir facsímil</v>
      </c>
      <c r="K2788" s="3" t="s">
        <v>51</v>
      </c>
    </row>
    <row r="2789" spans="1:11" ht="42" customHeight="1">
      <c r="A2789" s="2" t="s">
        <v>6879</v>
      </c>
      <c r="B2789" s="2" t="s">
        <v>6879</v>
      </c>
      <c r="C2789" s="2" t="s">
        <v>17</v>
      </c>
      <c r="D2789" s="2" t="s">
        <v>18</v>
      </c>
      <c r="E2789" s="5" t="s">
        <v>446</v>
      </c>
      <c r="F2789" s="3" t="s">
        <v>447</v>
      </c>
      <c r="G2789" s="3" t="s">
        <v>67</v>
      </c>
      <c r="H2789" s="2" t="s">
        <v>49</v>
      </c>
      <c r="I2789" s="2" t="s">
        <v>6881</v>
      </c>
      <c r="J2789" s="3" t="str">
        <f>HYPERLINK("https://www.boe.es/gazeta/dias/1828/08/16/pdfs/GMD-1828-99.pdf#page=2","Abrir facsímil")</f>
        <v>Abrir facsímil</v>
      </c>
      <c r="K2789" s="3" t="s">
        <v>51</v>
      </c>
    </row>
    <row r="2790" spans="1:11" ht="42" customHeight="1">
      <c r="A2790" s="2" t="s">
        <v>6879</v>
      </c>
      <c r="B2790" s="2" t="s">
        <v>6879</v>
      </c>
      <c r="C2790" s="2" t="s">
        <v>17</v>
      </c>
      <c r="D2790" s="2" t="s">
        <v>18</v>
      </c>
      <c r="E2790" s="5" t="s">
        <v>504</v>
      </c>
      <c r="F2790" s="3" t="s">
        <v>505</v>
      </c>
      <c r="G2790" s="3" t="s">
        <v>67</v>
      </c>
      <c r="H2790" s="2" t="s">
        <v>49</v>
      </c>
      <c r="I2790" s="2" t="s">
        <v>6882</v>
      </c>
      <c r="J2790" s="3" t="str">
        <f>HYPERLINK("https://www.boe.es/gazeta/dias/1828/09/13/pdfs/GMD-1828-111.pdf#page=2","Abrir facsímil")</f>
        <v>Abrir facsímil</v>
      </c>
      <c r="K2790" s="3" t="s">
        <v>51</v>
      </c>
    </row>
    <row r="2791" spans="1:11" ht="42" customHeight="1">
      <c r="A2791" s="2" t="s">
        <v>6883</v>
      </c>
      <c r="B2791" s="2" t="s">
        <v>6883</v>
      </c>
      <c r="C2791" s="2" t="s">
        <v>17</v>
      </c>
      <c r="D2791" s="2" t="s">
        <v>18</v>
      </c>
      <c r="E2791" s="5" t="s">
        <v>241</v>
      </c>
      <c r="F2791" s="3" t="s">
        <v>242</v>
      </c>
      <c r="G2791" s="3" t="s">
        <v>67</v>
      </c>
      <c r="H2791" s="2" t="s">
        <v>49</v>
      </c>
      <c r="I2791" s="2" t="s">
        <v>6884</v>
      </c>
      <c r="J2791" s="3" t="str">
        <f>HYPERLINK("https://www.boe.es/gazeta/dias/1828/02/12/pdfs/GMD-1828-19.pdf#page=2","Abrir facsímil")</f>
        <v>Abrir facsímil</v>
      </c>
      <c r="K2791" s="3" t="s">
        <v>51</v>
      </c>
    </row>
    <row r="2792" spans="1:11" ht="42" customHeight="1">
      <c r="A2792" s="2" t="s">
        <v>6885</v>
      </c>
      <c r="B2792" s="2" t="s">
        <v>6885</v>
      </c>
      <c r="C2792" s="2" t="s">
        <v>17</v>
      </c>
      <c r="D2792" s="2" t="s">
        <v>18</v>
      </c>
      <c r="E2792" s="5" t="s">
        <v>319</v>
      </c>
      <c r="F2792" s="3" t="s">
        <v>320</v>
      </c>
      <c r="G2792" s="3" t="s">
        <v>43</v>
      </c>
      <c r="H2792" s="2" t="s">
        <v>49</v>
      </c>
      <c r="I2792" s="2" t="s">
        <v>6886</v>
      </c>
      <c r="J2792" s="3" t="str">
        <f>HYPERLINK("https://www.boe.es/gazeta/dias/1828/12/16/pdfs/GMD-1828-151.pdf#page=1","Abrir facsímil")</f>
        <v>Abrir facsímil</v>
      </c>
      <c r="K2792" s="3" t="s">
        <v>51</v>
      </c>
    </row>
    <row r="2793" spans="1:11" ht="42" customHeight="1">
      <c r="A2793" s="2" t="s">
        <v>6887</v>
      </c>
      <c r="B2793" s="2" t="s">
        <v>6887</v>
      </c>
      <c r="C2793" s="2" t="s">
        <v>17</v>
      </c>
      <c r="D2793" s="2" t="s">
        <v>18</v>
      </c>
      <c r="E2793" s="5" t="s">
        <v>494</v>
      </c>
      <c r="F2793" s="3" t="s">
        <v>495</v>
      </c>
      <c r="G2793" s="3" t="s">
        <v>3854</v>
      </c>
      <c r="H2793" s="2" t="s">
        <v>49</v>
      </c>
      <c r="I2793" s="2" t="s">
        <v>6888</v>
      </c>
      <c r="J2793" s="3" t="str">
        <f>HYPERLINK("https://www.boe.es/gazeta/dias/1828/12/18/pdfs/GMD-1828-152.pdf#page=2","Abrir facsímil")</f>
        <v>Abrir facsímil</v>
      </c>
      <c r="K2793" s="3" t="s">
        <v>51</v>
      </c>
    </row>
    <row r="2794" spans="1:11" ht="42" customHeight="1">
      <c r="A2794" s="2" t="s">
        <v>6889</v>
      </c>
      <c r="B2794" s="2" t="s">
        <v>6889</v>
      </c>
      <c r="C2794" s="2" t="s">
        <v>86</v>
      </c>
      <c r="D2794" s="2" t="s">
        <v>28</v>
      </c>
      <c r="E2794" s="5" t="s">
        <v>137</v>
      </c>
      <c r="F2794" s="3" t="s">
        <v>138</v>
      </c>
      <c r="G2794" s="3" t="s">
        <v>67</v>
      </c>
      <c r="H2794" s="2" t="s">
        <v>49</v>
      </c>
      <c r="I2794" s="2" t="s">
        <v>6890</v>
      </c>
      <c r="J2794" s="3" t="str">
        <f>HYPERLINK("https://www.boe.es/gazeta/dias/1828/12/25/pdfs/GMD-1828-155.pdf#page=2","Abrir facsímil")</f>
        <v>Abrir facsímil</v>
      </c>
      <c r="K2794" s="3" t="s">
        <v>51</v>
      </c>
    </row>
    <row r="2795" spans="1:11" ht="42" customHeight="1">
      <c r="A2795" s="2" t="s">
        <v>6891</v>
      </c>
      <c r="B2795" s="2" t="s">
        <v>6891</v>
      </c>
      <c r="C2795" s="2" t="s">
        <v>17</v>
      </c>
      <c r="D2795" s="2" t="s">
        <v>18</v>
      </c>
      <c r="E2795" s="5" t="s">
        <v>394</v>
      </c>
      <c r="F2795" s="3" t="s">
        <v>395</v>
      </c>
      <c r="G2795" s="3" t="s">
        <v>67</v>
      </c>
      <c r="H2795" s="2" t="s">
        <v>49</v>
      </c>
      <c r="I2795" s="2" t="s">
        <v>6892</v>
      </c>
      <c r="J2795" s="3" t="str">
        <f>HYPERLINK("https://www.boe.es/gazeta/dias/1828/01/10/pdfs/GMD-1828-5.pdf#page=2","Abrir facsímil")</f>
        <v>Abrir facsímil</v>
      </c>
      <c r="K2795" s="3" t="s">
        <v>51</v>
      </c>
    </row>
    <row r="2796" spans="1:11" ht="42" customHeight="1">
      <c r="A2796" s="2" t="s">
        <v>6891</v>
      </c>
      <c r="B2796" s="2" t="s">
        <v>6891</v>
      </c>
      <c r="C2796" s="2" t="s">
        <v>17</v>
      </c>
      <c r="D2796" s="2" t="s">
        <v>18</v>
      </c>
      <c r="E2796" s="5" t="s">
        <v>2467</v>
      </c>
      <c r="F2796" s="3" t="s">
        <v>2468</v>
      </c>
      <c r="G2796" s="3" t="s">
        <v>67</v>
      </c>
      <c r="H2796" s="2" t="s">
        <v>49</v>
      </c>
      <c r="I2796" s="2" t="s">
        <v>6893</v>
      </c>
      <c r="J2796" s="3" t="str">
        <f>HYPERLINK("https://www.boe.es/gazeta/dias/1828/06/03/pdfs/GMD-1828-67.pdf#page=2","Abrir facsímil")</f>
        <v>Abrir facsímil</v>
      </c>
      <c r="K2796" s="3" t="s">
        <v>51</v>
      </c>
    </row>
    <row r="2797" spans="1:11" ht="42" customHeight="1">
      <c r="A2797" s="2" t="s">
        <v>6891</v>
      </c>
      <c r="B2797" s="2" t="s">
        <v>6891</v>
      </c>
      <c r="C2797" s="2" t="s">
        <v>17</v>
      </c>
      <c r="D2797" s="2" t="s">
        <v>18</v>
      </c>
      <c r="E2797" s="5" t="s">
        <v>1195</v>
      </c>
      <c r="F2797" s="3" t="s">
        <v>1196</v>
      </c>
      <c r="G2797" s="3" t="s">
        <v>67</v>
      </c>
      <c r="H2797" s="2" t="s">
        <v>49</v>
      </c>
      <c r="I2797" s="2" t="s">
        <v>6894</v>
      </c>
      <c r="J2797" s="3" t="str">
        <f>HYPERLINK("https://www.boe.es/gazeta/dias/1828/06/07/pdfs/GMD-1828-69.pdf#page=2","Abrir facsímil")</f>
        <v>Abrir facsímil</v>
      </c>
      <c r="K2797" s="3" t="s">
        <v>51</v>
      </c>
    </row>
    <row r="2798" spans="1:11" ht="42" customHeight="1">
      <c r="A2798" s="2" t="s">
        <v>6891</v>
      </c>
      <c r="B2798" s="2" t="s">
        <v>6891</v>
      </c>
      <c r="C2798" s="2" t="s">
        <v>17</v>
      </c>
      <c r="D2798" s="2" t="s">
        <v>18</v>
      </c>
      <c r="E2798" s="5" t="s">
        <v>547</v>
      </c>
      <c r="F2798" s="3" t="s">
        <v>548</v>
      </c>
      <c r="G2798" s="3" t="s">
        <v>36</v>
      </c>
      <c r="H2798" s="2" t="s">
        <v>49</v>
      </c>
      <c r="I2798" s="2" t="s">
        <v>6895</v>
      </c>
      <c r="J2798" s="3" t="str">
        <f>HYPERLINK("https://www.boe.es/gazeta/dias/1828/06/14/pdfs/GMD-1828-72.pdf#page=3","Abrir facsímil")</f>
        <v>Abrir facsímil</v>
      </c>
      <c r="K2798" s="3" t="s">
        <v>51</v>
      </c>
    </row>
    <row r="2799" spans="1:11" ht="42" customHeight="1">
      <c r="A2799" s="2" t="s">
        <v>6891</v>
      </c>
      <c r="B2799" s="2" t="s">
        <v>6891</v>
      </c>
      <c r="C2799" s="2" t="s">
        <v>17</v>
      </c>
      <c r="D2799" s="2" t="s">
        <v>18</v>
      </c>
      <c r="E2799" s="5" t="s">
        <v>1788</v>
      </c>
      <c r="F2799" s="3" t="s">
        <v>1789</v>
      </c>
      <c r="G2799" s="3" t="s">
        <v>43</v>
      </c>
      <c r="H2799" s="2" t="s">
        <v>49</v>
      </c>
      <c r="I2799" s="2" t="s">
        <v>6896</v>
      </c>
      <c r="J2799" s="3" t="str">
        <f>HYPERLINK("https://www.boe.es/gazeta/dias/1828/06/28/pdfs/GMD-1828-78.pdf#page=1","Abrir facsímil")</f>
        <v>Abrir facsímil</v>
      </c>
      <c r="K2799" s="3" t="s">
        <v>51</v>
      </c>
    </row>
    <row r="2800" spans="1:11" ht="42" customHeight="1">
      <c r="A2800" s="2" t="s">
        <v>6891</v>
      </c>
      <c r="B2800" s="2" t="s">
        <v>6891</v>
      </c>
      <c r="C2800" s="2" t="s">
        <v>17</v>
      </c>
      <c r="D2800" s="2" t="s">
        <v>18</v>
      </c>
      <c r="E2800" s="5" t="s">
        <v>534</v>
      </c>
      <c r="F2800" s="3" t="s">
        <v>535</v>
      </c>
      <c r="G2800" s="3" t="s">
        <v>43</v>
      </c>
      <c r="H2800" s="2" t="s">
        <v>49</v>
      </c>
      <c r="I2800" s="2" t="s">
        <v>6897</v>
      </c>
      <c r="J2800" s="3" t="str">
        <f>HYPERLINK("https://www.boe.es/gazeta/dias/1828/07/15/pdfs/GMD-1828-85.pdf#page=1","Abrir facsímil")</f>
        <v>Abrir facsímil</v>
      </c>
      <c r="K2800" s="3" t="s">
        <v>51</v>
      </c>
    </row>
    <row r="2801" spans="1:11" ht="42" customHeight="1">
      <c r="A2801" s="2" t="s">
        <v>6891</v>
      </c>
      <c r="B2801" s="2" t="s">
        <v>6891</v>
      </c>
      <c r="C2801" s="2" t="s">
        <v>17</v>
      </c>
      <c r="D2801" s="2" t="s">
        <v>18</v>
      </c>
      <c r="E2801" s="5" t="s">
        <v>534</v>
      </c>
      <c r="F2801" s="3" t="s">
        <v>535</v>
      </c>
      <c r="G2801" s="3" t="s">
        <v>67</v>
      </c>
      <c r="H2801" s="2" t="s">
        <v>49</v>
      </c>
      <c r="I2801" s="2" t="s">
        <v>6898</v>
      </c>
      <c r="J2801" s="3" t="str">
        <f>HYPERLINK("https://www.boe.es/gazeta/dias/1828/07/15/pdfs/GMD-1828-85.pdf#page=2","Abrir facsímil")</f>
        <v>Abrir facsímil</v>
      </c>
      <c r="K2801" s="3" t="s">
        <v>51</v>
      </c>
    </row>
    <row r="2802" spans="1:11" ht="42" customHeight="1">
      <c r="A2802" s="2" t="s">
        <v>6891</v>
      </c>
      <c r="B2802" s="2" t="s">
        <v>6891</v>
      </c>
      <c r="C2802" s="2" t="s">
        <v>17</v>
      </c>
      <c r="D2802" s="2" t="s">
        <v>18</v>
      </c>
      <c r="E2802" s="5" t="s">
        <v>1892</v>
      </c>
      <c r="F2802" s="3" t="s">
        <v>1893</v>
      </c>
      <c r="G2802" s="3" t="s">
        <v>67</v>
      </c>
      <c r="H2802" s="2" t="s">
        <v>49</v>
      </c>
      <c r="I2802" s="2" t="s">
        <v>6899</v>
      </c>
      <c r="J2802" s="3" t="str">
        <f>HYPERLINK("https://www.boe.es/gazeta/dias/1828/11/27/pdfs/GMD-1828-143.pdf#page=2","Abrir facsímil")</f>
        <v>Abrir facsímil</v>
      </c>
      <c r="K2802" s="3" t="s">
        <v>51</v>
      </c>
    </row>
    <row r="2803" spans="1:11" ht="42" customHeight="1">
      <c r="A2803" s="2" t="s">
        <v>6900</v>
      </c>
      <c r="B2803" s="2" t="s">
        <v>6900</v>
      </c>
      <c r="C2803" s="2" t="s">
        <v>86</v>
      </c>
      <c r="D2803" s="2" t="s">
        <v>28</v>
      </c>
      <c r="E2803" s="5" t="s">
        <v>614</v>
      </c>
      <c r="F2803" s="3" t="s">
        <v>615</v>
      </c>
      <c r="G2803" s="3" t="s">
        <v>67</v>
      </c>
      <c r="H2803" s="2" t="s">
        <v>49</v>
      </c>
      <c r="I2803" s="2" t="s">
        <v>6901</v>
      </c>
      <c r="J2803" s="3" t="str">
        <f>HYPERLINK("https://www.boe.es/gazeta/dias/1828/05/27/pdfs/GMD-1828-64.pdf#page=2","Abrir facsímil")</f>
        <v>Abrir facsímil</v>
      </c>
      <c r="K2803" s="3" t="s">
        <v>51</v>
      </c>
    </row>
    <row r="2804" spans="1:11" ht="42" customHeight="1">
      <c r="A2804" s="2" t="s">
        <v>6902</v>
      </c>
      <c r="B2804" s="2" t="s">
        <v>6902</v>
      </c>
      <c r="C2804" s="2" t="s">
        <v>17</v>
      </c>
      <c r="D2804" s="2" t="s">
        <v>18</v>
      </c>
      <c r="E2804" s="5" t="s">
        <v>137</v>
      </c>
      <c r="F2804" s="3" t="s">
        <v>138</v>
      </c>
      <c r="G2804" s="3" t="s">
        <v>67</v>
      </c>
      <c r="H2804" s="2" t="s">
        <v>49</v>
      </c>
      <c r="I2804" s="2" t="s">
        <v>6903</v>
      </c>
      <c r="J2804" s="3" t="str">
        <f>HYPERLINK("https://www.boe.es/gazeta/dias/1828/12/25/pdfs/GMD-1828-155.pdf#page=2","Abrir facsímil")</f>
        <v>Abrir facsímil</v>
      </c>
      <c r="K2804" s="3" t="s">
        <v>51</v>
      </c>
    </row>
    <row r="2805" spans="1:11" ht="42" customHeight="1">
      <c r="A2805" s="2" t="s">
        <v>6904</v>
      </c>
      <c r="B2805" s="2" t="s">
        <v>6904</v>
      </c>
      <c r="C2805" s="2" t="s">
        <v>17</v>
      </c>
      <c r="D2805" s="2" t="s">
        <v>18</v>
      </c>
      <c r="E2805" s="5" t="s">
        <v>19</v>
      </c>
      <c r="F2805" s="3" t="s">
        <v>20</v>
      </c>
      <c r="G2805" s="3" t="s">
        <v>67</v>
      </c>
      <c r="H2805" s="2" t="s">
        <v>49</v>
      </c>
      <c r="I2805" s="2" t="s">
        <v>6905</v>
      </c>
      <c r="J2805" s="3" t="str">
        <f>HYPERLINK("https://www.boe.es/gazeta/dias/1828/12/30/pdfs/GMD-1828-157.pdf#page=2","Abrir facsímil")</f>
        <v>Abrir facsímil</v>
      </c>
      <c r="K2805" s="3" t="s">
        <v>51</v>
      </c>
    </row>
    <row r="2806" spans="1:11" ht="42" customHeight="1">
      <c r="A2806" s="2" t="s">
        <v>6906</v>
      </c>
      <c r="B2806" s="2" t="s">
        <v>6906</v>
      </c>
      <c r="C2806" s="2" t="s">
        <v>17</v>
      </c>
      <c r="D2806" s="2" t="s">
        <v>18</v>
      </c>
      <c r="E2806" s="5" t="s">
        <v>883</v>
      </c>
      <c r="F2806" s="3" t="s">
        <v>884</v>
      </c>
      <c r="G2806" s="3" t="s">
        <v>43</v>
      </c>
      <c r="H2806" s="2" t="s">
        <v>49</v>
      </c>
      <c r="I2806" s="2" t="s">
        <v>6907</v>
      </c>
      <c r="J2806" s="3" t="str">
        <f>HYPERLINK("https://www.boe.es/gazeta/dias/1828/11/04/pdfs/GMD-1828-133.pdf#page=1","Abrir facsímil")</f>
        <v>Abrir facsímil</v>
      </c>
      <c r="K2806" s="3" t="s">
        <v>51</v>
      </c>
    </row>
    <row r="2807" spans="1:11" ht="42" customHeight="1">
      <c r="A2807" s="2" t="s">
        <v>6908</v>
      </c>
      <c r="B2807" s="2" t="s">
        <v>6908</v>
      </c>
      <c r="C2807" s="2" t="s">
        <v>17</v>
      </c>
      <c r="D2807" s="2" t="s">
        <v>18</v>
      </c>
      <c r="E2807" s="5" t="s">
        <v>1245</v>
      </c>
      <c r="F2807" s="3" t="s">
        <v>1246</v>
      </c>
      <c r="G2807" s="3" t="s">
        <v>43</v>
      </c>
      <c r="H2807" s="2" t="s">
        <v>49</v>
      </c>
      <c r="I2807" s="2" t="s">
        <v>6909</v>
      </c>
      <c r="J2807" s="3" t="str">
        <f>HYPERLINK("https://www.boe.es/gazeta/dias/1828/11/13/pdfs/GMD-1828-137.pdf#page=1","Abrir facsímil")</f>
        <v>Abrir facsímil</v>
      </c>
      <c r="K2807" s="3" t="s">
        <v>51</v>
      </c>
    </row>
    <row r="2808" spans="1:11" ht="42" customHeight="1">
      <c r="A2808" s="2" t="s">
        <v>6910</v>
      </c>
      <c r="B2808" s="2" t="s">
        <v>6910</v>
      </c>
      <c r="C2808" s="2" t="s">
        <v>17</v>
      </c>
      <c r="D2808" s="2" t="s">
        <v>18</v>
      </c>
      <c r="E2808" s="5" t="s">
        <v>1245</v>
      </c>
      <c r="F2808" s="3" t="s">
        <v>1246</v>
      </c>
      <c r="G2808" s="3" t="s">
        <v>43</v>
      </c>
      <c r="H2808" s="2" t="s">
        <v>49</v>
      </c>
      <c r="I2808" s="2" t="s">
        <v>6911</v>
      </c>
      <c r="J2808" s="3" t="str">
        <f>HYPERLINK("https://www.boe.es/gazeta/dias/1828/11/13/pdfs/GMD-1828-137.pdf#page=1","Abrir facsímil")</f>
        <v>Abrir facsímil</v>
      </c>
      <c r="K2808" s="3" t="s">
        <v>51</v>
      </c>
    </row>
    <row r="2809" spans="1:11" ht="42" customHeight="1">
      <c r="A2809" s="2" t="s">
        <v>6912</v>
      </c>
      <c r="B2809" s="2" t="s">
        <v>6912</v>
      </c>
      <c r="C2809" s="2" t="s">
        <v>17</v>
      </c>
      <c r="D2809" s="2" t="s">
        <v>18</v>
      </c>
      <c r="E2809" s="5" t="s">
        <v>1788</v>
      </c>
      <c r="F2809" s="3" t="s">
        <v>1789</v>
      </c>
      <c r="G2809" s="3" t="s">
        <v>43</v>
      </c>
      <c r="H2809" s="2" t="s">
        <v>49</v>
      </c>
      <c r="I2809" s="2" t="s">
        <v>6913</v>
      </c>
      <c r="J2809" s="3" t="str">
        <f>HYPERLINK("https://www.boe.es/gazeta/dias/1828/06/28/pdfs/GMD-1828-78.pdf#page=1","Abrir facsímil")</f>
        <v>Abrir facsímil</v>
      </c>
      <c r="K2809" s="3" t="s">
        <v>51</v>
      </c>
    </row>
    <row r="2810" spans="1:11" ht="42" customHeight="1">
      <c r="A2810" s="2" t="s">
        <v>6914</v>
      </c>
      <c r="B2810" s="2" t="s">
        <v>6914</v>
      </c>
      <c r="C2810" s="2" t="s">
        <v>17</v>
      </c>
      <c r="D2810" s="2" t="s">
        <v>18</v>
      </c>
      <c r="E2810" s="5" t="s">
        <v>1077</v>
      </c>
      <c r="F2810" s="3" t="s">
        <v>1078</v>
      </c>
      <c r="G2810" s="3" t="s">
        <v>67</v>
      </c>
      <c r="H2810" s="2" t="s">
        <v>49</v>
      </c>
      <c r="I2810" s="2" t="s">
        <v>6915</v>
      </c>
      <c r="J2810" s="3" t="str">
        <f>HYPERLINK("https://www.boe.es/gazeta/dias/1828/07/19/pdfs/GMD-1828-87.pdf#page=2","Abrir facsímil")</f>
        <v>Abrir facsímil</v>
      </c>
      <c r="K2810" s="3" t="s">
        <v>51</v>
      </c>
    </row>
    <row r="2811" spans="1:11" ht="42" customHeight="1">
      <c r="A2811" s="2" t="s">
        <v>6916</v>
      </c>
      <c r="B2811" s="2" t="s">
        <v>6916</v>
      </c>
      <c r="C2811" s="2" t="s">
        <v>27</v>
      </c>
      <c r="D2811" s="2" t="s">
        <v>28</v>
      </c>
      <c r="E2811" s="5" t="s">
        <v>1576</v>
      </c>
      <c r="F2811" s="3" t="s">
        <v>1577</v>
      </c>
      <c r="G2811" s="3" t="s">
        <v>67</v>
      </c>
      <c r="H2811" s="2" t="s">
        <v>49</v>
      </c>
      <c r="I2811" s="2" t="s">
        <v>6917</v>
      </c>
      <c r="J2811" s="3" t="str">
        <f>HYPERLINK("https://www.boe.es/gazeta/dias/1828/10/04/pdfs/GMD-1828-120.pdf#page=2","Abrir facsímil")</f>
        <v>Abrir facsímil</v>
      </c>
      <c r="K2811" s="3" t="s">
        <v>51</v>
      </c>
    </row>
    <row r="2812" spans="1:11" ht="42" customHeight="1">
      <c r="A2812" s="2" t="s">
        <v>6918</v>
      </c>
      <c r="B2812" s="2" t="s">
        <v>6918</v>
      </c>
      <c r="C2812" s="2" t="s">
        <v>17</v>
      </c>
      <c r="D2812" s="2" t="s">
        <v>18</v>
      </c>
      <c r="E2812" s="5" t="s">
        <v>927</v>
      </c>
      <c r="F2812" s="3" t="s">
        <v>928</v>
      </c>
      <c r="G2812" s="3" t="s">
        <v>36</v>
      </c>
      <c r="H2812" s="2" t="s">
        <v>49</v>
      </c>
      <c r="I2812" s="2" t="s">
        <v>6919</v>
      </c>
      <c r="J2812" s="3" t="str">
        <f>HYPERLINK("https://www.boe.es/gazeta/dias/1828/10/09/pdfs/GMD-1828-122.pdf#page=3","Abrir facsímil")</f>
        <v>Abrir facsímil</v>
      </c>
      <c r="K2812" s="3" t="s">
        <v>51</v>
      </c>
    </row>
    <row r="2813" spans="1:11" ht="42" customHeight="1">
      <c r="A2813" s="2" t="s">
        <v>6920</v>
      </c>
      <c r="B2813" s="2" t="s">
        <v>6921</v>
      </c>
      <c r="C2813" s="2" t="s">
        <v>17</v>
      </c>
      <c r="D2813" s="2" t="s">
        <v>18</v>
      </c>
      <c r="E2813" s="5" t="s">
        <v>108</v>
      </c>
      <c r="F2813" s="3" t="s">
        <v>109</v>
      </c>
      <c r="G2813" s="3" t="s">
        <v>67</v>
      </c>
      <c r="H2813" s="2" t="s">
        <v>49</v>
      </c>
      <c r="I2813" s="2" t="s">
        <v>6922</v>
      </c>
      <c r="J2813" s="3" t="str">
        <f>HYPERLINK("https://www.boe.es/gazeta/dias/1828/11/29/pdfs/GMD-1828-144.pdf#page=2","Abrir facsímil")</f>
        <v>Abrir facsímil</v>
      </c>
      <c r="K2813" s="3" t="s">
        <v>51</v>
      </c>
    </row>
    <row r="2814" spans="1:11" ht="42" customHeight="1">
      <c r="A2814" s="2" t="s">
        <v>6923</v>
      </c>
      <c r="B2814" s="2" t="s">
        <v>6924</v>
      </c>
      <c r="C2814" s="2" t="s">
        <v>17</v>
      </c>
      <c r="D2814" s="2" t="s">
        <v>18</v>
      </c>
      <c r="E2814" s="5" t="s">
        <v>256</v>
      </c>
      <c r="F2814" s="3" t="s">
        <v>257</v>
      </c>
      <c r="G2814" s="3" t="s">
        <v>67</v>
      </c>
      <c r="H2814" s="2" t="s">
        <v>49</v>
      </c>
      <c r="I2814" s="2" t="s">
        <v>6925</v>
      </c>
      <c r="J2814" s="3" t="str">
        <f>HYPERLINK("https://www.boe.es/gazeta/dias/1828/11/11/pdfs/GMD-1828-136.pdf#page=2","Abrir facsímil")</f>
        <v>Abrir facsímil</v>
      </c>
      <c r="K2814" s="3" t="s">
        <v>51</v>
      </c>
    </row>
    <row r="2815" spans="1:11" ht="42" customHeight="1">
      <c r="A2815" s="2" t="s">
        <v>6926</v>
      </c>
      <c r="B2815" s="2" t="s">
        <v>6927</v>
      </c>
      <c r="C2815" s="2" t="s">
        <v>17</v>
      </c>
      <c r="D2815" s="2" t="s">
        <v>18</v>
      </c>
      <c r="E2815" s="5" t="s">
        <v>883</v>
      </c>
      <c r="F2815" s="3" t="s">
        <v>884</v>
      </c>
      <c r="G2815" s="3" t="s">
        <v>67</v>
      </c>
      <c r="H2815" s="2" t="s">
        <v>49</v>
      </c>
      <c r="I2815" s="2" t="s">
        <v>6928</v>
      </c>
      <c r="J2815" s="3" t="str">
        <f>HYPERLINK("https://www.boe.es/gazeta/dias/1828/11/04/pdfs/GMD-1828-133.pdf#page=2","Abrir facsímil")</f>
        <v>Abrir facsímil</v>
      </c>
      <c r="K2815" s="3" t="s">
        <v>51</v>
      </c>
    </row>
    <row r="2816" spans="1:11" ht="42" customHeight="1">
      <c r="A2816" s="2" t="s">
        <v>6929</v>
      </c>
      <c r="B2816" s="2" t="s">
        <v>6930</v>
      </c>
      <c r="C2816" s="2" t="s">
        <v>17</v>
      </c>
      <c r="D2816" s="2" t="s">
        <v>18</v>
      </c>
      <c r="E2816" s="5" t="s">
        <v>475</v>
      </c>
      <c r="F2816" s="3" t="s">
        <v>476</v>
      </c>
      <c r="G2816" s="3" t="s">
        <v>67</v>
      </c>
      <c r="H2816" s="2" t="s">
        <v>22</v>
      </c>
      <c r="I2816" s="2" t="s">
        <v>6931</v>
      </c>
      <c r="J2816" s="3" t="str">
        <f>HYPERLINK("https://www.boe.es/gazeta/dias/1828/11/25/pdfs/GMD-1828-142.pdf#page=2","Abrir facsímil")</f>
        <v>Abrir facsímil</v>
      </c>
      <c r="K2816" s="3" t="s">
        <v>24</v>
      </c>
    </row>
    <row r="2817" spans="1:11" ht="42" customHeight="1">
      <c r="A2817" s="2" t="s">
        <v>6932</v>
      </c>
      <c r="B2817" s="2" t="s">
        <v>6933</v>
      </c>
      <c r="C2817" s="2" t="s">
        <v>96</v>
      </c>
      <c r="D2817" s="2" t="s">
        <v>28</v>
      </c>
      <c r="E2817" s="5" t="s">
        <v>465</v>
      </c>
      <c r="F2817" s="3" t="s">
        <v>466</v>
      </c>
      <c r="G2817" s="3" t="s">
        <v>21</v>
      </c>
      <c r="H2817" s="2" t="s">
        <v>49</v>
      </c>
      <c r="I2817" s="2" t="s">
        <v>6934</v>
      </c>
      <c r="J2817" s="3" t="str">
        <f>HYPERLINK("https://www.boe.es/gazeta/dias/1828/07/22/pdfs/GMD-1828-88.pdf#page=4","Abrir facsímil")</f>
        <v>Abrir facsímil</v>
      </c>
      <c r="K2817" s="3" t="s">
        <v>51</v>
      </c>
    </row>
    <row r="2818" spans="1:11" ht="42" customHeight="1">
      <c r="A2818" s="2" t="s">
        <v>6935</v>
      </c>
      <c r="B2818" s="2" t="s">
        <v>6935</v>
      </c>
      <c r="C2818" s="2" t="s">
        <v>27</v>
      </c>
      <c r="D2818" s="2" t="s">
        <v>28</v>
      </c>
      <c r="E2818" s="5" t="s">
        <v>465</v>
      </c>
      <c r="F2818" s="3" t="s">
        <v>466</v>
      </c>
      <c r="G2818" s="3" t="s">
        <v>36</v>
      </c>
      <c r="H2818" s="2" t="s">
        <v>49</v>
      </c>
      <c r="I2818" s="2" t="s">
        <v>6936</v>
      </c>
      <c r="J2818" s="3" t="str">
        <f>HYPERLINK("https://www.boe.es/gazeta/dias/1828/07/22/pdfs/GMD-1828-88.pdf#page=3","Abrir facsímil")</f>
        <v>Abrir facsímil</v>
      </c>
      <c r="K2818" s="3" t="s">
        <v>51</v>
      </c>
    </row>
    <row r="2819" spans="1:11" ht="42" customHeight="1">
      <c r="A2819" s="2" t="s">
        <v>6937</v>
      </c>
      <c r="B2819" s="2" t="s">
        <v>6938</v>
      </c>
      <c r="C2819" s="2" t="s">
        <v>54</v>
      </c>
      <c r="D2819" s="2" t="s">
        <v>28</v>
      </c>
      <c r="E2819" s="5" t="s">
        <v>534</v>
      </c>
      <c r="F2819" s="3" t="s">
        <v>535</v>
      </c>
      <c r="G2819" s="3" t="s">
        <v>21</v>
      </c>
      <c r="H2819" s="2" t="s">
        <v>49</v>
      </c>
      <c r="I2819" s="2" t="s">
        <v>6939</v>
      </c>
      <c r="J2819" s="3" t="str">
        <f>HYPERLINK("https://www.boe.es/gazeta/dias/1828/07/15/pdfs/GMD-1828-85.pdf#page=4","Abrir facsímil")</f>
        <v>Abrir facsímil</v>
      </c>
      <c r="K2819" s="3" t="s">
        <v>51</v>
      </c>
    </row>
    <row r="2820" spans="1:11" ht="42" customHeight="1">
      <c r="A2820" s="2" t="s">
        <v>6940</v>
      </c>
      <c r="B2820" s="2" t="s">
        <v>6940</v>
      </c>
      <c r="C2820" s="2" t="s">
        <v>17</v>
      </c>
      <c r="D2820" s="2" t="s">
        <v>18</v>
      </c>
      <c r="E2820" s="5" t="s">
        <v>128</v>
      </c>
      <c r="F2820" s="3" t="s">
        <v>129</v>
      </c>
      <c r="G2820" s="3" t="s">
        <v>2943</v>
      </c>
      <c r="H2820" s="2" t="s">
        <v>49</v>
      </c>
      <c r="I2820" s="2" t="s">
        <v>6941</v>
      </c>
      <c r="J2820" s="3" t="str">
        <f>HYPERLINK("https://www.boe.es/gazeta/dias/1828/01/03/pdfs/GMD-1828-2.pdf#page=2","Abrir facsímil")</f>
        <v>Abrir facsímil</v>
      </c>
      <c r="K2820" s="3" t="s">
        <v>51</v>
      </c>
    </row>
    <row r="2821" spans="1:11" ht="42" customHeight="1">
      <c r="A2821" s="2" t="s">
        <v>6942</v>
      </c>
      <c r="B2821" s="2" t="s">
        <v>6943</v>
      </c>
      <c r="C2821" s="2" t="s">
        <v>150</v>
      </c>
      <c r="D2821" s="2" t="s">
        <v>151</v>
      </c>
      <c r="E2821" s="5" t="s">
        <v>439</v>
      </c>
      <c r="F2821" s="3" t="s">
        <v>440</v>
      </c>
      <c r="G2821" s="3" t="s">
        <v>21</v>
      </c>
      <c r="H2821" s="2" t="s">
        <v>49</v>
      </c>
      <c r="I2821" s="2" t="s">
        <v>6944</v>
      </c>
      <c r="J2821" s="3" t="str">
        <f>HYPERLINK("https://www.boe.es/gazeta/dias/1828/12/09/pdfs/GMD-1828-148.pdf#page=4","Abrir facsímil")</f>
        <v>Abrir facsímil</v>
      </c>
      <c r="K2821" s="3" t="s">
        <v>51</v>
      </c>
    </row>
    <row r="2822" spans="1:11" ht="42" customHeight="1">
      <c r="A2822" s="2" t="s">
        <v>6945</v>
      </c>
      <c r="B2822" s="2" t="s">
        <v>6946</v>
      </c>
      <c r="C2822" s="2" t="s">
        <v>54</v>
      </c>
      <c r="D2822" s="2" t="s">
        <v>28</v>
      </c>
      <c r="E2822" s="5" t="s">
        <v>446</v>
      </c>
      <c r="F2822" s="3" t="s">
        <v>447</v>
      </c>
      <c r="G2822" s="3" t="s">
        <v>21</v>
      </c>
      <c r="H2822" s="2" t="s">
        <v>22</v>
      </c>
      <c r="I2822" s="2" t="s">
        <v>6947</v>
      </c>
      <c r="J2822" s="3" t="str">
        <f>HYPERLINK("https://www.boe.es/gazeta/dias/1828/08/16/pdfs/GMD-1828-99.pdf#page=4","Abrir facsímil")</f>
        <v>Abrir facsímil</v>
      </c>
      <c r="K2822" s="3" t="s">
        <v>24</v>
      </c>
    </row>
    <row r="2823" spans="1:11" ht="42" customHeight="1">
      <c r="A2823" s="2" t="s">
        <v>6948</v>
      </c>
      <c r="B2823" s="2" t="s">
        <v>6948</v>
      </c>
      <c r="C2823" s="2" t="s">
        <v>27</v>
      </c>
      <c r="D2823" s="2" t="s">
        <v>28</v>
      </c>
      <c r="E2823" s="5" t="s">
        <v>169</v>
      </c>
      <c r="F2823" s="3" t="s">
        <v>170</v>
      </c>
      <c r="G2823" s="3" t="s">
        <v>36</v>
      </c>
      <c r="H2823" s="2" t="s">
        <v>49</v>
      </c>
      <c r="I2823" s="2" t="s">
        <v>6949</v>
      </c>
      <c r="J2823" s="3" t="str">
        <f>HYPERLINK("https://www.boe.es/gazeta/dias/1828/04/01/pdfs/GMD-1828-40.pdf#page=3","Abrir facsímil")</f>
        <v>Abrir facsímil</v>
      </c>
      <c r="K2823" s="3" t="s">
        <v>51</v>
      </c>
    </row>
    <row r="2824" spans="1:11" ht="42" customHeight="1">
      <c r="A2824" s="2" t="s">
        <v>6950</v>
      </c>
      <c r="B2824" s="2" t="s">
        <v>6951</v>
      </c>
      <c r="C2824" s="2" t="s">
        <v>27</v>
      </c>
      <c r="D2824" s="2" t="s">
        <v>28</v>
      </c>
      <c r="E2824" s="5" t="s">
        <v>212</v>
      </c>
      <c r="F2824" s="3" t="s">
        <v>213</v>
      </c>
      <c r="G2824" s="3" t="s">
        <v>36</v>
      </c>
      <c r="H2824" s="2" t="s">
        <v>22</v>
      </c>
      <c r="I2824" s="2" t="s">
        <v>6952</v>
      </c>
      <c r="J2824" s="3" t="str">
        <f>HYPERLINK("https://www.boe.es/gazeta/dias/1828/03/25/pdfs/GMD-1828-37.pdf#page=3","Abrir facsímil")</f>
        <v>Abrir facsímil</v>
      </c>
      <c r="K2824" s="3" t="s">
        <v>24</v>
      </c>
    </row>
    <row r="2825" spans="1:11" ht="42" customHeight="1">
      <c r="A2825" s="2" t="s">
        <v>6953</v>
      </c>
      <c r="B2825" s="2" t="s">
        <v>6954</v>
      </c>
      <c r="C2825" s="2" t="s">
        <v>17</v>
      </c>
      <c r="D2825" s="2" t="s">
        <v>18</v>
      </c>
      <c r="E2825" s="5" t="s">
        <v>866</v>
      </c>
      <c r="F2825" s="3" t="s">
        <v>867</v>
      </c>
      <c r="G2825" s="3" t="s">
        <v>67</v>
      </c>
      <c r="H2825" s="2" t="s">
        <v>49</v>
      </c>
      <c r="I2825" s="2" t="s">
        <v>6955</v>
      </c>
      <c r="J2825" s="3" t="str">
        <f>HYPERLINK("https://www.boe.es/gazeta/dias/1828/08/02/pdfs/GMD-1828-93.pdf#page=2","Abrir facsímil")</f>
        <v>Abrir facsímil</v>
      </c>
      <c r="K2825" s="3" t="s">
        <v>51</v>
      </c>
    </row>
    <row r="2826" spans="1:11" ht="42" customHeight="1">
      <c r="A2826" s="2" t="s">
        <v>6956</v>
      </c>
      <c r="B2826" s="2" t="s">
        <v>6957</v>
      </c>
      <c r="C2826" s="2" t="s">
        <v>46</v>
      </c>
      <c r="D2826" s="2" t="s">
        <v>28</v>
      </c>
      <c r="E2826" s="5" t="s">
        <v>394</v>
      </c>
      <c r="F2826" s="3" t="s">
        <v>395</v>
      </c>
      <c r="G2826" s="3" t="s">
        <v>396</v>
      </c>
      <c r="H2826" s="2" t="s">
        <v>22</v>
      </c>
      <c r="I2826" s="2" t="s">
        <v>6958</v>
      </c>
      <c r="J2826" s="3" t="str">
        <f>HYPERLINK("https://www.boe.es/gazeta/dias/1828/01/10/pdfs/GMD-1828-5.pdf#page=4","Abrir facsímil")</f>
        <v>Abrir facsímil</v>
      </c>
      <c r="K2826" s="3" t="s">
        <v>24</v>
      </c>
    </row>
    <row r="2827" spans="1:11" ht="42" customHeight="1">
      <c r="A2827" s="2" t="s">
        <v>6959</v>
      </c>
      <c r="B2827" s="2" t="s">
        <v>6960</v>
      </c>
      <c r="C2827" s="2" t="s">
        <v>17</v>
      </c>
      <c r="D2827" s="2" t="s">
        <v>18</v>
      </c>
      <c r="E2827" s="5" t="s">
        <v>128</v>
      </c>
      <c r="F2827" s="3" t="s">
        <v>129</v>
      </c>
      <c r="G2827" s="3" t="s">
        <v>21</v>
      </c>
      <c r="H2827" s="2" t="s">
        <v>49</v>
      </c>
      <c r="I2827" s="2" t="s">
        <v>6961</v>
      </c>
      <c r="J2827" s="3" t="str">
        <f>HYPERLINK("https://www.boe.es/gazeta/dias/1828/01/03/pdfs/GMD-1828-2.pdf#page=4","Abrir facsímil")</f>
        <v>Abrir facsímil</v>
      </c>
      <c r="K2827" s="3" t="s">
        <v>51</v>
      </c>
    </row>
    <row r="2828" spans="1:11" ht="42" customHeight="1">
      <c r="A2828" s="2" t="s">
        <v>6962</v>
      </c>
      <c r="B2828" s="2" t="s">
        <v>6962</v>
      </c>
      <c r="C2828" s="2" t="s">
        <v>17</v>
      </c>
      <c r="D2828" s="2" t="s">
        <v>18</v>
      </c>
      <c r="E2828" s="5" t="s">
        <v>697</v>
      </c>
      <c r="F2828" s="3" t="s">
        <v>698</v>
      </c>
      <c r="G2828" s="3" t="s">
        <v>43</v>
      </c>
      <c r="H2828" s="2" t="s">
        <v>49</v>
      </c>
      <c r="I2828" s="2" t="s">
        <v>6963</v>
      </c>
      <c r="J2828" s="3" t="str">
        <f>HYPERLINK("https://www.boe.es/gazeta/dias/1828/05/03/pdfs/GMD-1828-54.pdf#page=1","Abrir facsímil")</f>
        <v>Abrir facsímil</v>
      </c>
      <c r="K2828" s="3" t="s">
        <v>51</v>
      </c>
    </row>
    <row r="2829" spans="1:11" ht="42" customHeight="1">
      <c r="A2829" s="2" t="s">
        <v>6964</v>
      </c>
      <c r="B2829" s="2" t="s">
        <v>6964</v>
      </c>
      <c r="C2829" s="2" t="s">
        <v>150</v>
      </c>
      <c r="D2829" s="2" t="s">
        <v>151</v>
      </c>
      <c r="E2829" s="5" t="s">
        <v>91</v>
      </c>
      <c r="F2829" s="3" t="s">
        <v>92</v>
      </c>
      <c r="G2829" s="3" t="s">
        <v>21</v>
      </c>
      <c r="H2829" s="2" t="s">
        <v>49</v>
      </c>
      <c r="I2829" s="2" t="s">
        <v>6965</v>
      </c>
      <c r="J2829" s="3" t="str">
        <f>HYPERLINK("https://www.boe.es/gazeta/dias/1828/12/13/pdfs/GMD-1828-150.pdf#page=4","Abrir facsímil")</f>
        <v>Abrir facsímil</v>
      </c>
      <c r="K2829" s="3" t="s">
        <v>51</v>
      </c>
    </row>
    <row r="2830" spans="1:11" ht="42" customHeight="1">
      <c r="A2830" s="2" t="s">
        <v>6966</v>
      </c>
      <c r="B2830" s="2" t="s">
        <v>6966</v>
      </c>
      <c r="C2830" s="2" t="s">
        <v>17</v>
      </c>
      <c r="D2830" s="2" t="s">
        <v>18</v>
      </c>
      <c r="E2830" s="5" t="s">
        <v>1581</v>
      </c>
      <c r="F2830" s="3" t="s">
        <v>1582</v>
      </c>
      <c r="G2830" s="3" t="s">
        <v>67</v>
      </c>
      <c r="H2830" s="2" t="s">
        <v>49</v>
      </c>
      <c r="I2830" s="2" t="s">
        <v>6967</v>
      </c>
      <c r="J2830" s="3" t="str">
        <f>HYPERLINK("https://www.boe.es/gazeta/dias/1828/08/05/pdfs/GMD-1828-94.pdf#page=2","Abrir facsímil")</f>
        <v>Abrir facsímil</v>
      </c>
      <c r="K2830" s="3" t="s">
        <v>51</v>
      </c>
    </row>
    <row r="2831" spans="1:11" ht="42" customHeight="1">
      <c r="A2831" s="2" t="s">
        <v>6968</v>
      </c>
      <c r="B2831" s="2" t="s">
        <v>6969</v>
      </c>
      <c r="C2831" s="2" t="s">
        <v>27</v>
      </c>
      <c r="D2831" s="2" t="s">
        <v>28</v>
      </c>
      <c r="E2831" s="5" t="s">
        <v>3957</v>
      </c>
      <c r="F2831" s="3" t="s">
        <v>3958</v>
      </c>
      <c r="G2831" s="3" t="s">
        <v>36</v>
      </c>
      <c r="H2831" s="2" t="s">
        <v>49</v>
      </c>
      <c r="I2831" s="2" t="s">
        <v>6970</v>
      </c>
      <c r="J2831" s="3" t="str">
        <f>HYPERLINK("https://www.boe.es/gazeta/dias/1828/04/05/pdfs/GMD-1828-42.pdf#page=3","Abrir facsímil")</f>
        <v>Abrir facsímil</v>
      </c>
      <c r="K2831" s="3" t="s">
        <v>51</v>
      </c>
    </row>
    <row r="2832" spans="1:11" ht="42" customHeight="1">
      <c r="A2832" s="2" t="s">
        <v>6971</v>
      </c>
      <c r="B2832" s="2" t="s">
        <v>6971</v>
      </c>
      <c r="C2832" s="2" t="s">
        <v>27</v>
      </c>
      <c r="D2832" s="2" t="s">
        <v>28</v>
      </c>
      <c r="E2832" s="5" t="s">
        <v>314</v>
      </c>
      <c r="F2832" s="3" t="s">
        <v>315</v>
      </c>
      <c r="G2832" s="3" t="s">
        <v>21</v>
      </c>
      <c r="H2832" s="2" t="s">
        <v>49</v>
      </c>
      <c r="I2832" s="2" t="s">
        <v>6972</v>
      </c>
      <c r="J2832" s="3" t="str">
        <f>HYPERLINK("https://www.boe.es/gazeta/dias/1828/01/26/pdfs/GMD-1828-12.pdf#page=4","Abrir facsímil")</f>
        <v>Abrir facsímil</v>
      </c>
      <c r="K2832" s="3" t="s">
        <v>51</v>
      </c>
    </row>
    <row r="2833" spans="1:11" ht="42" customHeight="1">
      <c r="A2833" s="2" t="s">
        <v>6971</v>
      </c>
      <c r="B2833" s="2" t="s">
        <v>6971</v>
      </c>
      <c r="C2833" s="2" t="s">
        <v>27</v>
      </c>
      <c r="D2833" s="2" t="s">
        <v>28</v>
      </c>
      <c r="E2833" s="5" t="s">
        <v>137</v>
      </c>
      <c r="F2833" s="3" t="s">
        <v>138</v>
      </c>
      <c r="G2833" s="3" t="s">
        <v>21</v>
      </c>
      <c r="H2833" s="2" t="s">
        <v>49</v>
      </c>
      <c r="I2833" s="2" t="s">
        <v>6973</v>
      </c>
      <c r="J2833" s="3" t="str">
        <f>HYPERLINK("https://www.boe.es/gazeta/dias/1828/12/25/pdfs/GMD-1828-155.pdf#page=4","Abrir facsímil")</f>
        <v>Abrir facsímil</v>
      </c>
      <c r="K2833" s="3" t="s">
        <v>51</v>
      </c>
    </row>
    <row r="2834" spans="1:11" ht="42" customHeight="1">
      <c r="A2834" s="2" t="s">
        <v>6974</v>
      </c>
      <c r="B2834" s="2" t="s">
        <v>6975</v>
      </c>
      <c r="C2834" s="2" t="s">
        <v>27</v>
      </c>
      <c r="D2834" s="2" t="s">
        <v>28</v>
      </c>
      <c r="E2834" s="5" t="s">
        <v>236</v>
      </c>
      <c r="F2834" s="3" t="s">
        <v>237</v>
      </c>
      <c r="G2834" s="3" t="s">
        <v>21</v>
      </c>
      <c r="H2834" s="2" t="s">
        <v>49</v>
      </c>
      <c r="I2834" s="2" t="s">
        <v>6976</v>
      </c>
      <c r="J2834" s="3" t="str">
        <f>HYPERLINK("https://www.boe.es/gazeta/dias/1828/03/18/pdfs/GMD-1828-34.pdf#page=4","Abrir facsímil")</f>
        <v>Abrir facsímil</v>
      </c>
      <c r="K2834" s="3" t="s">
        <v>51</v>
      </c>
    </row>
    <row r="2835" spans="1:11" ht="42" customHeight="1">
      <c r="A2835" s="2" t="s">
        <v>6977</v>
      </c>
      <c r="B2835" s="2" t="s">
        <v>6978</v>
      </c>
      <c r="C2835" s="2" t="s">
        <v>96</v>
      </c>
      <c r="D2835" s="2" t="s">
        <v>28</v>
      </c>
      <c r="E2835" s="5" t="s">
        <v>672</v>
      </c>
      <c r="F2835" s="3" t="s">
        <v>673</v>
      </c>
      <c r="G2835" s="3" t="s">
        <v>21</v>
      </c>
      <c r="H2835" s="2" t="s">
        <v>49</v>
      </c>
      <c r="I2835" s="2" t="s">
        <v>6979</v>
      </c>
      <c r="J2835" s="3" t="str">
        <f>HYPERLINK("https://www.boe.es/gazeta/dias/1828/03/15/pdfs/GMD-1828-33.pdf#page=4","Abrir facsímil")</f>
        <v>Abrir facsímil</v>
      </c>
      <c r="K2835" s="3" t="s">
        <v>51</v>
      </c>
    </row>
    <row r="2836" spans="1:11" ht="42" customHeight="1">
      <c r="A2836" s="2" t="s">
        <v>6980</v>
      </c>
      <c r="B2836" s="2" t="s">
        <v>6981</v>
      </c>
      <c r="C2836" s="2" t="s">
        <v>27</v>
      </c>
      <c r="D2836" s="2" t="s">
        <v>28</v>
      </c>
      <c r="E2836" s="5" t="s">
        <v>128</v>
      </c>
      <c r="F2836" s="3" t="s">
        <v>129</v>
      </c>
      <c r="G2836" s="3" t="s">
        <v>36</v>
      </c>
      <c r="H2836" s="2" t="s">
        <v>49</v>
      </c>
      <c r="I2836" s="2" t="s">
        <v>6982</v>
      </c>
      <c r="J2836" s="3" t="str">
        <f>HYPERLINK("https://www.boe.es/gazeta/dias/1828/01/03/pdfs/GMD-1828-2.pdf#page=3","Abrir facsímil")</f>
        <v>Abrir facsímil</v>
      </c>
      <c r="K2836" s="3" t="s">
        <v>51</v>
      </c>
    </row>
    <row r="2837" spans="1:11" ht="42" customHeight="1">
      <c r="A2837" s="2" t="s">
        <v>6983</v>
      </c>
      <c r="B2837" s="2" t="s">
        <v>6984</v>
      </c>
      <c r="C2837" s="2" t="s">
        <v>27</v>
      </c>
      <c r="D2837" s="2" t="s">
        <v>28</v>
      </c>
      <c r="E2837" s="5" t="s">
        <v>377</v>
      </c>
      <c r="F2837" s="3" t="s">
        <v>378</v>
      </c>
      <c r="G2837" s="3" t="s">
        <v>36</v>
      </c>
      <c r="H2837" s="2" t="s">
        <v>49</v>
      </c>
      <c r="I2837" s="2" t="s">
        <v>6985</v>
      </c>
      <c r="J2837" s="3" t="str">
        <f>HYPERLINK("https://www.boe.es/gazeta/dias/1828/08/23/pdfs/GMD-1828-102.pdf#page=3","Abrir facsímil")</f>
        <v>Abrir facsímil</v>
      </c>
      <c r="K2837" s="3" t="s">
        <v>51</v>
      </c>
    </row>
    <row r="2838" spans="1:11" ht="42" customHeight="1">
      <c r="A2838" s="2" t="s">
        <v>6986</v>
      </c>
      <c r="B2838" s="2" t="s">
        <v>6987</v>
      </c>
      <c r="C2838" s="2" t="s">
        <v>150</v>
      </c>
      <c r="D2838" s="2" t="s">
        <v>151</v>
      </c>
      <c r="E2838" s="5" t="s">
        <v>534</v>
      </c>
      <c r="F2838" s="3" t="s">
        <v>535</v>
      </c>
      <c r="G2838" s="3" t="s">
        <v>21</v>
      </c>
      <c r="H2838" s="2" t="s">
        <v>49</v>
      </c>
      <c r="I2838" s="2" t="s">
        <v>6988</v>
      </c>
      <c r="J2838" s="3" t="str">
        <f>HYPERLINK("https://www.boe.es/gazeta/dias/1828/07/15/pdfs/GMD-1828-85.pdf#page=4","Abrir facsímil")</f>
        <v>Abrir facsímil</v>
      </c>
      <c r="K2838" s="3" t="s">
        <v>51</v>
      </c>
    </row>
    <row r="2839" spans="1:11" ht="42" customHeight="1">
      <c r="A2839" s="2" t="s">
        <v>6989</v>
      </c>
      <c r="B2839" s="2" t="s">
        <v>6989</v>
      </c>
      <c r="C2839" s="2" t="s">
        <v>150</v>
      </c>
      <c r="D2839" s="2" t="s">
        <v>151</v>
      </c>
      <c r="E2839" s="5" t="s">
        <v>959</v>
      </c>
      <c r="F2839" s="3" t="s">
        <v>960</v>
      </c>
      <c r="G2839" s="3" t="s">
        <v>43</v>
      </c>
      <c r="H2839" s="2" t="s">
        <v>49</v>
      </c>
      <c r="I2839" s="2" t="s">
        <v>6990</v>
      </c>
      <c r="J2839" s="3" t="str">
        <f>HYPERLINK("https://www.boe.es/gazeta/dias/1828/04/15/pdfs/GMD-1828-46.pdf#page=1","Abrir facsímil")</f>
        <v>Abrir facsímil</v>
      </c>
      <c r="K2839" s="3" t="s">
        <v>51</v>
      </c>
    </row>
    <row r="2840" spans="1:11" ht="42" customHeight="1">
      <c r="A2840" s="2" t="s">
        <v>6991</v>
      </c>
      <c r="B2840" s="2" t="s">
        <v>6992</v>
      </c>
      <c r="C2840" s="2" t="s">
        <v>27</v>
      </c>
      <c r="D2840" s="2" t="s">
        <v>28</v>
      </c>
      <c r="E2840" s="5" t="s">
        <v>866</v>
      </c>
      <c r="F2840" s="3" t="s">
        <v>867</v>
      </c>
      <c r="G2840" s="3" t="s">
        <v>36</v>
      </c>
      <c r="H2840" s="2" t="s">
        <v>49</v>
      </c>
      <c r="I2840" s="2" t="s">
        <v>6993</v>
      </c>
      <c r="J2840" s="3" t="str">
        <f>HYPERLINK("https://www.boe.es/gazeta/dias/1828/08/02/pdfs/GMD-1828-93.pdf#page=3","Abrir facsímil")</f>
        <v>Abrir facsímil</v>
      </c>
      <c r="K2840" s="3" t="s">
        <v>51</v>
      </c>
    </row>
    <row r="2841" spans="1:11" ht="42" customHeight="1">
      <c r="A2841" s="2" t="s">
        <v>6994</v>
      </c>
      <c r="B2841" s="2" t="s">
        <v>6995</v>
      </c>
      <c r="C2841" s="2" t="s">
        <v>150</v>
      </c>
      <c r="D2841" s="2" t="s">
        <v>151</v>
      </c>
      <c r="E2841" s="5" t="s">
        <v>439</v>
      </c>
      <c r="F2841" s="3" t="s">
        <v>440</v>
      </c>
      <c r="G2841" s="3" t="s">
        <v>21</v>
      </c>
      <c r="H2841" s="2" t="s">
        <v>49</v>
      </c>
      <c r="I2841" s="2" t="s">
        <v>6996</v>
      </c>
      <c r="J2841" s="3" t="str">
        <f>HYPERLINK("https://www.boe.es/gazeta/dias/1828/12/09/pdfs/GMD-1828-148.pdf#page=4","Abrir facsímil")</f>
        <v>Abrir facsímil</v>
      </c>
      <c r="K2841" s="3" t="s">
        <v>51</v>
      </c>
    </row>
    <row r="2842" spans="1:11" ht="42" customHeight="1">
      <c r="A2842" s="2" t="s">
        <v>6997</v>
      </c>
      <c r="B2842" s="2" t="s">
        <v>6998</v>
      </c>
      <c r="C2842" s="2" t="s">
        <v>96</v>
      </c>
      <c r="D2842" s="2" t="s">
        <v>28</v>
      </c>
      <c r="E2842" s="5" t="s">
        <v>314</v>
      </c>
      <c r="F2842" s="3" t="s">
        <v>315</v>
      </c>
      <c r="G2842" s="3" t="s">
        <v>21</v>
      </c>
      <c r="H2842" s="2" t="s">
        <v>49</v>
      </c>
      <c r="I2842" s="2" t="s">
        <v>6999</v>
      </c>
      <c r="J2842" s="3" t="str">
        <f>HYPERLINK("https://www.boe.es/gazeta/dias/1828/01/26/pdfs/GMD-1828-12.pdf#page=4","Abrir facsímil")</f>
        <v>Abrir facsímil</v>
      </c>
      <c r="K2842" s="3" t="s">
        <v>51</v>
      </c>
    </row>
    <row r="2843" spans="1:11" ht="42" customHeight="1">
      <c r="A2843" s="2" t="s">
        <v>7000</v>
      </c>
      <c r="B2843" s="2" t="s">
        <v>7001</v>
      </c>
      <c r="C2843" s="2" t="s">
        <v>27</v>
      </c>
      <c r="D2843" s="2" t="s">
        <v>28</v>
      </c>
      <c r="E2843" s="5" t="s">
        <v>78</v>
      </c>
      <c r="F2843" s="3" t="s">
        <v>79</v>
      </c>
      <c r="G2843" s="3" t="s">
        <v>36</v>
      </c>
      <c r="H2843" s="2" t="s">
        <v>49</v>
      </c>
      <c r="I2843" s="2" t="s">
        <v>7002</v>
      </c>
      <c r="J2843" s="3" t="str">
        <f>HYPERLINK("https://www.boe.es/gazeta/dias/1828/04/03/pdfs/GMD-1828-41.pdf#page=3","Abrir facsímil")</f>
        <v>Abrir facsímil</v>
      </c>
      <c r="K2843" s="3" t="s">
        <v>51</v>
      </c>
    </row>
    <row r="2844" spans="1:11" ht="42" customHeight="1">
      <c r="A2844" s="2" t="s">
        <v>7003</v>
      </c>
      <c r="B2844" s="2" t="s">
        <v>7004</v>
      </c>
      <c r="C2844" s="2" t="s">
        <v>17</v>
      </c>
      <c r="D2844" s="2" t="s">
        <v>18</v>
      </c>
      <c r="E2844" s="5" t="s">
        <v>494</v>
      </c>
      <c r="F2844" s="3" t="s">
        <v>495</v>
      </c>
      <c r="G2844" s="3" t="s">
        <v>496</v>
      </c>
      <c r="H2844" s="2" t="s">
        <v>22</v>
      </c>
      <c r="I2844" s="2" t="s">
        <v>7005</v>
      </c>
      <c r="J2844" s="3" t="str">
        <f>HYPERLINK("https://www.boe.es/gazeta/dias/1828/12/18/pdfs/GMD-1828-152.pdf#page=3","Abrir facsímil")</f>
        <v>Abrir facsímil</v>
      </c>
      <c r="K2844" s="3" t="s">
        <v>24</v>
      </c>
    </row>
    <row r="2845" spans="1:11" ht="42" customHeight="1">
      <c r="A2845" s="2" t="s">
        <v>7006</v>
      </c>
      <c r="B2845" s="2" t="s">
        <v>7007</v>
      </c>
      <c r="C2845" s="2" t="s">
        <v>96</v>
      </c>
      <c r="D2845" s="2" t="s">
        <v>28</v>
      </c>
      <c r="E2845" s="5" t="s">
        <v>61</v>
      </c>
      <c r="F2845" s="3" t="s">
        <v>62</v>
      </c>
      <c r="G2845" s="3" t="s">
        <v>21</v>
      </c>
      <c r="H2845" s="2" t="s">
        <v>22</v>
      </c>
      <c r="I2845" s="2" t="s">
        <v>7008</v>
      </c>
      <c r="J2845" s="3" t="str">
        <f>HYPERLINK("https://www.boe.es/gazeta/dias/1828/02/07/pdfs/GMD-1828-17.pdf#page=4","Abrir facsímil")</f>
        <v>Abrir facsímil</v>
      </c>
      <c r="K2845" s="3" t="s">
        <v>24</v>
      </c>
    </row>
    <row r="2846" spans="1:11" ht="42" customHeight="1"/>
    <row r="2847" spans="1:11" ht="42" customHeight="1"/>
    <row r="2848" spans="1:11" ht="42" customHeight="1"/>
    <row r="2849" ht="42" customHeight="1"/>
    <row r="2850" ht="42" customHeight="1"/>
    <row r="2851" ht="42" customHeight="1"/>
    <row r="2852" ht="42" customHeight="1"/>
    <row r="2853" ht="42" customHeight="1"/>
    <row r="2854" ht="42" customHeight="1"/>
    <row r="2855" ht="42" customHeight="1"/>
    <row r="2856" ht="42" customHeight="1"/>
    <row r="2857" ht="42" customHeight="1"/>
    <row r="2858" ht="42" customHeight="1"/>
    <row r="2859" ht="42" customHeight="1"/>
    <row r="2860" ht="42" customHeight="1"/>
    <row r="2861" ht="42" customHeight="1"/>
    <row r="2862" ht="42" customHeight="1"/>
    <row r="2863" ht="42" customHeight="1"/>
    <row r="2864" ht="42" customHeight="1"/>
    <row r="2865" ht="42" customHeight="1"/>
    <row r="2866" ht="42" customHeight="1"/>
    <row r="2867" ht="42" customHeight="1"/>
    <row r="2868" ht="42" customHeight="1"/>
    <row r="2869" ht="42" customHeight="1"/>
    <row r="2870" ht="42" customHeight="1"/>
    <row r="2871" ht="42" customHeight="1"/>
    <row r="2872" ht="42" customHeight="1"/>
    <row r="2873" ht="42" customHeight="1"/>
    <row r="2874" ht="42" customHeight="1"/>
    <row r="2875" ht="42" customHeight="1"/>
    <row r="2876" ht="42" customHeight="1"/>
    <row r="2877" ht="42" customHeight="1"/>
    <row r="2878" ht="42" customHeight="1"/>
    <row r="2879" ht="42" customHeight="1"/>
    <row r="2880" ht="42" customHeight="1"/>
    <row r="2881" ht="42" customHeight="1"/>
    <row r="2882" ht="42" customHeight="1"/>
    <row r="2883" ht="42" customHeight="1"/>
    <row r="2884" ht="42" customHeight="1"/>
    <row r="2885" ht="42" customHeight="1"/>
    <row r="2886" ht="42" customHeight="1"/>
    <row r="2887" ht="42" customHeight="1"/>
    <row r="2888" ht="42" customHeight="1"/>
    <row r="2889" ht="42" customHeight="1"/>
    <row r="2890" ht="42" customHeight="1"/>
    <row r="2891" ht="42" customHeight="1"/>
    <row r="2892" ht="42" customHeight="1"/>
    <row r="2893" ht="42" customHeight="1"/>
    <row r="2894" ht="42" customHeight="1"/>
    <row r="2895" ht="42" customHeight="1"/>
    <row r="2896" ht="42" customHeight="1"/>
    <row r="2897" ht="42" customHeight="1"/>
    <row r="2898" ht="42" customHeight="1"/>
    <row r="2899" ht="42" customHeight="1"/>
    <row r="2900" ht="42" customHeight="1"/>
    <row r="2901" ht="42" customHeight="1"/>
    <row r="2902" ht="42" customHeight="1"/>
    <row r="2903" ht="42" customHeight="1"/>
    <row r="2904" ht="42" customHeight="1"/>
    <row r="2905" ht="42" customHeight="1"/>
    <row r="2906" ht="42" customHeight="1"/>
    <row r="2907" ht="42" customHeight="1"/>
    <row r="2908" ht="42" customHeight="1"/>
    <row r="2909" ht="42" customHeight="1"/>
    <row r="2910" ht="42" customHeight="1"/>
    <row r="2911" ht="42" customHeight="1"/>
    <row r="2912" ht="42" customHeight="1"/>
    <row r="2913" ht="42" customHeight="1"/>
    <row r="2914" ht="42" customHeight="1"/>
    <row r="2915" ht="42" customHeight="1"/>
    <row r="2916" ht="42" customHeight="1"/>
    <row r="2917" ht="42" customHeight="1"/>
    <row r="2918" ht="42" customHeight="1"/>
    <row r="2919" ht="42" customHeight="1"/>
    <row r="2920" ht="42" customHeight="1"/>
    <row r="2921" ht="42" customHeight="1"/>
    <row r="2922" ht="42" customHeight="1"/>
    <row r="2923" ht="42" customHeight="1"/>
    <row r="2924" ht="42" customHeight="1"/>
    <row r="2925" ht="42" customHeight="1"/>
    <row r="2926" ht="42" customHeight="1"/>
    <row r="2927" ht="42" customHeight="1"/>
    <row r="2928" ht="42" customHeight="1"/>
    <row r="2929" ht="42" customHeight="1"/>
    <row r="2930" ht="42" customHeight="1"/>
    <row r="2931" ht="42" customHeight="1"/>
    <row r="2932" ht="42" customHeight="1"/>
    <row r="2933" ht="42" customHeight="1"/>
    <row r="2934" ht="42" customHeight="1"/>
    <row r="2935" ht="42" customHeight="1"/>
    <row r="2936" ht="42" customHeight="1"/>
    <row r="2937" ht="42" customHeight="1"/>
    <row r="2938" ht="42" customHeight="1"/>
    <row r="2939" ht="42" customHeight="1"/>
    <row r="2940" ht="42" customHeight="1"/>
    <row r="2941" ht="42" customHeight="1"/>
    <row r="2942" ht="42" customHeight="1"/>
    <row r="2943" ht="42" customHeight="1"/>
    <row r="2944" ht="42" customHeight="1"/>
    <row r="2945" ht="42" customHeight="1"/>
    <row r="2946" ht="42" customHeight="1"/>
    <row r="2947" ht="42" customHeight="1"/>
    <row r="2948" ht="42" customHeight="1"/>
    <row r="2949" ht="42" customHeight="1"/>
    <row r="2950" ht="42" customHeight="1"/>
    <row r="2951" ht="42" customHeight="1"/>
    <row r="2952" ht="42" customHeight="1"/>
    <row r="2953" ht="42" customHeight="1"/>
    <row r="2954" ht="42" customHeight="1"/>
    <row r="2955" ht="42" customHeight="1"/>
    <row r="2956" ht="42" customHeight="1"/>
    <row r="2957" ht="42" customHeight="1"/>
    <row r="2958" ht="42" customHeight="1"/>
    <row r="2959" ht="42" customHeight="1"/>
    <row r="2960" ht="42" customHeight="1"/>
    <row r="2961" ht="42" customHeight="1"/>
    <row r="2962" ht="42" customHeight="1"/>
    <row r="2963" ht="42" customHeight="1"/>
    <row r="2964" ht="42" customHeight="1"/>
    <row r="2965" ht="42" customHeight="1"/>
    <row r="2966" ht="42" customHeight="1"/>
    <row r="2967" ht="42" customHeight="1"/>
    <row r="2968" ht="42" customHeight="1"/>
    <row r="2969" ht="42" customHeight="1"/>
    <row r="2970" ht="42" customHeight="1"/>
    <row r="2971" ht="42" customHeight="1"/>
    <row r="2972" ht="42" customHeight="1"/>
    <row r="2973" ht="42" customHeight="1"/>
    <row r="2974" ht="42" customHeight="1"/>
    <row r="2975" ht="42" customHeight="1"/>
    <row r="2976" ht="42" customHeight="1"/>
    <row r="2977" ht="42" customHeight="1"/>
    <row r="2978" ht="42" customHeight="1"/>
    <row r="2979" ht="42" customHeight="1"/>
    <row r="2980" ht="42" customHeight="1"/>
    <row r="2981" ht="42" customHeight="1"/>
    <row r="2982" ht="42" customHeight="1"/>
    <row r="2983" ht="42" customHeight="1"/>
    <row r="2984" ht="42" customHeight="1"/>
    <row r="2985" ht="42" customHeight="1"/>
    <row r="2986" ht="42" customHeight="1"/>
    <row r="2987" ht="42" customHeight="1"/>
    <row r="2988" ht="42" customHeight="1"/>
    <row r="2989" ht="42" customHeight="1"/>
    <row r="2990" ht="42" customHeight="1"/>
    <row r="2991" ht="42" customHeight="1"/>
    <row r="2992" ht="42" customHeight="1"/>
    <row r="2993" ht="42" customHeight="1"/>
    <row r="2994" ht="42" customHeight="1"/>
    <row r="2995" ht="42" customHeight="1"/>
    <row r="2996" ht="42" customHeight="1"/>
    <row r="2997" ht="42" customHeight="1"/>
    <row r="2998" ht="42" customHeight="1"/>
    <row r="2999" ht="42" customHeight="1"/>
    <row r="3000" ht="42" customHeight="1"/>
    <row r="3001" ht="42" customHeight="1"/>
    <row r="3002" ht="42" customHeight="1"/>
    <row r="3003" ht="42" customHeight="1"/>
    <row r="3004" ht="42" customHeight="1"/>
    <row r="3005" ht="42" customHeight="1"/>
    <row r="3006" ht="42" customHeight="1"/>
    <row r="3007" ht="42" customHeight="1"/>
    <row r="3008" ht="42" customHeight="1"/>
    <row r="3009" ht="42" customHeight="1"/>
    <row r="3010" ht="42" customHeight="1"/>
    <row r="3011" ht="42" customHeight="1"/>
    <row r="3012" ht="42" customHeight="1"/>
    <row r="3013" ht="42" customHeight="1"/>
    <row r="3014" ht="42" customHeight="1"/>
    <row r="3015" ht="42" customHeight="1"/>
    <row r="3016" ht="42" customHeight="1"/>
    <row r="3017" ht="42" customHeight="1"/>
    <row r="3018" ht="42" customHeight="1"/>
    <row r="3019" ht="42" customHeight="1"/>
    <row r="3020" ht="42" customHeight="1"/>
    <row r="3021" ht="42" customHeight="1"/>
    <row r="3022" ht="42" customHeight="1"/>
    <row r="3023" ht="42" customHeight="1"/>
    <row r="3024" ht="42" customHeight="1"/>
    <row r="3025" ht="42" customHeight="1"/>
    <row r="3026" ht="42" customHeight="1"/>
    <row r="3027" ht="42" customHeight="1"/>
    <row r="3028" ht="42" customHeight="1"/>
    <row r="3029" ht="42" customHeight="1"/>
    <row r="3030" ht="42" customHeight="1"/>
    <row r="3031" ht="42" customHeight="1"/>
    <row r="3032" ht="42" customHeight="1"/>
    <row r="3033" ht="42" customHeight="1"/>
    <row r="3034" ht="42" customHeight="1"/>
    <row r="3035" ht="42" customHeight="1"/>
    <row r="3036" ht="42" customHeight="1"/>
    <row r="3037" ht="42" customHeight="1"/>
    <row r="3038" ht="42" customHeight="1"/>
    <row r="3039" ht="42" customHeight="1"/>
    <row r="3040" ht="42" customHeight="1"/>
    <row r="3041" ht="42" customHeight="1"/>
    <row r="3042" ht="42" customHeight="1"/>
    <row r="3043" ht="42" customHeight="1"/>
    <row r="3044" ht="42" customHeight="1"/>
    <row r="3045" ht="42" customHeight="1"/>
    <row r="3046" ht="42" customHeight="1"/>
    <row r="3047" ht="42" customHeight="1"/>
    <row r="3048" ht="42" customHeight="1"/>
    <row r="3049" ht="42" customHeight="1"/>
    <row r="3050" ht="42" customHeight="1"/>
    <row r="3051" ht="42" customHeight="1"/>
    <row r="3052" ht="42" customHeight="1"/>
    <row r="3053" ht="42" customHeight="1"/>
    <row r="3054" ht="42" customHeight="1"/>
    <row r="3055" ht="42" customHeight="1"/>
    <row r="3056" ht="42" customHeight="1"/>
    <row r="3057" ht="42" customHeight="1"/>
    <row r="3058" ht="42" customHeight="1"/>
    <row r="3059" ht="42" customHeight="1"/>
    <row r="3060" ht="42" customHeight="1"/>
    <row r="3061" ht="42" customHeight="1"/>
    <row r="3062" ht="42" customHeight="1"/>
    <row r="3063" ht="42" customHeight="1"/>
    <row r="3064" ht="42" customHeight="1"/>
    <row r="3065" ht="42" customHeight="1"/>
    <row r="3066" ht="42" customHeight="1"/>
    <row r="3067" ht="42" customHeight="1"/>
    <row r="3068" ht="42" customHeight="1"/>
    <row r="3069" ht="42" customHeight="1"/>
    <row r="3070" ht="42" customHeight="1"/>
    <row r="3071" ht="42" customHeight="1"/>
    <row r="3072" ht="42" customHeight="1"/>
    <row r="3073" ht="42" customHeight="1"/>
    <row r="3074" ht="42" customHeight="1"/>
    <row r="3075" ht="42" customHeight="1"/>
    <row r="3076" ht="42" customHeight="1"/>
    <row r="3077" ht="42" customHeight="1"/>
    <row r="3078" ht="42" customHeight="1"/>
    <row r="3079" ht="42" customHeight="1"/>
    <row r="3080" ht="42" customHeight="1"/>
    <row r="3081" ht="42" customHeight="1"/>
    <row r="3082" ht="42" customHeight="1"/>
    <row r="3083" ht="42" customHeight="1"/>
    <row r="3084" ht="42" customHeight="1"/>
    <row r="3085" ht="42" customHeight="1"/>
    <row r="3086" ht="42" customHeight="1"/>
    <row r="3087" ht="42" customHeight="1"/>
    <row r="3088" ht="42" customHeight="1"/>
    <row r="3089" ht="42" customHeight="1"/>
    <row r="3090" ht="42" customHeight="1"/>
    <row r="3091" ht="42" customHeight="1"/>
    <row r="3092" ht="42" customHeight="1"/>
    <row r="3093" ht="42" customHeight="1"/>
    <row r="3094" ht="42" customHeight="1"/>
    <row r="3095" ht="42" customHeight="1"/>
    <row r="3096" ht="42" customHeight="1"/>
    <row r="3097" ht="42" customHeight="1"/>
    <row r="3098" ht="42" customHeight="1"/>
    <row r="3099" ht="42" customHeight="1"/>
    <row r="3100" ht="42" customHeight="1"/>
    <row r="3101" ht="42" customHeight="1"/>
    <row r="3102" ht="42" customHeight="1"/>
    <row r="3103" ht="42" customHeight="1"/>
    <row r="3104" ht="42" customHeight="1"/>
    <row r="3105" ht="42" customHeight="1"/>
    <row r="3106" ht="42" customHeight="1"/>
    <row r="3107" ht="42" customHeight="1"/>
    <row r="3108" ht="42" customHeight="1"/>
    <row r="3109" ht="42" customHeight="1"/>
    <row r="3110" ht="42" customHeight="1"/>
    <row r="3111" ht="42" customHeight="1"/>
    <row r="3112" ht="42" customHeight="1"/>
    <row r="3113" ht="42" customHeight="1"/>
    <row r="3114" ht="42" customHeight="1"/>
    <row r="3115" ht="42" customHeight="1"/>
    <row r="3116" ht="42" customHeight="1"/>
    <row r="3117" ht="42" customHeight="1"/>
    <row r="3118" ht="42" customHeight="1"/>
    <row r="3119" ht="42" customHeight="1"/>
    <row r="3120" ht="42" customHeight="1"/>
    <row r="3121" ht="42" customHeight="1"/>
    <row r="3122" ht="42" customHeight="1"/>
    <row r="3123" ht="42" customHeight="1"/>
    <row r="3124" ht="42" customHeight="1"/>
    <row r="3125" ht="42" customHeight="1"/>
    <row r="3126" ht="42" customHeight="1"/>
    <row r="3127" ht="42" customHeight="1"/>
    <row r="3128" ht="42" customHeight="1"/>
    <row r="3129" ht="42" customHeight="1"/>
    <row r="3130" ht="42" customHeight="1"/>
    <row r="3131" ht="42" customHeight="1"/>
    <row r="3132" ht="42" customHeight="1"/>
    <row r="3133" ht="42" customHeight="1"/>
    <row r="3134" ht="42" customHeight="1"/>
    <row r="3135" ht="42" customHeight="1"/>
    <row r="3136" ht="42" customHeight="1"/>
    <row r="3137" ht="42" customHeight="1"/>
    <row r="3138" ht="42" customHeight="1"/>
    <row r="3139" ht="42" customHeight="1"/>
    <row r="3140" ht="42" customHeight="1"/>
    <row r="3141" ht="42" customHeight="1"/>
    <row r="3142" ht="42" customHeight="1"/>
    <row r="3143" ht="42" customHeight="1"/>
    <row r="3144" ht="42" customHeight="1"/>
    <row r="3145" ht="42" customHeight="1"/>
    <row r="3146" ht="42" customHeight="1"/>
    <row r="3147" ht="42" customHeight="1"/>
    <row r="3148" ht="42" customHeight="1"/>
    <row r="3149" ht="42" customHeight="1"/>
    <row r="3150" ht="42" customHeight="1"/>
    <row r="3151" ht="42" customHeight="1"/>
    <row r="3152" ht="42" customHeight="1"/>
    <row r="3153" ht="42" customHeight="1"/>
    <row r="3154" ht="42" customHeight="1"/>
    <row r="3155" ht="42" customHeight="1"/>
    <row r="3156" ht="42" customHeight="1"/>
    <row r="3157" ht="42" customHeight="1"/>
    <row r="3158" ht="42" customHeight="1"/>
    <row r="3159" ht="42" customHeight="1"/>
    <row r="3160" ht="42" customHeight="1"/>
    <row r="3161" ht="42" customHeight="1"/>
    <row r="3162" ht="42" customHeight="1"/>
    <row r="3163" ht="42" customHeight="1"/>
    <row r="3164" ht="42" customHeight="1"/>
    <row r="3165" ht="42" customHeight="1"/>
    <row r="3166" ht="42" customHeight="1"/>
    <row r="3167" ht="42" customHeight="1"/>
    <row r="3168" ht="42" customHeight="1"/>
    <row r="3169" ht="42" customHeight="1"/>
    <row r="3170" ht="42" customHeight="1"/>
    <row r="3171" ht="42" customHeight="1"/>
    <row r="3172" ht="42" customHeight="1"/>
    <row r="3173" ht="42" customHeight="1"/>
    <row r="3174" ht="42" customHeight="1"/>
    <row r="3175" ht="42" customHeight="1"/>
    <row r="3176" ht="42" customHeight="1"/>
    <row r="3177" ht="42" customHeight="1"/>
    <row r="3178" ht="42" customHeight="1"/>
    <row r="3179" ht="42" customHeight="1"/>
    <row r="3180" ht="42" customHeight="1"/>
    <row r="3181" ht="42" customHeight="1"/>
    <row r="3182" ht="42" customHeight="1"/>
    <row r="3183" ht="42" customHeight="1"/>
    <row r="3184" ht="42" customHeight="1"/>
    <row r="3185" ht="42" customHeight="1"/>
    <row r="3186" ht="42" customHeight="1"/>
    <row r="3187" ht="42" customHeight="1"/>
    <row r="3188" ht="42" customHeight="1"/>
    <row r="3189" ht="42" customHeight="1"/>
    <row r="3190" ht="42" customHeight="1"/>
    <row r="3191" ht="42" customHeight="1"/>
    <row r="3192" ht="42" customHeight="1"/>
    <row r="3193" ht="42" customHeight="1"/>
    <row r="3194" ht="42" customHeight="1"/>
    <row r="3195" ht="42" customHeight="1"/>
    <row r="3196" ht="42" customHeight="1"/>
    <row r="3197" ht="42" customHeight="1"/>
    <row r="3198" ht="42" customHeight="1"/>
    <row r="3199" ht="42" customHeight="1"/>
    <row r="3200" ht="42" customHeight="1"/>
    <row r="3201" ht="42" customHeight="1"/>
    <row r="3202" ht="42" customHeight="1"/>
    <row r="3203" ht="42" customHeight="1"/>
    <row r="3204" ht="42" customHeight="1"/>
    <row r="3205" ht="42" customHeight="1"/>
    <row r="3206" ht="42" customHeight="1"/>
    <row r="3207" ht="42" customHeight="1"/>
    <row r="3208" ht="42" customHeight="1"/>
    <row r="3209" ht="42" customHeight="1"/>
    <row r="3210" ht="42" customHeight="1"/>
    <row r="3211" ht="42" customHeight="1"/>
    <row r="3212" ht="42" customHeight="1"/>
    <row r="3213" ht="42" customHeight="1"/>
    <row r="3214" ht="42" customHeight="1"/>
    <row r="3215" ht="42" customHeight="1"/>
    <row r="3216" ht="42" customHeight="1"/>
    <row r="3217" ht="42" customHeight="1"/>
    <row r="3218" ht="42" customHeight="1"/>
    <row r="3219" ht="42" customHeight="1"/>
    <row r="3220" ht="42" customHeight="1"/>
    <row r="3221" ht="42" customHeight="1"/>
    <row r="3222" ht="42" customHeight="1"/>
    <row r="3223" ht="42" customHeight="1"/>
    <row r="3224" ht="42" customHeight="1"/>
    <row r="3225" ht="42" customHeight="1"/>
    <row r="3226" ht="42" customHeight="1"/>
    <row r="3227" ht="42" customHeight="1"/>
    <row r="3228" ht="42" customHeight="1"/>
    <row r="3229" ht="42" customHeight="1"/>
    <row r="3230" ht="42" customHeight="1"/>
    <row r="3231" ht="42" customHeight="1"/>
    <row r="3232" ht="42" customHeight="1"/>
    <row r="3233" ht="42" customHeight="1"/>
    <row r="3234" ht="42" customHeight="1"/>
    <row r="3235" ht="42" customHeight="1"/>
    <row r="3236" ht="42" customHeight="1"/>
    <row r="3237" ht="42" customHeight="1"/>
    <row r="3238" ht="42" customHeight="1"/>
    <row r="3239" ht="42" customHeight="1"/>
    <row r="3240" ht="42" customHeight="1"/>
    <row r="3241" ht="42" customHeight="1"/>
    <row r="3242" ht="42" customHeight="1"/>
    <row r="3243" ht="42" customHeight="1"/>
    <row r="3244" ht="42" customHeight="1"/>
    <row r="3245" ht="42" customHeight="1"/>
    <row r="3246" ht="42" customHeight="1"/>
    <row r="3247" ht="42" customHeight="1"/>
    <row r="3248" ht="42" customHeight="1"/>
    <row r="3249" ht="42" customHeight="1"/>
    <row r="3250" ht="42" customHeight="1"/>
    <row r="3251" ht="42" customHeight="1"/>
    <row r="3252" ht="42" customHeight="1"/>
    <row r="3253" ht="42" customHeight="1"/>
    <row r="3254" ht="42" customHeight="1"/>
    <row r="3255" ht="42" customHeight="1"/>
    <row r="3256" ht="42" customHeight="1"/>
    <row r="3257" ht="42" customHeight="1"/>
    <row r="3258" ht="42" customHeight="1"/>
    <row r="3259" ht="42" customHeight="1"/>
    <row r="3260" ht="42" customHeight="1"/>
    <row r="3261" ht="42" customHeight="1"/>
    <row r="3262" ht="42" customHeight="1"/>
    <row r="3263" ht="42" customHeight="1"/>
    <row r="3264" ht="42" customHeight="1"/>
    <row r="3265" ht="42" customHeight="1"/>
    <row r="3266" ht="42" customHeight="1"/>
    <row r="3267" ht="42" customHeight="1"/>
    <row r="3268" ht="42" customHeight="1"/>
    <row r="3269" ht="42" customHeight="1"/>
    <row r="3270" ht="42" customHeight="1"/>
    <row r="3271" ht="42" customHeight="1"/>
    <row r="3272" ht="42" customHeight="1"/>
    <row r="3273" ht="42" customHeight="1"/>
    <row r="3274" ht="42" customHeight="1"/>
    <row r="3275" ht="42" customHeight="1"/>
    <row r="3276" ht="42" customHeight="1"/>
    <row r="3277" ht="42" customHeight="1"/>
    <row r="3278" ht="42" customHeight="1"/>
    <row r="3279" ht="42" customHeight="1"/>
    <row r="3280" ht="42" customHeight="1"/>
    <row r="3281" ht="42" customHeight="1"/>
    <row r="3282" ht="42" customHeight="1"/>
    <row r="3283" ht="42" customHeight="1"/>
    <row r="3284" ht="42" customHeight="1"/>
    <row r="3285" ht="42" customHeight="1"/>
    <row r="3286" ht="42" customHeight="1"/>
    <row r="3287" ht="42" customHeight="1"/>
    <row r="3288" ht="42" customHeight="1"/>
    <row r="3289" ht="42" customHeight="1"/>
    <row r="3290" ht="42" customHeight="1"/>
    <row r="3291" ht="42" customHeight="1"/>
    <row r="3292" ht="42" customHeight="1"/>
    <row r="3293" ht="42" customHeight="1"/>
    <row r="3294" ht="42" customHeight="1"/>
    <row r="3295" ht="42" customHeight="1"/>
    <row r="3296" ht="42" customHeight="1"/>
    <row r="3297" ht="42" customHeight="1"/>
    <row r="3298" ht="42" customHeight="1"/>
    <row r="3299" ht="42" customHeight="1"/>
    <row r="3300" ht="42" customHeight="1"/>
    <row r="3301" ht="42" customHeight="1"/>
    <row r="3302" ht="42" customHeight="1"/>
    <row r="3303" ht="42" customHeight="1"/>
    <row r="3304" ht="42" customHeight="1"/>
    <row r="3305" ht="42" customHeight="1"/>
    <row r="3306" ht="42" customHeight="1"/>
    <row r="3307" ht="42" customHeight="1"/>
    <row r="3308" ht="42" customHeight="1"/>
    <row r="3309" ht="42" customHeight="1"/>
    <row r="3310" ht="42" customHeight="1"/>
    <row r="3311" ht="42" customHeight="1"/>
    <row r="3312" ht="42" customHeight="1"/>
    <row r="3313" ht="42" customHeight="1"/>
    <row r="3314" ht="42" customHeight="1"/>
    <row r="3315" ht="42" customHeight="1"/>
    <row r="3316" ht="42" customHeight="1"/>
    <row r="3317" ht="42" customHeight="1"/>
    <row r="3318" ht="42" customHeight="1"/>
    <row r="3319" ht="42" customHeight="1"/>
    <row r="3320" ht="42" customHeight="1"/>
    <row r="3321" ht="42" customHeight="1"/>
    <row r="3322" ht="42" customHeight="1"/>
    <row r="3323" ht="42" customHeight="1"/>
    <row r="3324" ht="42" customHeight="1"/>
    <row r="3325" ht="42" customHeight="1"/>
    <row r="3326" ht="42" customHeight="1"/>
    <row r="3327" ht="42" customHeight="1"/>
    <row r="3328" ht="42" customHeight="1"/>
    <row r="3329" ht="42" customHeight="1"/>
    <row r="3330" ht="42" customHeight="1"/>
    <row r="3331" ht="42" customHeight="1"/>
    <row r="3332" ht="42" customHeight="1"/>
    <row r="3333" ht="42" customHeight="1"/>
    <row r="3334" ht="42" customHeight="1"/>
    <row r="3335" ht="42" customHeight="1"/>
    <row r="3336" ht="42" customHeight="1"/>
    <row r="3337" ht="42" customHeight="1"/>
    <row r="3338" ht="42" customHeight="1"/>
    <row r="3339" ht="42" customHeight="1"/>
    <row r="3340" ht="42" customHeight="1"/>
    <row r="3341" ht="42" customHeight="1"/>
    <row r="3342" ht="42" customHeight="1"/>
    <row r="3343" ht="42" customHeight="1"/>
    <row r="3344" ht="42" customHeight="1"/>
    <row r="3345" ht="42" customHeight="1"/>
    <row r="3346" ht="42" customHeight="1"/>
    <row r="3347" ht="42" customHeight="1"/>
    <row r="3348" ht="42" customHeight="1"/>
    <row r="3349" ht="42" customHeight="1"/>
    <row r="3350" ht="42" customHeight="1"/>
    <row r="3351" ht="42" customHeight="1"/>
    <row r="3352" ht="42" customHeight="1"/>
    <row r="3353" ht="42" customHeight="1"/>
    <row r="3354" ht="42" customHeight="1"/>
    <row r="3355" ht="42" customHeight="1"/>
    <row r="3356" ht="42" customHeight="1"/>
    <row r="3357" ht="42" customHeight="1"/>
    <row r="3358" ht="42" customHeight="1"/>
    <row r="3359" ht="42" customHeight="1"/>
    <row r="3360" ht="42" customHeight="1"/>
    <row r="3361" ht="42" customHeight="1"/>
    <row r="3362" ht="42" customHeight="1"/>
    <row r="3363" ht="42" customHeight="1"/>
    <row r="3364" ht="42" customHeight="1"/>
    <row r="3365" ht="42" customHeight="1"/>
    <row r="3366" ht="42" customHeight="1"/>
    <row r="3367" ht="42" customHeight="1"/>
    <row r="3368" ht="42" customHeight="1"/>
    <row r="3369" ht="42" customHeight="1"/>
    <row r="3370" ht="42" customHeight="1"/>
    <row r="3371" ht="42" customHeight="1"/>
    <row r="3372" ht="42" customHeight="1"/>
    <row r="3373" ht="42" customHeight="1"/>
    <row r="3374" ht="42" customHeight="1"/>
    <row r="3375" ht="42" customHeight="1"/>
    <row r="3376" ht="42" customHeight="1"/>
    <row r="3377" ht="42" customHeight="1"/>
    <row r="3378" ht="42" customHeight="1"/>
    <row r="3379" ht="42" customHeight="1"/>
    <row r="3380" ht="42" customHeight="1"/>
    <row r="3381" ht="42" customHeight="1"/>
    <row r="3382" ht="42" customHeight="1"/>
    <row r="3383" ht="42" customHeight="1"/>
    <row r="3384" ht="42" customHeight="1"/>
    <row r="3385" ht="42" customHeight="1"/>
    <row r="3386" ht="42" customHeight="1"/>
    <row r="3387" ht="42" customHeight="1"/>
    <row r="3388" ht="42" customHeight="1"/>
    <row r="3389" ht="42" customHeight="1"/>
    <row r="3390" ht="42" customHeight="1"/>
    <row r="3391" ht="42" customHeight="1"/>
    <row r="3392" ht="42" customHeight="1"/>
    <row r="3393" ht="42" customHeight="1"/>
    <row r="3394" ht="42" customHeight="1"/>
    <row r="3395" ht="42" customHeight="1"/>
    <row r="3396" ht="42" customHeight="1"/>
    <row r="3397" ht="42" customHeight="1"/>
    <row r="3398" ht="42" customHeight="1"/>
    <row r="3399" ht="42" customHeight="1"/>
    <row r="3400" ht="42" customHeight="1"/>
    <row r="3401" ht="42" customHeight="1"/>
    <row r="3402" ht="42" customHeight="1"/>
    <row r="3403" ht="42" customHeight="1"/>
    <row r="3404" ht="42" customHeight="1"/>
    <row r="3405" ht="42" customHeight="1"/>
    <row r="3406" ht="42" customHeight="1"/>
    <row r="3407" ht="42" customHeight="1"/>
    <row r="3408" ht="42" customHeight="1"/>
    <row r="3409" ht="42" customHeight="1"/>
    <row r="3410" ht="42" customHeight="1"/>
    <row r="3411" ht="42" customHeight="1"/>
    <row r="3412" ht="42" customHeight="1"/>
    <row r="3413" ht="42" customHeight="1"/>
    <row r="3414" ht="42" customHeight="1"/>
    <row r="3415" ht="42" customHeight="1"/>
    <row r="3416" ht="42" customHeight="1"/>
    <row r="3417" ht="42" customHeight="1"/>
    <row r="3418" ht="42" customHeight="1"/>
    <row r="3419" ht="42" customHeight="1"/>
    <row r="3420" ht="42" customHeight="1"/>
    <row r="3421" ht="42" customHeight="1"/>
    <row r="3422" ht="42" customHeight="1"/>
    <row r="3423" ht="42" customHeight="1"/>
    <row r="3424" ht="42" customHeight="1"/>
    <row r="3425" ht="42" customHeight="1"/>
    <row r="3426" ht="42" customHeight="1"/>
    <row r="3427" ht="42" customHeight="1"/>
    <row r="3428" ht="42" customHeight="1"/>
    <row r="3429" ht="42" customHeight="1"/>
    <row r="3430" ht="42" customHeight="1"/>
    <row r="3431" ht="42" customHeight="1"/>
    <row r="3432" ht="42" customHeight="1"/>
    <row r="3433" ht="42" customHeight="1"/>
    <row r="3434" ht="42" customHeight="1"/>
    <row r="3435" ht="42" customHeight="1"/>
    <row r="3436" ht="42" customHeight="1"/>
    <row r="3437" ht="42" customHeight="1"/>
    <row r="3438" ht="42" customHeight="1"/>
    <row r="3439" ht="42" customHeight="1"/>
    <row r="3440" ht="42" customHeight="1"/>
    <row r="3441" ht="42" customHeight="1"/>
    <row r="3442" ht="42" customHeight="1"/>
    <row r="3443" ht="42" customHeight="1"/>
    <row r="3444" ht="42" customHeight="1"/>
    <row r="3445" ht="42" customHeight="1"/>
    <row r="3446" ht="42" customHeight="1"/>
    <row r="3447" ht="42" customHeight="1"/>
    <row r="3448" ht="42" customHeight="1"/>
    <row r="3449" ht="42" customHeight="1"/>
    <row r="3450" ht="42" customHeight="1"/>
    <row r="3451" ht="42" customHeight="1"/>
    <row r="3452" ht="42" customHeight="1"/>
    <row r="3453" ht="42" customHeight="1"/>
    <row r="3454" ht="42" customHeight="1"/>
    <row r="3455" ht="42" customHeight="1"/>
    <row r="3456" ht="42" customHeight="1"/>
    <row r="3457" ht="42" customHeight="1"/>
    <row r="3458" ht="42" customHeight="1"/>
    <row r="3459" ht="42" customHeight="1"/>
    <row r="3460" ht="42" customHeight="1"/>
    <row r="3461" ht="42" customHeight="1"/>
    <row r="3462" ht="42" customHeight="1"/>
    <row r="3463" ht="42" customHeight="1"/>
    <row r="3464" ht="42" customHeight="1"/>
    <row r="3465" ht="42" customHeight="1"/>
    <row r="3466" ht="42" customHeight="1"/>
    <row r="3467" ht="42" customHeight="1"/>
    <row r="3468" ht="42" customHeight="1"/>
    <row r="3469" ht="42" customHeight="1"/>
    <row r="3470" ht="42" customHeight="1"/>
    <row r="3471" ht="42" customHeight="1"/>
    <row r="3472" ht="42" customHeight="1"/>
    <row r="3473" ht="42" customHeight="1"/>
    <row r="3474" ht="42" customHeight="1"/>
    <row r="3475" ht="42" customHeight="1"/>
    <row r="3476" ht="42" customHeight="1"/>
    <row r="3477" ht="42" customHeight="1"/>
    <row r="3478" ht="42" customHeight="1"/>
    <row r="3479" ht="42" customHeight="1"/>
    <row r="3480" ht="42" customHeight="1"/>
    <row r="3481" ht="42" customHeight="1"/>
    <row r="3482" ht="42" customHeight="1"/>
    <row r="3483" ht="42" customHeight="1"/>
    <row r="3484" ht="42" customHeight="1"/>
    <row r="3485" ht="42" customHeight="1"/>
    <row r="3486" ht="42" customHeight="1"/>
    <row r="3487" ht="42" customHeight="1"/>
    <row r="3488" ht="42" customHeight="1"/>
    <row r="3489" ht="42" customHeight="1"/>
    <row r="3490" ht="42" customHeight="1"/>
    <row r="3491" ht="42" customHeight="1"/>
    <row r="3492" ht="42" customHeight="1"/>
    <row r="3493" ht="42" customHeight="1"/>
    <row r="3494" ht="42" customHeight="1"/>
    <row r="3495" ht="42" customHeight="1"/>
    <row r="3496" ht="42" customHeight="1"/>
    <row r="3497" ht="42" customHeight="1"/>
    <row r="3498" ht="42" customHeight="1"/>
    <row r="3499" ht="42" customHeight="1"/>
    <row r="3500" ht="42" customHeight="1"/>
    <row r="3501" ht="42" customHeight="1"/>
    <row r="3502" ht="42" customHeight="1"/>
    <row r="3503" ht="42" customHeight="1"/>
    <row r="3504" ht="42" customHeight="1"/>
    <row r="3505" ht="42" customHeight="1"/>
    <row r="3506" ht="42" customHeight="1"/>
    <row r="3507" ht="42" customHeight="1"/>
    <row r="3508" ht="42" customHeight="1"/>
    <row r="3509" ht="42" customHeight="1"/>
    <row r="3510" ht="42" customHeight="1"/>
    <row r="3511" ht="42" customHeight="1"/>
    <row r="3512" ht="42" customHeight="1"/>
    <row r="3513" ht="42" customHeight="1"/>
    <row r="3514" ht="42" customHeight="1"/>
    <row r="3515" ht="42" customHeight="1"/>
    <row r="3516" ht="42" customHeight="1"/>
    <row r="3517" ht="42" customHeight="1"/>
    <row r="3518" ht="42" customHeight="1"/>
    <row r="3519" ht="42" customHeight="1"/>
    <row r="3520" ht="42" customHeight="1"/>
    <row r="3521" ht="42" customHeight="1"/>
    <row r="3522" ht="42" customHeight="1"/>
    <row r="3523" ht="42" customHeight="1"/>
    <row r="3524" ht="42" customHeight="1"/>
    <row r="3525" ht="42" customHeight="1"/>
    <row r="3526" ht="42" customHeight="1"/>
    <row r="3527" ht="42" customHeight="1"/>
    <row r="3528" ht="42" customHeight="1"/>
    <row r="3529" ht="42" customHeight="1"/>
    <row r="3530" ht="42" customHeight="1"/>
    <row r="3531" ht="42" customHeight="1"/>
    <row r="3532" ht="42" customHeight="1"/>
    <row r="3533" ht="42" customHeight="1"/>
    <row r="3534" ht="42" customHeight="1"/>
    <row r="3535" ht="42" customHeight="1"/>
    <row r="3536" ht="42" customHeight="1"/>
    <row r="3537" ht="42" customHeight="1"/>
    <row r="3538" ht="42" customHeight="1"/>
    <row r="3539" ht="42" customHeight="1"/>
    <row r="3540" ht="42" customHeight="1"/>
    <row r="3541" ht="42" customHeight="1"/>
    <row r="3542" ht="42" customHeight="1"/>
    <row r="3543" ht="42" customHeight="1"/>
    <row r="3544" ht="42" customHeight="1"/>
    <row r="3545" ht="42" customHeight="1"/>
    <row r="3546" ht="42" customHeight="1"/>
    <row r="3547" ht="42" customHeight="1"/>
    <row r="3548" ht="42" customHeight="1"/>
    <row r="3549" ht="42" customHeight="1"/>
    <row r="3550" ht="42" customHeight="1"/>
    <row r="3551" ht="42" customHeight="1"/>
    <row r="3552" ht="42" customHeight="1"/>
    <row r="3553" ht="42" customHeight="1"/>
    <row r="3554" ht="42" customHeight="1"/>
    <row r="3555" ht="42" customHeight="1"/>
    <row r="3556" ht="42" customHeight="1"/>
    <row r="3557" ht="42" customHeight="1"/>
    <row r="3558" ht="42" customHeight="1"/>
    <row r="3559" ht="42" customHeight="1"/>
    <row r="3560" ht="42" customHeight="1"/>
    <row r="3561" ht="42" customHeight="1"/>
    <row r="3562" ht="42" customHeight="1"/>
    <row r="3563" ht="42" customHeight="1"/>
    <row r="3564" ht="42" customHeight="1"/>
    <row r="3565" ht="42" customHeight="1"/>
    <row r="3566" ht="42" customHeight="1"/>
    <row r="3567" ht="42" customHeight="1"/>
    <row r="3568" ht="42" customHeight="1"/>
    <row r="3569" ht="42" customHeight="1"/>
    <row r="3570" ht="42" customHeight="1"/>
    <row r="3571" ht="42" customHeight="1"/>
    <row r="3572" ht="42" customHeight="1"/>
    <row r="3573" ht="42" customHeight="1"/>
    <row r="3574" ht="42" customHeight="1"/>
    <row r="3575" ht="42" customHeight="1"/>
    <row r="3576" ht="42" customHeight="1"/>
    <row r="3577" ht="42" customHeight="1"/>
    <row r="3578" ht="42" customHeight="1"/>
    <row r="3579" ht="42" customHeight="1"/>
    <row r="3580" ht="42" customHeight="1"/>
    <row r="3581" ht="42" customHeight="1"/>
    <row r="3582" ht="42" customHeight="1"/>
    <row r="3583" ht="42" customHeight="1"/>
    <row r="3584" ht="42" customHeight="1"/>
    <row r="3585" ht="42" customHeight="1"/>
    <row r="3586" ht="42" customHeight="1"/>
    <row r="3587" ht="42" customHeight="1"/>
    <row r="3588" ht="42" customHeight="1"/>
    <row r="3589" ht="42" customHeight="1"/>
    <row r="3590" ht="42" customHeight="1"/>
    <row r="3591" ht="42" customHeight="1"/>
    <row r="3592" ht="42" customHeight="1"/>
    <row r="3593" ht="42" customHeight="1"/>
    <row r="3594" ht="42" customHeight="1"/>
    <row r="3595" ht="42" customHeight="1"/>
    <row r="3596" ht="42" customHeight="1"/>
    <row r="3597" ht="42" customHeight="1"/>
    <row r="3598" ht="42" customHeight="1"/>
    <row r="3599" ht="42" customHeight="1"/>
    <row r="3600" ht="42" customHeight="1"/>
    <row r="3601" ht="42" customHeight="1"/>
    <row r="3602" ht="42" customHeight="1"/>
    <row r="3603" ht="42" customHeight="1"/>
    <row r="3604" ht="42" customHeight="1"/>
    <row r="3605" ht="42" customHeight="1"/>
    <row r="3606" ht="42" customHeight="1"/>
    <row r="3607" ht="42" customHeight="1"/>
    <row r="3608" ht="42" customHeight="1"/>
    <row r="3609" ht="42" customHeight="1"/>
    <row r="3610" ht="42" customHeight="1"/>
    <row r="3611" ht="42" customHeight="1"/>
    <row r="3612" ht="42" customHeight="1"/>
    <row r="3613" ht="42" customHeight="1"/>
    <row r="3614" ht="42" customHeight="1"/>
    <row r="3615" ht="42" customHeight="1"/>
    <row r="3616" ht="42" customHeight="1"/>
    <row r="3617" ht="42" customHeight="1"/>
    <row r="3618" ht="42" customHeight="1"/>
    <row r="3619" ht="42" customHeight="1"/>
    <row r="3620" ht="42" customHeight="1"/>
    <row r="3621" ht="42" customHeight="1"/>
    <row r="3622" ht="42" customHeight="1"/>
    <row r="3623" ht="42" customHeight="1"/>
    <row r="3624" ht="42" customHeight="1"/>
    <row r="3625" ht="42" customHeight="1"/>
    <row r="3626" ht="42" customHeight="1"/>
    <row r="3627" ht="42" customHeight="1"/>
    <row r="3628" ht="42" customHeight="1"/>
    <row r="3629" ht="42" customHeight="1"/>
    <row r="3630" ht="42" customHeight="1"/>
    <row r="3631" ht="42" customHeight="1"/>
    <row r="3632" ht="42" customHeight="1"/>
    <row r="3633" ht="42" customHeight="1"/>
    <row r="3634" ht="42" customHeight="1"/>
    <row r="3635" ht="42" customHeight="1"/>
    <row r="3636" ht="42" customHeight="1"/>
    <row r="3637" ht="42" customHeight="1"/>
    <row r="3638" ht="42" customHeight="1"/>
    <row r="3639" ht="42" customHeight="1"/>
    <row r="3640" ht="42" customHeight="1"/>
    <row r="3641" ht="42" customHeight="1"/>
    <row r="3642" ht="42" customHeight="1"/>
    <row r="3643" ht="42" customHeight="1"/>
    <row r="3644" ht="42" customHeight="1"/>
    <row r="3645" ht="42" customHeight="1"/>
    <row r="3646" ht="42" customHeight="1"/>
    <row r="3647" ht="42" customHeight="1"/>
    <row r="3648" ht="42" customHeight="1"/>
    <row r="3649" ht="42" customHeight="1"/>
    <row r="3650" ht="42" customHeight="1"/>
    <row r="3651" ht="42" customHeight="1"/>
    <row r="3652" ht="42" customHeight="1"/>
    <row r="3653" ht="42" customHeight="1"/>
    <row r="3654" ht="42" customHeight="1"/>
    <row r="3655" ht="42" customHeight="1"/>
    <row r="3656" ht="42" customHeight="1"/>
    <row r="3657" ht="42" customHeight="1"/>
    <row r="3658" ht="42" customHeight="1"/>
    <row r="3659" ht="42" customHeight="1"/>
    <row r="3660" ht="42" customHeight="1"/>
    <row r="3661" ht="42" customHeight="1"/>
    <row r="3662" ht="42" customHeight="1"/>
    <row r="3663" ht="42" customHeight="1"/>
    <row r="3664" ht="42" customHeight="1"/>
    <row r="3665" ht="42" customHeight="1"/>
    <row r="3666" ht="42" customHeight="1"/>
    <row r="3667" ht="42" customHeight="1"/>
    <row r="3668" ht="42" customHeight="1"/>
    <row r="3669" ht="42" customHeight="1"/>
    <row r="3670" ht="42" customHeight="1"/>
    <row r="3671" ht="42" customHeight="1"/>
    <row r="3672" ht="42" customHeight="1"/>
    <row r="3673" ht="42" customHeight="1"/>
    <row r="3674" ht="42" customHeight="1"/>
    <row r="3675" ht="42" customHeight="1"/>
    <row r="3676" ht="42" customHeight="1"/>
    <row r="3677" ht="42" customHeight="1"/>
    <row r="3678" ht="42" customHeight="1"/>
    <row r="3679" ht="42" customHeight="1"/>
    <row r="3680" ht="42" customHeight="1"/>
    <row r="3681" ht="42" customHeight="1"/>
    <row r="3682" ht="42" customHeight="1"/>
    <row r="3683" ht="42" customHeight="1"/>
    <row r="3684" ht="42" customHeight="1"/>
    <row r="3685" ht="42" customHeight="1"/>
    <row r="3686" ht="42" customHeight="1"/>
    <row r="3687" ht="42" customHeight="1"/>
    <row r="3688" ht="42" customHeight="1"/>
    <row r="3689" ht="42" customHeight="1"/>
    <row r="3690" ht="42" customHeight="1"/>
    <row r="3691" ht="42" customHeight="1"/>
    <row r="3692" ht="42" customHeight="1"/>
    <row r="3693" ht="42" customHeight="1"/>
    <row r="3694" ht="42" customHeight="1"/>
    <row r="3695" ht="42" customHeight="1"/>
    <row r="3696" ht="42" customHeight="1"/>
    <row r="3697" ht="42" customHeight="1"/>
    <row r="3698" ht="42" customHeight="1"/>
    <row r="3699" ht="42" customHeight="1"/>
    <row r="3700" ht="42" customHeight="1"/>
    <row r="3701" ht="42" customHeight="1"/>
    <row r="3702" ht="42" customHeight="1"/>
    <row r="3703" ht="42" customHeight="1"/>
    <row r="3704" ht="42" customHeight="1"/>
    <row r="3705" ht="42" customHeight="1"/>
    <row r="3706" ht="42" customHeight="1"/>
    <row r="3707" ht="42" customHeight="1"/>
    <row r="3708" ht="42" customHeight="1"/>
    <row r="3709" ht="42" customHeight="1"/>
    <row r="3710" ht="42" customHeight="1"/>
    <row r="3711" ht="42" customHeight="1"/>
    <row r="3712" ht="42" customHeight="1"/>
    <row r="3713" ht="42" customHeight="1"/>
    <row r="3714" ht="42" customHeight="1"/>
    <row r="3715" ht="42" customHeight="1"/>
    <row r="3716" ht="42" customHeight="1"/>
    <row r="3717" ht="42" customHeight="1"/>
    <row r="3718" ht="42" customHeight="1"/>
    <row r="3719" ht="42" customHeight="1"/>
    <row r="3720" ht="42" customHeight="1"/>
    <row r="3721" ht="42" customHeight="1"/>
    <row r="3722" ht="42" customHeight="1"/>
    <row r="3723" ht="42" customHeight="1"/>
    <row r="3724" ht="42" customHeight="1"/>
    <row r="3725" ht="42" customHeight="1"/>
    <row r="3726" ht="42" customHeight="1"/>
    <row r="3727" ht="42" customHeight="1"/>
    <row r="3728" ht="42" customHeight="1"/>
    <row r="3729" ht="42" customHeight="1"/>
    <row r="3730" ht="42" customHeight="1"/>
    <row r="3731" ht="42" customHeight="1"/>
    <row r="3732" ht="42" customHeight="1"/>
    <row r="3733" ht="42" customHeight="1"/>
    <row r="3734" ht="42" customHeight="1"/>
    <row r="3735" ht="42" customHeight="1"/>
    <row r="3736" ht="42" customHeight="1"/>
    <row r="3737" ht="42" customHeight="1"/>
    <row r="3738" ht="42" customHeight="1"/>
    <row r="3739" ht="42" customHeight="1"/>
    <row r="3740" ht="42" customHeight="1"/>
    <row r="3741" ht="42" customHeight="1"/>
    <row r="3742" ht="42" customHeight="1"/>
    <row r="3743" ht="42" customHeight="1"/>
    <row r="3744" ht="42" customHeight="1"/>
    <row r="3745" ht="42" customHeight="1"/>
    <row r="3746" ht="42" customHeight="1"/>
    <row r="3747" ht="42" customHeight="1"/>
    <row r="3748" ht="42" customHeight="1"/>
    <row r="3749" ht="42" customHeight="1"/>
    <row r="3750" ht="42" customHeight="1"/>
    <row r="3751" ht="42" customHeight="1"/>
    <row r="3752" ht="42" customHeight="1"/>
    <row r="3753" ht="42" customHeight="1"/>
    <row r="3754" ht="42" customHeight="1"/>
    <row r="3755" ht="42" customHeight="1"/>
    <row r="3756" ht="42" customHeight="1"/>
    <row r="3757" ht="42" customHeight="1"/>
    <row r="3758" ht="42" customHeight="1"/>
    <row r="3759" ht="42" customHeight="1"/>
    <row r="3760" ht="42" customHeight="1"/>
    <row r="3761" ht="42" customHeight="1"/>
    <row r="3762" ht="42" customHeight="1"/>
    <row r="3763" ht="42" customHeight="1"/>
    <row r="3764" ht="42" customHeight="1"/>
    <row r="3765" ht="42" customHeight="1"/>
    <row r="3766" ht="42" customHeight="1"/>
    <row r="3767" ht="42" customHeight="1"/>
    <row r="3768" ht="42" customHeight="1"/>
    <row r="3769" ht="42" customHeight="1"/>
    <row r="3770" ht="42" customHeight="1"/>
    <row r="3771" ht="42" customHeight="1"/>
    <row r="3772" ht="42" customHeight="1"/>
    <row r="3773" ht="42" customHeight="1"/>
    <row r="3774" ht="42" customHeight="1"/>
    <row r="3775" ht="42" customHeight="1"/>
    <row r="3776" ht="42" customHeight="1"/>
    <row r="3777" ht="42" customHeight="1"/>
    <row r="3778" ht="42" customHeight="1"/>
    <row r="3779" ht="42" customHeight="1"/>
    <row r="3780" ht="42" customHeight="1"/>
    <row r="3781" ht="42" customHeight="1"/>
    <row r="3782" ht="42" customHeight="1"/>
    <row r="3783" ht="42" customHeight="1"/>
    <row r="3784" ht="42" customHeight="1"/>
    <row r="3785" ht="42" customHeight="1"/>
    <row r="3786" ht="42" customHeight="1"/>
    <row r="3787" ht="42" customHeight="1"/>
    <row r="3788" ht="42" customHeight="1"/>
    <row r="3789" ht="42" customHeight="1"/>
    <row r="3790" ht="42" customHeight="1"/>
    <row r="3791" ht="42" customHeight="1"/>
    <row r="3792" ht="42" customHeight="1"/>
    <row r="3793" ht="42" customHeight="1"/>
    <row r="3794" ht="42" customHeight="1"/>
    <row r="3795" ht="42" customHeight="1"/>
    <row r="3796" ht="42" customHeight="1"/>
    <row r="3797" ht="42" customHeight="1"/>
    <row r="3798" ht="42" customHeight="1"/>
    <row r="3799" ht="42" customHeight="1"/>
    <row r="3800" ht="42" customHeight="1"/>
    <row r="3801" ht="42" customHeight="1"/>
    <row r="3802" ht="42" customHeight="1"/>
    <row r="3803" ht="42" customHeight="1"/>
    <row r="3804" ht="42" customHeight="1"/>
    <row r="3805" ht="42" customHeight="1"/>
    <row r="3806" ht="42" customHeight="1"/>
    <row r="3807" ht="42" customHeight="1"/>
    <row r="3808" ht="42" customHeight="1"/>
    <row r="3809" ht="42" customHeight="1"/>
    <row r="3810" ht="42" customHeight="1"/>
    <row r="3811" ht="42" customHeight="1"/>
    <row r="3812" ht="42" customHeight="1"/>
    <row r="3813" ht="42" customHeight="1"/>
    <row r="3814" ht="42" customHeight="1"/>
    <row r="3815" ht="42" customHeight="1"/>
    <row r="3816" ht="42" customHeight="1"/>
    <row r="3817" ht="42" customHeight="1"/>
    <row r="3818" ht="42" customHeight="1"/>
    <row r="3819" ht="42" customHeight="1"/>
    <row r="3820" ht="42" customHeight="1"/>
    <row r="3821" ht="42" customHeight="1"/>
    <row r="3822" ht="42" customHeight="1"/>
    <row r="3823" ht="42" customHeight="1"/>
    <row r="3824" ht="42" customHeight="1"/>
    <row r="3825" ht="42" customHeight="1"/>
    <row r="3826" ht="42" customHeight="1"/>
    <row r="3827" ht="42" customHeight="1"/>
    <row r="3828" ht="42" customHeight="1"/>
    <row r="3829" ht="42" customHeight="1"/>
    <row r="3830" ht="42" customHeight="1"/>
    <row r="3831" ht="42" customHeight="1"/>
    <row r="3832" ht="42" customHeight="1"/>
    <row r="3833" ht="42" customHeight="1"/>
    <row r="3834" ht="42" customHeight="1"/>
    <row r="3835" ht="42" customHeight="1"/>
    <row r="3836" ht="42" customHeight="1"/>
    <row r="3837" ht="42" customHeight="1"/>
    <row r="3838" ht="42" customHeight="1"/>
    <row r="3839" ht="42" customHeight="1"/>
    <row r="3840" ht="42" customHeight="1"/>
    <row r="3841" ht="42" customHeight="1"/>
    <row r="3842" ht="42" customHeight="1"/>
    <row r="3843" ht="42" customHeight="1"/>
    <row r="3844" ht="42" customHeight="1"/>
    <row r="3845" ht="42" customHeight="1"/>
    <row r="3846" ht="42" customHeight="1"/>
    <row r="3847" ht="42" customHeight="1"/>
    <row r="3848" ht="42" customHeight="1"/>
    <row r="3849" ht="42" customHeight="1"/>
    <row r="3850" ht="42" customHeight="1"/>
    <row r="3851" ht="42" customHeight="1"/>
    <row r="3852" ht="42" customHeight="1"/>
    <row r="3853" ht="42" customHeight="1"/>
    <row r="3854" ht="42" customHeight="1"/>
    <row r="3855" ht="42" customHeight="1"/>
    <row r="3856" ht="42" customHeight="1"/>
    <row r="3857" ht="42" customHeight="1"/>
    <row r="3858" ht="42" customHeight="1"/>
    <row r="3859" ht="42" customHeight="1"/>
    <row r="3860" ht="42" customHeight="1"/>
    <row r="3861" ht="42" customHeight="1"/>
    <row r="3862" ht="42" customHeight="1"/>
    <row r="3863" ht="42" customHeight="1"/>
    <row r="3864" ht="42" customHeight="1"/>
    <row r="3865" ht="42" customHeight="1"/>
    <row r="3866" ht="42" customHeight="1"/>
    <row r="3867" ht="42" customHeight="1"/>
    <row r="3868" ht="42" customHeight="1"/>
    <row r="3869" ht="42" customHeight="1"/>
    <row r="3870" ht="42" customHeight="1"/>
    <row r="3871" ht="42" customHeight="1"/>
    <row r="3872" ht="42" customHeight="1"/>
    <row r="3873" ht="42" customHeight="1"/>
    <row r="3874" ht="42" customHeight="1"/>
    <row r="3875" ht="42" customHeight="1"/>
    <row r="3876" ht="42" customHeight="1"/>
    <row r="3877" ht="42" customHeight="1"/>
    <row r="3878" ht="42" customHeight="1"/>
    <row r="3879" ht="42" customHeight="1"/>
    <row r="3880" ht="42" customHeight="1"/>
    <row r="3881" ht="42" customHeight="1"/>
    <row r="3882" ht="42" customHeight="1"/>
    <row r="3883" ht="42" customHeight="1"/>
    <row r="3884" ht="42" customHeight="1"/>
    <row r="3885" ht="42" customHeight="1"/>
    <row r="3886" ht="42" customHeight="1"/>
    <row r="3887" ht="42" customHeight="1"/>
    <row r="3888" ht="42" customHeight="1"/>
    <row r="3889" ht="42" customHeight="1"/>
    <row r="3890" ht="42" customHeight="1"/>
    <row r="3891" ht="42" customHeight="1"/>
    <row r="3892" ht="42" customHeight="1"/>
    <row r="3893" ht="42" customHeight="1"/>
    <row r="3894" ht="42" customHeight="1"/>
    <row r="3895" ht="42" customHeight="1"/>
    <row r="3896" ht="42" customHeight="1"/>
    <row r="3897" ht="42" customHeight="1"/>
    <row r="3898" ht="42" customHeight="1"/>
    <row r="3899" ht="42" customHeight="1"/>
    <row r="3900" ht="42" customHeight="1"/>
    <row r="3901" ht="42" customHeight="1"/>
    <row r="3902" ht="42" customHeight="1"/>
    <row r="3903" ht="42" customHeight="1"/>
    <row r="3904" ht="42" customHeight="1"/>
    <row r="3905" ht="42" customHeight="1"/>
    <row r="3906" ht="42" customHeight="1"/>
    <row r="3907" ht="42" customHeight="1"/>
    <row r="3908" ht="42" customHeight="1"/>
    <row r="3909" ht="42" customHeight="1"/>
    <row r="3910" ht="42" customHeight="1"/>
    <row r="3911" ht="42" customHeight="1"/>
    <row r="3912" ht="42" customHeight="1"/>
    <row r="3913" ht="42" customHeight="1"/>
    <row r="3914" ht="42" customHeight="1"/>
    <row r="3915" ht="42" customHeight="1"/>
    <row r="3916" ht="42" customHeight="1"/>
    <row r="3917" ht="42" customHeight="1"/>
    <row r="3918" ht="42" customHeight="1"/>
    <row r="3919" ht="42" customHeight="1"/>
    <row r="3920" ht="42" customHeight="1"/>
    <row r="3921" ht="42" customHeight="1"/>
    <row r="3922" ht="42" customHeight="1"/>
    <row r="3923" ht="42" customHeight="1"/>
    <row r="3924" ht="42" customHeight="1"/>
    <row r="3925" ht="42" customHeight="1"/>
    <row r="3926" ht="42" customHeight="1"/>
    <row r="3927" ht="42" customHeight="1"/>
    <row r="3928" ht="42" customHeight="1"/>
    <row r="3929" ht="42" customHeight="1"/>
    <row r="3930" ht="42" customHeight="1"/>
    <row r="3931" ht="42" customHeight="1"/>
    <row r="3932" ht="42" customHeight="1"/>
    <row r="3933" ht="42" customHeight="1"/>
    <row r="3934" ht="42" customHeight="1"/>
    <row r="3935" ht="42" customHeight="1"/>
    <row r="3936" ht="42" customHeight="1"/>
    <row r="3937" ht="42" customHeight="1"/>
    <row r="3938" ht="42" customHeight="1"/>
    <row r="3939" ht="42" customHeight="1"/>
    <row r="3940" ht="42" customHeight="1"/>
    <row r="3941" ht="42" customHeight="1"/>
    <row r="3942" ht="42" customHeight="1"/>
    <row r="3943" ht="42" customHeight="1"/>
    <row r="3944" ht="42" customHeight="1"/>
    <row r="3945" ht="42" customHeight="1"/>
    <row r="3946" ht="42" customHeight="1"/>
    <row r="3947" ht="42" customHeight="1"/>
    <row r="3948" ht="42" customHeight="1"/>
    <row r="3949" ht="42" customHeight="1"/>
    <row r="3950" ht="42" customHeight="1"/>
    <row r="3951" ht="42" customHeight="1"/>
    <row r="3952" ht="42" customHeight="1"/>
    <row r="3953" ht="42" customHeight="1"/>
    <row r="3954" ht="42" customHeight="1"/>
    <row r="3955" ht="42" customHeight="1"/>
    <row r="3956" ht="42" customHeight="1"/>
    <row r="3957" ht="42" customHeight="1"/>
    <row r="3958" ht="42" customHeight="1"/>
    <row r="3959" ht="42" customHeight="1"/>
    <row r="3960" ht="42" customHeight="1"/>
    <row r="3961" ht="42" customHeight="1"/>
    <row r="3962" ht="42" customHeight="1"/>
    <row r="3963" ht="42" customHeight="1"/>
    <row r="3964" ht="42" customHeight="1"/>
    <row r="3965" ht="42" customHeight="1"/>
    <row r="3966" ht="42" customHeight="1"/>
    <row r="3967" ht="42" customHeight="1"/>
    <row r="3968" ht="42" customHeight="1"/>
    <row r="3969" ht="42" customHeight="1"/>
    <row r="3970" ht="42" customHeight="1"/>
    <row r="3971" ht="42" customHeight="1"/>
    <row r="3972" ht="42" customHeight="1"/>
    <row r="3973" ht="42" customHeight="1"/>
    <row r="3974" ht="42" customHeight="1"/>
    <row r="3975" ht="42" customHeight="1"/>
    <row r="3976" ht="42" customHeight="1"/>
    <row r="3977" ht="42" customHeight="1"/>
    <row r="3978" ht="42" customHeight="1"/>
    <row r="3979" ht="42" customHeight="1"/>
    <row r="3980" ht="42" customHeight="1"/>
    <row r="3981" ht="42" customHeight="1"/>
    <row r="3982" ht="42" customHeight="1"/>
    <row r="3983" ht="42" customHeight="1"/>
    <row r="3984" ht="42" customHeight="1"/>
    <row r="3985" ht="42" customHeight="1"/>
    <row r="3986" ht="42" customHeight="1"/>
    <row r="3987" ht="42" customHeight="1"/>
    <row r="3988" ht="42" customHeight="1"/>
    <row r="3989" ht="42" customHeight="1"/>
    <row r="3990" ht="42" customHeight="1"/>
    <row r="3991" ht="42" customHeight="1"/>
    <row r="3992" ht="42" customHeight="1"/>
    <row r="3993" ht="42" customHeight="1"/>
    <row r="3994" ht="42" customHeight="1"/>
    <row r="3995" ht="42" customHeight="1"/>
    <row r="3996" ht="42" customHeight="1"/>
    <row r="3997" ht="42" customHeight="1"/>
    <row r="3998" ht="42" customHeight="1"/>
    <row r="3999" ht="42" customHeight="1"/>
    <row r="4000" ht="42" customHeight="1"/>
    <row r="4001" ht="42" customHeight="1"/>
    <row r="4002" ht="42" customHeight="1"/>
    <row r="4003" ht="42" customHeight="1"/>
    <row r="4004" ht="42" customHeight="1"/>
    <row r="4005" ht="42" customHeight="1"/>
    <row r="4006" ht="42" customHeight="1"/>
    <row r="4007" ht="42" customHeight="1"/>
    <row r="4008" ht="42" customHeight="1"/>
    <row r="4009" ht="42" customHeight="1"/>
    <row r="4010" ht="42" customHeight="1"/>
    <row r="4011" ht="42" customHeight="1"/>
    <row r="4012" ht="42" customHeight="1"/>
    <row r="4013" ht="42" customHeight="1"/>
    <row r="4014" ht="42" customHeight="1"/>
    <row r="4015" ht="42" customHeight="1"/>
    <row r="4016" ht="42" customHeight="1"/>
    <row r="4017" ht="42" customHeight="1"/>
    <row r="4018" ht="42" customHeight="1"/>
    <row r="4019" ht="42" customHeight="1"/>
    <row r="4020" ht="42" customHeight="1"/>
    <row r="4021" ht="42" customHeight="1"/>
    <row r="4022" ht="42" customHeight="1"/>
    <row r="4023" ht="42" customHeight="1"/>
    <row r="4024" ht="42" customHeight="1"/>
    <row r="4025" ht="42" customHeight="1"/>
    <row r="4026" ht="42" customHeight="1"/>
    <row r="4027" ht="42" customHeight="1"/>
    <row r="4028" ht="42" customHeight="1"/>
    <row r="4029" ht="42" customHeight="1"/>
    <row r="4030" ht="42" customHeight="1"/>
    <row r="4031" ht="42" customHeight="1"/>
    <row r="4032"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2845">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7009</v>
      </c>
      <c r="B1" s="8"/>
      <c r="C1" s="8"/>
      <c r="D1" s="8"/>
      <c r="E1" s="8"/>
      <c r="F1" s="8"/>
    </row>
    <row r="2" spans="1:6" ht="22.05" customHeight="1">
      <c r="A2" s="12" t="s">
        <v>7010</v>
      </c>
      <c r="B2" s="12"/>
      <c r="C2" s="12"/>
      <c r="D2" s="12"/>
      <c r="E2" s="12"/>
      <c r="F2" s="12"/>
    </row>
    <row r="4" spans="1:6" ht="30" customHeight="1">
      <c r="A4" s="1" t="s">
        <v>8</v>
      </c>
      <c r="B4" s="1" t="s">
        <v>9</v>
      </c>
      <c r="C4" s="1" t="s">
        <v>7011</v>
      </c>
      <c r="D4" s="1" t="s">
        <v>7012</v>
      </c>
      <c r="E4" s="1" t="s">
        <v>7013</v>
      </c>
      <c r="F4" s="1" t="s">
        <v>7014</v>
      </c>
    </row>
    <row r="5" spans="1:6" ht="31.05" customHeight="1">
      <c r="A5" s="6" t="s">
        <v>916</v>
      </c>
      <c r="B5" s="2" t="s">
        <v>917</v>
      </c>
      <c r="C5" s="2" t="s">
        <v>7015</v>
      </c>
      <c r="D5" s="3">
        <v>4</v>
      </c>
      <c r="E5" s="3">
        <v>15</v>
      </c>
      <c r="F5" s="3" t="str">
        <f>HYPERLINK("https://www.boe.es/gazeta/dias/1828/01/01/pdfs/GMD-1828-1.pdf","Abrir PDF")</f>
        <v>Abrir PDF</v>
      </c>
    </row>
    <row r="6" spans="1:6" ht="31.05" customHeight="1">
      <c r="A6" s="6" t="s">
        <v>128</v>
      </c>
      <c r="B6" s="2" t="s">
        <v>129</v>
      </c>
      <c r="C6" s="2" t="s">
        <v>7016</v>
      </c>
      <c r="D6" s="3">
        <v>4</v>
      </c>
      <c r="E6" s="3">
        <v>79</v>
      </c>
      <c r="F6" s="3" t="str">
        <f>HYPERLINK("https://www.boe.es/gazeta/dias/1828/01/03/pdfs/GMD-1828-2.pdf","Abrir PDF")</f>
        <v>Abrir PDF</v>
      </c>
    </row>
    <row r="7" spans="1:6" ht="31.05" customHeight="1">
      <c r="A7" s="6" t="s">
        <v>525</v>
      </c>
      <c r="B7" s="2" t="s">
        <v>526</v>
      </c>
      <c r="C7" s="2" t="s">
        <v>7017</v>
      </c>
      <c r="D7" s="3">
        <v>4</v>
      </c>
      <c r="E7" s="3">
        <v>18</v>
      </c>
      <c r="F7" s="3" t="str">
        <f>HYPERLINK("https://www.boe.es/gazeta/dias/1828/01/05/pdfs/GMD-1828-3.pdf","Abrir PDF")</f>
        <v>Abrir PDF</v>
      </c>
    </row>
    <row r="8" spans="1:6" ht="31.05" customHeight="1">
      <c r="A8" s="6" t="s">
        <v>746</v>
      </c>
      <c r="B8" s="2" t="s">
        <v>747</v>
      </c>
      <c r="C8" s="2" t="s">
        <v>7018</v>
      </c>
      <c r="D8" s="3">
        <v>4</v>
      </c>
      <c r="E8" s="3">
        <v>14</v>
      </c>
      <c r="F8" s="3" t="str">
        <f>HYPERLINK("https://www.boe.es/gazeta/dias/1828/01/08/pdfs/GMD-1828-4.pdf","Abrir PDF")</f>
        <v>Abrir PDF</v>
      </c>
    </row>
    <row r="9" spans="1:6" ht="31.05" customHeight="1">
      <c r="A9" s="6" t="s">
        <v>394</v>
      </c>
      <c r="B9" s="2" t="s">
        <v>395</v>
      </c>
      <c r="C9" s="2" t="s">
        <v>7019</v>
      </c>
      <c r="D9" s="3">
        <v>4</v>
      </c>
      <c r="E9" s="3">
        <v>26</v>
      </c>
      <c r="F9" s="3" t="str">
        <f>HYPERLINK("https://www.boe.es/gazeta/dias/1828/01/10/pdfs/GMD-1828-5.pdf","Abrir PDF")</f>
        <v>Abrir PDF</v>
      </c>
    </row>
    <row r="10" spans="1:6" ht="31.05" customHeight="1">
      <c r="A10" s="6" t="s">
        <v>470</v>
      </c>
      <c r="B10" s="2" t="s">
        <v>471</v>
      </c>
      <c r="C10" s="2" t="s">
        <v>7020</v>
      </c>
      <c r="D10" s="3">
        <v>4</v>
      </c>
      <c r="E10" s="3">
        <v>23</v>
      </c>
      <c r="F10" s="3" t="str">
        <f>HYPERLINK("https://www.boe.es/gazeta/dias/1828/01/12/pdfs/GMD-1828-6.pdf","Abrir PDF")</f>
        <v>Abrir PDF</v>
      </c>
    </row>
    <row r="11" spans="1:6" ht="31.05" customHeight="1">
      <c r="A11" s="6" t="s">
        <v>41</v>
      </c>
      <c r="B11" s="2" t="s">
        <v>42</v>
      </c>
      <c r="C11" s="2" t="s">
        <v>7021</v>
      </c>
      <c r="D11" s="3">
        <v>4</v>
      </c>
      <c r="E11" s="3">
        <v>19</v>
      </c>
      <c r="F11" s="3" t="str">
        <f>HYPERLINK("https://www.boe.es/gazeta/dias/1828/01/15/pdfs/GMD-1828-7.pdf","Abrir PDF")</f>
        <v>Abrir PDF</v>
      </c>
    </row>
    <row r="12" spans="1:6" ht="31.05" customHeight="1">
      <c r="A12" s="6" t="s">
        <v>3059</v>
      </c>
      <c r="B12" s="2" t="s">
        <v>3060</v>
      </c>
      <c r="C12" s="2" t="s">
        <v>7022</v>
      </c>
      <c r="D12" s="3">
        <v>4</v>
      </c>
      <c r="E12" s="3">
        <v>6</v>
      </c>
      <c r="F12" s="3" t="str">
        <f>HYPERLINK("https://www.boe.es/gazeta/dias/1828/01/17/pdfs/GMD-1828-8.pdf","Abrir PDF")</f>
        <v>Abrir PDF</v>
      </c>
    </row>
    <row r="13" spans="1:6" ht="31.05" customHeight="1">
      <c r="A13" s="6" t="s">
        <v>1048</v>
      </c>
      <c r="B13" s="2" t="s">
        <v>1049</v>
      </c>
      <c r="C13" s="2" t="s">
        <v>7023</v>
      </c>
      <c r="D13" s="3">
        <v>4</v>
      </c>
      <c r="E13" s="3">
        <v>5</v>
      </c>
      <c r="F13" s="3" t="str">
        <f>HYPERLINK("https://www.boe.es/gazeta/dias/1828/01/19/pdfs/GMD-1828-9.pdf","Abrir PDF")</f>
        <v>Abrir PDF</v>
      </c>
    </row>
    <row r="14" spans="1:6" ht="31.05" customHeight="1">
      <c r="A14" s="6" t="s">
        <v>879</v>
      </c>
      <c r="B14" s="2" t="s">
        <v>880</v>
      </c>
      <c r="C14" s="2" t="s">
        <v>7024</v>
      </c>
      <c r="D14" s="3">
        <v>4</v>
      </c>
      <c r="E14" s="3">
        <v>23</v>
      </c>
      <c r="F14" s="3" t="str">
        <f>HYPERLINK("https://www.boe.es/gazeta/dias/1828/01/22/pdfs/GMD-1828-10.pdf","Abrir PDF")</f>
        <v>Abrir PDF</v>
      </c>
    </row>
    <row r="15" spans="1:6" ht="31.05" customHeight="1">
      <c r="A15" s="6" t="s">
        <v>3161</v>
      </c>
      <c r="B15" s="2" t="s">
        <v>3162</v>
      </c>
      <c r="C15" s="2" t="s">
        <v>7025</v>
      </c>
      <c r="D15" s="3">
        <v>4</v>
      </c>
      <c r="E15" s="3">
        <v>7</v>
      </c>
      <c r="F15" s="3" t="str">
        <f>HYPERLINK("https://www.boe.es/gazeta/dias/1828/01/24/pdfs/GMD-1828-11.pdf","Abrir PDF")</f>
        <v>Abrir PDF</v>
      </c>
    </row>
    <row r="16" spans="1:6" ht="31.05" customHeight="1">
      <c r="A16" s="6" t="s">
        <v>314</v>
      </c>
      <c r="B16" s="2" t="s">
        <v>315</v>
      </c>
      <c r="C16" s="2" t="s">
        <v>7026</v>
      </c>
      <c r="D16" s="3">
        <v>4</v>
      </c>
      <c r="E16" s="3">
        <v>42</v>
      </c>
      <c r="F16" s="3" t="str">
        <f>HYPERLINK("https://www.boe.es/gazeta/dias/1828/01/26/pdfs/GMD-1828-12.pdf","Abrir PDF")</f>
        <v>Abrir PDF</v>
      </c>
    </row>
    <row r="17" spans="1:6" ht="31.05" customHeight="1">
      <c r="A17" s="6" t="s">
        <v>920</v>
      </c>
      <c r="B17" s="2" t="s">
        <v>921</v>
      </c>
      <c r="C17" s="2" t="s">
        <v>7027</v>
      </c>
      <c r="D17" s="3">
        <v>4</v>
      </c>
      <c r="E17" s="3">
        <v>13</v>
      </c>
      <c r="F17" s="3" t="str">
        <f>HYPERLINK("https://www.boe.es/gazeta/dias/1828/01/29/pdfs/GMD-1828-13.pdf","Abrir PDF")</f>
        <v>Abrir PDF</v>
      </c>
    </row>
    <row r="18" spans="1:6" ht="31.05" customHeight="1">
      <c r="A18" s="6" t="s">
        <v>65</v>
      </c>
      <c r="B18" s="2" t="s">
        <v>66</v>
      </c>
      <c r="C18" s="2" t="s">
        <v>7028</v>
      </c>
      <c r="D18" s="3">
        <v>4</v>
      </c>
      <c r="E18" s="3">
        <v>26</v>
      </c>
      <c r="F18" s="3" t="str">
        <f>HYPERLINK("https://www.boe.es/gazeta/dias/1828/01/31/pdfs/GMD-1828-14.pdf","Abrir PDF")</f>
        <v>Abrir PDF</v>
      </c>
    </row>
    <row r="19" spans="1:6" ht="31.05" customHeight="1">
      <c r="A19" s="6" t="s">
        <v>564</v>
      </c>
      <c r="B19" s="2" t="s">
        <v>565</v>
      </c>
      <c r="C19" s="2" t="s">
        <v>7029</v>
      </c>
      <c r="D19" s="3">
        <v>4</v>
      </c>
      <c r="E19" s="3">
        <v>15</v>
      </c>
      <c r="F19" s="3" t="str">
        <f>HYPERLINK("https://www.boe.es/gazeta/dias/1828/02/02/pdfs/GMD-1828-15.pdf","Abrir PDF")</f>
        <v>Abrir PDF</v>
      </c>
    </row>
    <row r="20" spans="1:6" ht="31.05" customHeight="1">
      <c r="A20" s="6" t="s">
        <v>70</v>
      </c>
      <c r="B20" s="2" t="s">
        <v>71</v>
      </c>
      <c r="C20" s="2" t="s">
        <v>7030</v>
      </c>
      <c r="D20" s="3">
        <v>4</v>
      </c>
      <c r="E20" s="3">
        <v>13</v>
      </c>
      <c r="F20" s="3" t="str">
        <f>HYPERLINK("https://www.boe.es/gazeta/dias/1828/02/05/pdfs/GMD-1828-16.pdf","Abrir PDF")</f>
        <v>Abrir PDF</v>
      </c>
    </row>
    <row r="21" spans="1:6" ht="31.05" customHeight="1">
      <c r="A21" s="6" t="s">
        <v>61</v>
      </c>
      <c r="B21" s="2" t="s">
        <v>62</v>
      </c>
      <c r="C21" s="2" t="s">
        <v>7031</v>
      </c>
      <c r="D21" s="3">
        <v>4</v>
      </c>
      <c r="E21" s="3">
        <v>16</v>
      </c>
      <c r="F21" s="3" t="str">
        <f>HYPERLINK("https://www.boe.es/gazeta/dias/1828/02/07/pdfs/GMD-1828-17.pdf","Abrir PDF")</f>
        <v>Abrir PDF</v>
      </c>
    </row>
    <row r="22" spans="1:6" ht="31.05" customHeight="1">
      <c r="A22" s="6" t="s">
        <v>973</v>
      </c>
      <c r="B22" s="2" t="s">
        <v>974</v>
      </c>
      <c r="C22" s="2" t="s">
        <v>7032</v>
      </c>
      <c r="D22" s="3">
        <v>4</v>
      </c>
      <c r="E22" s="3">
        <v>21</v>
      </c>
      <c r="F22" s="3" t="str">
        <f>HYPERLINK("https://www.boe.es/gazeta/dias/1828/02/09/pdfs/GMD-1828-18.pdf","Abrir PDF")</f>
        <v>Abrir PDF</v>
      </c>
    </row>
    <row r="23" spans="1:6" ht="31.05" customHeight="1">
      <c r="A23" s="6" t="s">
        <v>241</v>
      </c>
      <c r="B23" s="2" t="s">
        <v>242</v>
      </c>
      <c r="C23" s="2" t="s">
        <v>7033</v>
      </c>
      <c r="D23" s="3">
        <v>4</v>
      </c>
      <c r="E23" s="3">
        <v>16</v>
      </c>
      <c r="F23" s="3" t="str">
        <f>HYPERLINK("https://www.boe.es/gazeta/dias/1828/02/12/pdfs/GMD-1828-19.pdf","Abrir PDF")</f>
        <v>Abrir PDF</v>
      </c>
    </row>
    <row r="24" spans="1:6" ht="31.05" customHeight="1">
      <c r="A24" s="6" t="s">
        <v>280</v>
      </c>
      <c r="B24" s="2" t="s">
        <v>281</v>
      </c>
      <c r="C24" s="2" t="s">
        <v>7034</v>
      </c>
      <c r="D24" s="3">
        <v>4</v>
      </c>
      <c r="E24" s="3">
        <v>40</v>
      </c>
      <c r="F24" s="3" t="str">
        <f>HYPERLINK("https://www.boe.es/gazeta/dias/1828/02/14/pdfs/GMD-1828-20.pdf","Abrir PDF")</f>
        <v>Abrir PDF</v>
      </c>
    </row>
    <row r="25" spans="1:6" ht="31.05" customHeight="1">
      <c r="A25" s="6" t="s">
        <v>723</v>
      </c>
      <c r="B25" s="2" t="s">
        <v>724</v>
      </c>
      <c r="C25" s="2" t="s">
        <v>7035</v>
      </c>
      <c r="D25" s="3">
        <v>4</v>
      </c>
      <c r="E25" s="3">
        <v>14</v>
      </c>
      <c r="F25" s="3" t="str">
        <f>HYPERLINK("https://www.boe.es/gazeta/dias/1828/02/16/pdfs/GMD-1828-21.pdf","Abrir PDF")</f>
        <v>Abrir PDF</v>
      </c>
    </row>
    <row r="26" spans="1:6" ht="31.05" customHeight="1">
      <c r="A26" s="6" t="s">
        <v>577</v>
      </c>
      <c r="B26" s="2" t="s">
        <v>578</v>
      </c>
      <c r="C26" s="2" t="s">
        <v>7036</v>
      </c>
      <c r="D26" s="3">
        <v>4</v>
      </c>
      <c r="E26" s="3">
        <v>15</v>
      </c>
      <c r="F26" s="3" t="str">
        <f>HYPERLINK("https://www.boe.es/gazeta/dias/1828/02/19/pdfs/GMD-1828-22.pdf","Abrir PDF")</f>
        <v>Abrir PDF</v>
      </c>
    </row>
    <row r="27" spans="1:6" ht="31.05" customHeight="1">
      <c r="A27" s="6" t="s">
        <v>1287</v>
      </c>
      <c r="B27" s="2" t="s">
        <v>1288</v>
      </c>
      <c r="C27" s="2" t="s">
        <v>7037</v>
      </c>
      <c r="D27" s="3">
        <v>4</v>
      </c>
      <c r="E27" s="3">
        <v>13</v>
      </c>
      <c r="F27" s="3" t="str">
        <f>HYPERLINK("https://www.boe.es/gazeta/dias/1828/02/21/pdfs/GMD-1828-23.pdf","Abrir PDF")</f>
        <v>Abrir PDF</v>
      </c>
    </row>
    <row r="28" spans="1:6" ht="31.05" customHeight="1">
      <c r="A28" s="6" t="s">
        <v>299</v>
      </c>
      <c r="B28" s="2" t="s">
        <v>300</v>
      </c>
      <c r="C28" s="2" t="s">
        <v>7038</v>
      </c>
      <c r="D28" s="3">
        <v>4</v>
      </c>
      <c r="E28" s="3">
        <v>31</v>
      </c>
      <c r="F28" s="3" t="str">
        <f>HYPERLINK("https://www.boe.es/gazeta/dias/1828/02/23/pdfs/GMD-1828-24.pdf","Abrir PDF")</f>
        <v>Abrir PDF</v>
      </c>
    </row>
    <row r="29" spans="1:6" ht="31.05" customHeight="1">
      <c r="A29" s="6" t="s">
        <v>2634</v>
      </c>
      <c r="B29" s="2" t="s">
        <v>2635</v>
      </c>
      <c r="C29" s="2" t="s">
        <v>7039</v>
      </c>
      <c r="D29" s="3">
        <v>4</v>
      </c>
      <c r="E29" s="3">
        <v>18</v>
      </c>
      <c r="F29" s="3" t="str">
        <f>HYPERLINK("https://www.boe.es/gazeta/dias/1828/02/26/pdfs/GMD-1828-25.pdf","Abrir PDF")</f>
        <v>Abrir PDF</v>
      </c>
    </row>
    <row r="30" spans="1:6" ht="31.05" customHeight="1">
      <c r="A30" s="6" t="s">
        <v>1495</v>
      </c>
      <c r="B30" s="2" t="s">
        <v>1496</v>
      </c>
      <c r="C30" s="2" t="s">
        <v>7040</v>
      </c>
      <c r="D30" s="3">
        <v>4</v>
      </c>
      <c r="E30" s="3">
        <v>15</v>
      </c>
      <c r="F30" s="3" t="str">
        <f>HYPERLINK("https://www.boe.es/gazeta/dias/1828/02/28/pdfs/GMD-1828-26.pdf","Abrir PDF")</f>
        <v>Abrir PDF</v>
      </c>
    </row>
    <row r="31" spans="1:6" ht="31.05" customHeight="1">
      <c r="A31" s="6" t="s">
        <v>691</v>
      </c>
      <c r="B31" s="2" t="s">
        <v>692</v>
      </c>
      <c r="C31" s="2" t="s">
        <v>7041</v>
      </c>
      <c r="D31" s="3">
        <v>4</v>
      </c>
      <c r="E31" s="3">
        <v>6</v>
      </c>
      <c r="F31" s="3" t="str">
        <f>HYPERLINK("https://www.boe.es/gazeta/dias/1828/03/01/pdfs/GMD-1828-27.pdf","Abrir PDF")</f>
        <v>Abrir PDF</v>
      </c>
    </row>
    <row r="32" spans="1:6" ht="31.05" customHeight="1">
      <c r="A32" s="6" t="s">
        <v>382</v>
      </c>
      <c r="B32" s="2" t="s">
        <v>383</v>
      </c>
      <c r="C32" s="2" t="s">
        <v>7042</v>
      </c>
      <c r="D32" s="3">
        <v>4</v>
      </c>
      <c r="E32" s="3">
        <v>14</v>
      </c>
      <c r="F32" s="3" t="str">
        <f>HYPERLINK("https://www.boe.es/gazeta/dias/1828/03/04/pdfs/GMD-1828-28.pdf","Abrir PDF")</f>
        <v>Abrir PDF</v>
      </c>
    </row>
    <row r="33" spans="1:6" ht="31.05" customHeight="1">
      <c r="A33" s="6" t="s">
        <v>1731</v>
      </c>
      <c r="B33" s="2" t="s">
        <v>1732</v>
      </c>
      <c r="C33" s="2" t="s">
        <v>7043</v>
      </c>
      <c r="D33" s="3">
        <v>4</v>
      </c>
      <c r="E33" s="3">
        <v>6</v>
      </c>
      <c r="F33" s="3" t="str">
        <f>HYPERLINK("https://www.boe.es/gazeta/dias/1828/03/06/pdfs/GMD-1828-29.pdf","Abrir PDF")</f>
        <v>Abrir PDF</v>
      </c>
    </row>
    <row r="34" spans="1:6" ht="31.05" customHeight="1">
      <c r="A34" s="6" t="s">
        <v>208</v>
      </c>
      <c r="B34" s="2" t="s">
        <v>209</v>
      </c>
      <c r="C34" s="2" t="s">
        <v>7044</v>
      </c>
      <c r="D34" s="3">
        <v>4</v>
      </c>
      <c r="E34" s="3">
        <v>20</v>
      </c>
      <c r="F34" s="3" t="str">
        <f>HYPERLINK("https://www.boe.es/gazeta/dias/1828/03/08/pdfs/GMD-1828-30.pdf","Abrir PDF")</f>
        <v>Abrir PDF</v>
      </c>
    </row>
    <row r="35" spans="1:6" ht="31.05" customHeight="1">
      <c r="A35" s="6" t="s">
        <v>159</v>
      </c>
      <c r="B35" s="2" t="s">
        <v>160</v>
      </c>
      <c r="C35" s="2" t="s">
        <v>7045</v>
      </c>
      <c r="D35" s="3">
        <v>4</v>
      </c>
      <c r="E35" s="3">
        <v>21</v>
      </c>
      <c r="F35" s="3" t="str">
        <f>HYPERLINK("https://www.boe.es/gazeta/dias/1828/03/11/pdfs/GMD-1828-31.pdf","Abrir PDF")</f>
        <v>Abrir PDF</v>
      </c>
    </row>
    <row r="36" spans="1:6" ht="31.05" customHeight="1">
      <c r="A36" s="6" t="s">
        <v>649</v>
      </c>
      <c r="B36" s="2" t="s">
        <v>650</v>
      </c>
      <c r="C36" s="2" t="s">
        <v>7046</v>
      </c>
      <c r="D36" s="3">
        <v>4</v>
      </c>
      <c r="E36" s="3">
        <v>10</v>
      </c>
      <c r="F36" s="3" t="str">
        <f>HYPERLINK("https://www.boe.es/gazeta/dias/1828/03/13/pdfs/GMD-1828-32.pdf","Abrir PDF")</f>
        <v>Abrir PDF</v>
      </c>
    </row>
    <row r="37" spans="1:6" ht="31.05" customHeight="1">
      <c r="A37" s="6" t="s">
        <v>672</v>
      </c>
      <c r="B37" s="2" t="s">
        <v>673</v>
      </c>
      <c r="C37" s="2" t="s">
        <v>7047</v>
      </c>
      <c r="D37" s="3">
        <v>4</v>
      </c>
      <c r="E37" s="3">
        <v>12</v>
      </c>
      <c r="F37" s="3" t="str">
        <f>HYPERLINK("https://www.boe.es/gazeta/dias/1828/03/15/pdfs/GMD-1828-33.pdf","Abrir PDF")</f>
        <v>Abrir PDF</v>
      </c>
    </row>
    <row r="38" spans="1:6" ht="31.05" customHeight="1">
      <c r="A38" s="6" t="s">
        <v>236</v>
      </c>
      <c r="B38" s="2" t="s">
        <v>237</v>
      </c>
      <c r="C38" s="2" t="s">
        <v>7048</v>
      </c>
      <c r="D38" s="3">
        <v>4</v>
      </c>
      <c r="E38" s="3">
        <v>37</v>
      </c>
      <c r="F38" s="3" t="str">
        <f>HYPERLINK("https://www.boe.es/gazeta/dias/1828/03/18/pdfs/GMD-1828-34.pdf","Abrir PDF")</f>
        <v>Abrir PDF</v>
      </c>
    </row>
    <row r="39" spans="1:6" ht="31.05" customHeight="1">
      <c r="A39" s="6" t="s">
        <v>191</v>
      </c>
      <c r="B39" s="2" t="s">
        <v>192</v>
      </c>
      <c r="C39" s="2" t="s">
        <v>7049</v>
      </c>
      <c r="D39" s="3">
        <v>4</v>
      </c>
      <c r="E39" s="3">
        <v>16</v>
      </c>
      <c r="F39" s="3" t="str">
        <f>HYPERLINK("https://www.boe.es/gazeta/dias/1828/03/20/pdfs/GMD-1828-35.pdf","Abrir PDF")</f>
        <v>Abrir PDF</v>
      </c>
    </row>
    <row r="40" spans="1:6" ht="31.05" customHeight="1">
      <c r="A40" s="6" t="s">
        <v>763</v>
      </c>
      <c r="B40" s="2" t="s">
        <v>764</v>
      </c>
      <c r="C40" s="2" t="s">
        <v>7050</v>
      </c>
      <c r="D40" s="3">
        <v>4</v>
      </c>
      <c r="E40" s="3">
        <v>13</v>
      </c>
      <c r="F40" s="3" t="str">
        <f>HYPERLINK("https://www.boe.es/gazeta/dias/1828/03/22/pdfs/GMD-1828-36.pdf","Abrir PDF")</f>
        <v>Abrir PDF</v>
      </c>
    </row>
    <row r="41" spans="1:6" ht="31.05" customHeight="1">
      <c r="A41" s="6" t="s">
        <v>212</v>
      </c>
      <c r="B41" s="2" t="s">
        <v>213</v>
      </c>
      <c r="C41" s="2" t="s">
        <v>7051</v>
      </c>
      <c r="D41" s="3">
        <v>4</v>
      </c>
      <c r="E41" s="3">
        <v>69</v>
      </c>
      <c r="F41" s="3" t="str">
        <f>HYPERLINK("https://www.boe.es/gazeta/dias/1828/03/25/pdfs/GMD-1828-37.pdf","Abrir PDF")</f>
        <v>Abrir PDF</v>
      </c>
    </row>
    <row r="42" spans="1:6" ht="31.05" customHeight="1">
      <c r="A42" s="6" t="s">
        <v>309</v>
      </c>
      <c r="B42" s="2" t="s">
        <v>310</v>
      </c>
      <c r="C42" s="2" t="s">
        <v>7052</v>
      </c>
      <c r="D42" s="3">
        <v>4</v>
      </c>
      <c r="E42" s="3">
        <v>6</v>
      </c>
      <c r="F42" s="3" t="str">
        <f>HYPERLINK("https://www.boe.es/gazeta/dias/1828/03/27/pdfs/GMD-1828-38.pdf","Abrir PDF")</f>
        <v>Abrir PDF</v>
      </c>
    </row>
    <row r="43" spans="1:6" ht="31.05" customHeight="1">
      <c r="A43" s="6" t="s">
        <v>275</v>
      </c>
      <c r="B43" s="2" t="s">
        <v>276</v>
      </c>
      <c r="C43" s="2" t="s">
        <v>7053</v>
      </c>
      <c r="D43" s="3">
        <v>4</v>
      </c>
      <c r="E43" s="3">
        <v>17</v>
      </c>
      <c r="F43" s="3" t="str">
        <f>HYPERLINK("https://www.boe.es/gazeta/dias/1828/03/29/pdfs/GMD-1828-39.pdf","Abrir PDF")</f>
        <v>Abrir PDF</v>
      </c>
    </row>
    <row r="44" spans="1:6" ht="31.05" customHeight="1">
      <c r="A44" s="6" t="s">
        <v>169</v>
      </c>
      <c r="B44" s="2" t="s">
        <v>170</v>
      </c>
      <c r="C44" s="2" t="s">
        <v>7054</v>
      </c>
      <c r="D44" s="3">
        <v>4</v>
      </c>
      <c r="E44" s="3">
        <v>96</v>
      </c>
      <c r="F44" s="3" t="str">
        <f>HYPERLINK("https://www.boe.es/gazeta/dias/1828/04/01/pdfs/GMD-1828-40.pdf","Abrir PDF")</f>
        <v>Abrir PDF</v>
      </c>
    </row>
    <row r="45" spans="1:6" ht="31.05" customHeight="1">
      <c r="A45" s="6" t="s">
        <v>78</v>
      </c>
      <c r="B45" s="2" t="s">
        <v>79</v>
      </c>
      <c r="C45" s="2" t="s">
        <v>7055</v>
      </c>
      <c r="D45" s="3">
        <v>4</v>
      </c>
      <c r="E45" s="3">
        <v>47</v>
      </c>
      <c r="F45" s="3" t="str">
        <f>HYPERLINK("https://www.boe.es/gazeta/dias/1828/04/03/pdfs/GMD-1828-41.pdf","Abrir PDF")</f>
        <v>Abrir PDF</v>
      </c>
    </row>
    <row r="46" spans="1:6" ht="31.05" customHeight="1">
      <c r="A46" s="6" t="s">
        <v>3957</v>
      </c>
      <c r="B46" s="2" t="s">
        <v>3958</v>
      </c>
      <c r="C46" s="2" t="s">
        <v>7056</v>
      </c>
      <c r="D46" s="3">
        <v>4</v>
      </c>
      <c r="E46" s="3">
        <v>5</v>
      </c>
      <c r="F46" s="3" t="str">
        <f>HYPERLINK("https://www.boe.es/gazeta/dias/1828/04/05/pdfs/GMD-1828-42.pdf","Abrir PDF")</f>
        <v>Abrir PDF</v>
      </c>
    </row>
    <row r="47" spans="1:6" ht="31.05" customHeight="1">
      <c r="A47" s="6" t="s">
        <v>694</v>
      </c>
      <c r="B47" s="2" t="s">
        <v>695</v>
      </c>
      <c r="C47" s="2" t="s">
        <v>7057</v>
      </c>
      <c r="D47" s="3">
        <v>4</v>
      </c>
      <c r="E47" s="3">
        <v>10</v>
      </c>
      <c r="F47" s="3" t="str">
        <f>HYPERLINK("https://www.boe.es/gazeta/dias/1828/04/08/pdfs/GMD-1828-43.pdf","Abrir PDF")</f>
        <v>Abrir PDF</v>
      </c>
    </row>
    <row r="48" spans="1:6" ht="31.05" customHeight="1">
      <c r="A48" s="6" t="s">
        <v>154</v>
      </c>
      <c r="B48" s="2" t="s">
        <v>155</v>
      </c>
      <c r="C48" s="2" t="s">
        <v>7058</v>
      </c>
      <c r="D48" s="3">
        <v>4</v>
      </c>
      <c r="E48" s="3">
        <v>7</v>
      </c>
      <c r="F48" s="3" t="str">
        <f>HYPERLINK("https://www.boe.es/gazeta/dias/1828/04/10/pdfs/GMD-1828-44.pdf","Abrir PDF")</f>
        <v>Abrir PDF</v>
      </c>
    </row>
    <row r="49" spans="1:6" ht="31.05" customHeight="1">
      <c r="A49" s="6" t="s">
        <v>1160</v>
      </c>
      <c r="B49" s="2" t="s">
        <v>1161</v>
      </c>
      <c r="C49" s="2" t="s">
        <v>7059</v>
      </c>
      <c r="D49" s="3">
        <v>4</v>
      </c>
      <c r="E49" s="3">
        <v>4</v>
      </c>
      <c r="F49" s="3" t="str">
        <f>HYPERLINK("https://www.boe.es/gazeta/dias/1828/04/12/pdfs/GMD-1828-45.pdf","Abrir PDF")</f>
        <v>Abrir PDF</v>
      </c>
    </row>
    <row r="50" spans="1:6" ht="31.05" customHeight="1">
      <c r="A50" s="6" t="s">
        <v>959</v>
      </c>
      <c r="B50" s="2" t="s">
        <v>960</v>
      </c>
      <c r="C50" s="2" t="s">
        <v>7060</v>
      </c>
      <c r="D50" s="3">
        <v>4</v>
      </c>
      <c r="E50" s="3">
        <v>27</v>
      </c>
      <c r="F50" s="3" t="str">
        <f>HYPERLINK("https://www.boe.es/gazeta/dias/1828/04/15/pdfs/GMD-1828-46.pdf","Abrir PDF")</f>
        <v>Abrir PDF</v>
      </c>
    </row>
    <row r="51" spans="1:6" ht="31.05" customHeight="1">
      <c r="A51" s="6" t="s">
        <v>1106</v>
      </c>
      <c r="B51" s="2" t="s">
        <v>1107</v>
      </c>
      <c r="C51" s="2" t="s">
        <v>7061</v>
      </c>
      <c r="D51" s="3">
        <v>4</v>
      </c>
      <c r="E51" s="3">
        <v>17</v>
      </c>
      <c r="F51" s="3" t="str">
        <f>HYPERLINK("https://www.boe.es/gazeta/dias/1828/04/17/pdfs/GMD-1828-47.pdf","Abrir PDF")</f>
        <v>Abrir PDF</v>
      </c>
    </row>
    <row r="52" spans="1:6" ht="31.05" customHeight="1">
      <c r="A52" s="6" t="s">
        <v>288</v>
      </c>
      <c r="B52" s="2" t="s">
        <v>289</v>
      </c>
      <c r="C52" s="2" t="s">
        <v>7062</v>
      </c>
      <c r="D52" s="3">
        <v>4</v>
      </c>
      <c r="E52" s="3">
        <v>17</v>
      </c>
      <c r="F52" s="3" t="str">
        <f>HYPERLINK("https://www.boe.es/gazeta/dias/1828/04/19/pdfs/GMD-1828-48.pdf","Abrir PDF")</f>
        <v>Abrir PDF</v>
      </c>
    </row>
    <row r="53" spans="1:6" ht="31.05" customHeight="1">
      <c r="A53" s="6" t="s">
        <v>249</v>
      </c>
      <c r="B53" s="2" t="s">
        <v>250</v>
      </c>
      <c r="C53" s="2" t="s">
        <v>7063</v>
      </c>
      <c r="D53" s="3">
        <v>4</v>
      </c>
      <c r="E53" s="3">
        <v>6</v>
      </c>
      <c r="F53" s="3" t="str">
        <f>HYPERLINK("https://www.boe.es/gazeta/dias/1828/04/22/pdfs/GMD-1828-49.pdf","Abrir PDF")</f>
        <v>Abrir PDF</v>
      </c>
    </row>
    <row r="54" spans="1:6" ht="31.05" customHeight="1">
      <c r="A54" s="6" t="s">
        <v>230</v>
      </c>
      <c r="B54" s="2" t="s">
        <v>231</v>
      </c>
      <c r="C54" s="2" t="s">
        <v>7064</v>
      </c>
      <c r="D54" s="3">
        <v>4</v>
      </c>
      <c r="E54" s="3">
        <v>10</v>
      </c>
      <c r="F54" s="3" t="str">
        <f>HYPERLINK("https://www.boe.es/gazeta/dias/1828/04/24/pdfs/GMD-1828-50.pdf","Abrir PDF")</f>
        <v>Abrir PDF</v>
      </c>
    </row>
    <row r="55" spans="1:6" ht="31.05" customHeight="1">
      <c r="A55" s="6" t="s">
        <v>795</v>
      </c>
      <c r="B55" s="2" t="s">
        <v>796</v>
      </c>
      <c r="C55" s="2" t="s">
        <v>7065</v>
      </c>
      <c r="D55" s="3">
        <v>4</v>
      </c>
      <c r="E55" s="3">
        <v>9</v>
      </c>
      <c r="F55" s="3" t="str">
        <f>HYPERLINK("https://www.boe.es/gazeta/dias/1828/04/26/pdfs/GMD-1828-51.pdf","Abrir PDF")</f>
        <v>Abrir PDF</v>
      </c>
    </row>
    <row r="56" spans="1:6" ht="31.05" customHeight="1">
      <c r="A56" s="6" t="s">
        <v>386</v>
      </c>
      <c r="B56" s="2" t="s">
        <v>387</v>
      </c>
      <c r="C56" s="2" t="s">
        <v>7066</v>
      </c>
      <c r="D56" s="3">
        <v>4</v>
      </c>
      <c r="E56" s="3">
        <v>20</v>
      </c>
      <c r="F56" s="3" t="str">
        <f>HYPERLINK("https://www.boe.es/gazeta/dias/1828/04/29/pdfs/GMD-1828-52.pdf","Abrir PDF")</f>
        <v>Abrir PDF</v>
      </c>
    </row>
    <row r="57" spans="1:6" ht="31.05" customHeight="1">
      <c r="A57" s="6" t="s">
        <v>1330</v>
      </c>
      <c r="B57" s="2" t="s">
        <v>1331</v>
      </c>
      <c r="C57" s="2" t="s">
        <v>7067</v>
      </c>
      <c r="D57" s="3">
        <v>4</v>
      </c>
      <c r="E57" s="3">
        <v>13</v>
      </c>
      <c r="F57" s="3" t="str">
        <f>HYPERLINK("https://www.boe.es/gazeta/dias/1828/05/01/pdfs/GMD-1828-53.pdf","Abrir PDF")</f>
        <v>Abrir PDF</v>
      </c>
    </row>
    <row r="58" spans="1:6" ht="31.05" customHeight="1">
      <c r="A58" s="6" t="s">
        <v>697</v>
      </c>
      <c r="B58" s="2" t="s">
        <v>698</v>
      </c>
      <c r="C58" s="2" t="s">
        <v>7068</v>
      </c>
      <c r="D58" s="3">
        <v>4</v>
      </c>
      <c r="E58" s="3">
        <v>6</v>
      </c>
      <c r="F58" s="3" t="str">
        <f>HYPERLINK("https://www.boe.es/gazeta/dias/1828/05/03/pdfs/GMD-1828-54.pdf","Abrir PDF")</f>
        <v>Abrir PDF</v>
      </c>
    </row>
    <row r="59" spans="1:6" ht="31.05" customHeight="1">
      <c r="A59" s="6" t="s">
        <v>174</v>
      </c>
      <c r="B59" s="2" t="s">
        <v>175</v>
      </c>
      <c r="C59" s="2" t="s">
        <v>7069</v>
      </c>
      <c r="D59" s="3">
        <v>4</v>
      </c>
      <c r="E59" s="3">
        <v>19</v>
      </c>
      <c r="F59" s="3" t="str">
        <f>HYPERLINK("https://www.boe.es/gazeta/dias/1828/05/06/pdfs/GMD-1828-55.pdf","Abrir PDF")</f>
        <v>Abrir PDF</v>
      </c>
    </row>
    <row r="60" spans="1:6" ht="31.05" customHeight="1">
      <c r="A60" s="6" t="s">
        <v>324</v>
      </c>
      <c r="B60" s="2" t="s">
        <v>325</v>
      </c>
      <c r="C60" s="2" t="s">
        <v>7070</v>
      </c>
      <c r="D60" s="3">
        <v>4</v>
      </c>
      <c r="E60" s="3">
        <v>65</v>
      </c>
      <c r="F60" s="3" t="str">
        <f>HYPERLINK("https://www.boe.es/gazeta/dias/1828/05/08/pdfs/GMD-1828-56.pdf","Abrir PDF")</f>
        <v>Abrir PDF</v>
      </c>
    </row>
    <row r="61" spans="1:6" ht="31.05" customHeight="1">
      <c r="A61" s="6" t="s">
        <v>55</v>
      </c>
      <c r="B61" s="2" t="s">
        <v>56</v>
      </c>
      <c r="C61" s="2" t="s">
        <v>7071</v>
      </c>
      <c r="D61" s="3">
        <v>4</v>
      </c>
      <c r="E61" s="3">
        <v>85</v>
      </c>
      <c r="F61" s="3" t="str">
        <f>HYPERLINK("https://www.boe.es/gazeta/dias/1828/05/10/pdfs/GMD-1828-57.pdf","Abrir PDF")</f>
        <v>Abrir PDF</v>
      </c>
    </row>
    <row r="62" spans="1:6" ht="31.05" customHeight="1">
      <c r="A62" s="6" t="s">
        <v>780</v>
      </c>
      <c r="B62" s="2" t="s">
        <v>781</v>
      </c>
      <c r="C62" s="2" t="s">
        <v>7072</v>
      </c>
      <c r="D62" s="3">
        <v>4</v>
      </c>
      <c r="E62" s="3">
        <v>35</v>
      </c>
      <c r="F62" s="3" t="str">
        <f>HYPERLINK("https://www.boe.es/gazeta/dias/1828/05/13/pdfs/GMD-1828-58.pdf","Abrir PDF")</f>
        <v>Abrir PDF</v>
      </c>
    </row>
    <row r="63" spans="1:6" ht="31.05" customHeight="1">
      <c r="A63" s="6" t="s">
        <v>133</v>
      </c>
      <c r="B63" s="2" t="s">
        <v>134</v>
      </c>
      <c r="C63" s="2" t="s">
        <v>7073</v>
      </c>
      <c r="D63" s="3">
        <v>4</v>
      </c>
      <c r="E63" s="3">
        <v>82</v>
      </c>
      <c r="F63" s="3" t="str">
        <f>HYPERLINK("https://www.boe.es/gazeta/dias/1828/05/15/pdfs/GMD-1828-59.pdf","Abrir PDF")</f>
        <v>Abrir PDF</v>
      </c>
    </row>
    <row r="64" spans="1:6" ht="31.05" customHeight="1">
      <c r="A64" s="6" t="s">
        <v>1325</v>
      </c>
      <c r="B64" s="2" t="s">
        <v>1326</v>
      </c>
      <c r="C64" s="2" t="s">
        <v>7074</v>
      </c>
      <c r="D64" s="3">
        <v>4</v>
      </c>
      <c r="E64" s="3">
        <v>7</v>
      </c>
      <c r="F64" s="3" t="str">
        <f>HYPERLINK("https://www.boe.es/gazeta/dias/1828/05/17/pdfs/GMD-1828-60.pdf","Abrir PDF")</f>
        <v>Abrir PDF</v>
      </c>
    </row>
    <row r="65" spans="1:6" ht="31.05" customHeight="1">
      <c r="A65" s="6" t="s">
        <v>2205</v>
      </c>
      <c r="B65" s="2" t="s">
        <v>2206</v>
      </c>
      <c r="C65" s="2" t="s">
        <v>7075</v>
      </c>
      <c r="D65" s="3">
        <v>4</v>
      </c>
      <c r="E65" s="3">
        <v>3</v>
      </c>
      <c r="F65" s="3" t="str">
        <f>HYPERLINK("https://www.boe.es/gazeta/dias/1828/05/20/pdfs/GMD-1828-61.pdf","Abrir PDF")</f>
        <v>Abrir PDF</v>
      </c>
    </row>
    <row r="66" spans="1:6" ht="31.05" customHeight="1">
      <c r="A66" s="6" t="s">
        <v>221</v>
      </c>
      <c r="B66" s="2" t="s">
        <v>222</v>
      </c>
      <c r="C66" s="2" t="s">
        <v>7076</v>
      </c>
      <c r="D66" s="3">
        <v>4</v>
      </c>
      <c r="E66" s="3">
        <v>28</v>
      </c>
      <c r="F66" s="3" t="str">
        <f>HYPERLINK("https://www.boe.es/gazeta/dias/1828/05/22/pdfs/GMD-1828-62.pdf","Abrir PDF")</f>
        <v>Abrir PDF</v>
      </c>
    </row>
    <row r="67" spans="1:6" ht="31.05" customHeight="1">
      <c r="A67" s="6" t="s">
        <v>788</v>
      </c>
      <c r="B67" s="2" t="s">
        <v>789</v>
      </c>
      <c r="C67" s="2" t="s">
        <v>7077</v>
      </c>
      <c r="D67" s="3">
        <v>4</v>
      </c>
      <c r="E67" s="3">
        <v>20</v>
      </c>
      <c r="F67" s="3" t="str">
        <f>HYPERLINK("https://www.boe.es/gazeta/dias/1828/05/24/pdfs/GMD-1828-63.pdf","Abrir PDF")</f>
        <v>Abrir PDF</v>
      </c>
    </row>
    <row r="68" spans="1:6" ht="31.05" customHeight="1">
      <c r="A68" s="6" t="s">
        <v>614</v>
      </c>
      <c r="B68" s="2" t="s">
        <v>615</v>
      </c>
      <c r="C68" s="2" t="s">
        <v>7078</v>
      </c>
      <c r="D68" s="3">
        <v>4</v>
      </c>
      <c r="E68" s="3">
        <v>9</v>
      </c>
      <c r="F68" s="3" t="str">
        <f>HYPERLINK("https://www.boe.es/gazeta/dias/1828/05/27/pdfs/GMD-1828-64.pdf","Abrir PDF")</f>
        <v>Abrir PDF</v>
      </c>
    </row>
    <row r="69" spans="1:6" ht="31.05" customHeight="1">
      <c r="A69" s="6" t="s">
        <v>462</v>
      </c>
      <c r="B69" s="2" t="s">
        <v>463</v>
      </c>
      <c r="C69" s="2" t="s">
        <v>7079</v>
      </c>
      <c r="D69" s="3">
        <v>4</v>
      </c>
      <c r="E69" s="3">
        <v>11</v>
      </c>
      <c r="F69" s="3" t="str">
        <f>HYPERLINK("https://www.boe.es/gazeta/dias/1828/05/29/pdfs/GMD-1828-65.pdf","Abrir PDF")</f>
        <v>Abrir PDF</v>
      </c>
    </row>
    <row r="70" spans="1:6" ht="31.05" customHeight="1">
      <c r="A70" s="6" t="s">
        <v>1082</v>
      </c>
      <c r="B70" s="2" t="s">
        <v>1083</v>
      </c>
      <c r="C70" s="2" t="s">
        <v>7080</v>
      </c>
      <c r="D70" s="3">
        <v>4</v>
      </c>
      <c r="E70" s="3">
        <v>10</v>
      </c>
      <c r="F70" s="3" t="str">
        <f>HYPERLINK("https://www.boe.es/gazeta/dias/1828/05/31/pdfs/GMD-1828-66.pdf","Abrir PDF")</f>
        <v>Abrir PDF</v>
      </c>
    </row>
    <row r="71" spans="1:6" ht="31.05" customHeight="1">
      <c r="A71" s="6" t="s">
        <v>2467</v>
      </c>
      <c r="B71" s="2" t="s">
        <v>2468</v>
      </c>
      <c r="C71" s="2" t="s">
        <v>7081</v>
      </c>
      <c r="D71" s="3">
        <v>4</v>
      </c>
      <c r="E71" s="3">
        <v>12</v>
      </c>
      <c r="F71" s="3" t="str">
        <f>HYPERLINK("https://www.boe.es/gazeta/dias/1828/06/03/pdfs/GMD-1828-67.pdf","Abrir PDF")</f>
        <v>Abrir PDF</v>
      </c>
    </row>
    <row r="72" spans="1:6" ht="31.05" customHeight="1">
      <c r="A72" s="6" t="s">
        <v>1694</v>
      </c>
      <c r="B72" s="2" t="s">
        <v>1695</v>
      </c>
      <c r="C72" s="2" t="s">
        <v>7082</v>
      </c>
      <c r="D72" s="3">
        <v>4</v>
      </c>
      <c r="E72" s="3">
        <v>6</v>
      </c>
      <c r="F72" s="3" t="str">
        <f>HYPERLINK("https://www.boe.es/gazeta/dias/1828/06/05/pdfs/GMD-1828-68.pdf","Abrir PDF")</f>
        <v>Abrir PDF</v>
      </c>
    </row>
    <row r="73" spans="1:6" ht="31.05" customHeight="1">
      <c r="A73" s="6" t="s">
        <v>1195</v>
      </c>
      <c r="B73" s="2" t="s">
        <v>1196</v>
      </c>
      <c r="C73" s="2" t="s">
        <v>7083</v>
      </c>
      <c r="D73" s="3">
        <v>4</v>
      </c>
      <c r="E73" s="3">
        <v>13</v>
      </c>
      <c r="F73" s="3" t="str">
        <f>HYPERLINK("https://www.boe.es/gazeta/dias/1828/06/07/pdfs/GMD-1828-69.pdf","Abrir PDF")</f>
        <v>Abrir PDF</v>
      </c>
    </row>
    <row r="74" spans="1:6" ht="31.05" customHeight="1">
      <c r="A74" s="6" t="s">
        <v>1154</v>
      </c>
      <c r="B74" s="2" t="s">
        <v>1155</v>
      </c>
      <c r="C74" s="2" t="s">
        <v>7084</v>
      </c>
      <c r="D74" s="3">
        <v>4</v>
      </c>
      <c r="E74" s="3">
        <v>10</v>
      </c>
      <c r="F74" s="3" t="str">
        <f>HYPERLINK("https://www.boe.es/gazeta/dias/1828/06/10/pdfs/GMD-1828-70.pdf","Abrir PDF")</f>
        <v>Abrir PDF</v>
      </c>
    </row>
    <row r="75" spans="1:6" ht="31.05" customHeight="1">
      <c r="A75" s="6" t="s">
        <v>407</v>
      </c>
      <c r="B75" s="2" t="s">
        <v>408</v>
      </c>
      <c r="C75" s="2" t="s">
        <v>7085</v>
      </c>
      <c r="D75" s="3">
        <v>4</v>
      </c>
      <c r="E75" s="3">
        <v>26</v>
      </c>
      <c r="F75" s="3" t="str">
        <f>HYPERLINK("https://www.boe.es/gazeta/dias/1828/06/12/pdfs/GMD-1828-71.pdf","Abrir PDF")</f>
        <v>Abrir PDF</v>
      </c>
    </row>
    <row r="76" spans="1:6" ht="31.05" customHeight="1">
      <c r="A76" s="6" t="s">
        <v>547</v>
      </c>
      <c r="B76" s="2" t="s">
        <v>548</v>
      </c>
      <c r="C76" s="2" t="s">
        <v>7086</v>
      </c>
      <c r="D76" s="3">
        <v>4</v>
      </c>
      <c r="E76" s="3">
        <v>17</v>
      </c>
      <c r="F76" s="3" t="str">
        <f>HYPERLINK("https://www.boe.es/gazeta/dias/1828/06/14/pdfs/GMD-1828-72.pdf","Abrir PDF")</f>
        <v>Abrir PDF</v>
      </c>
    </row>
    <row r="77" spans="1:6" ht="31.05" customHeight="1">
      <c r="A77" s="6" t="s">
        <v>1961</v>
      </c>
      <c r="B77" s="2" t="s">
        <v>1962</v>
      </c>
      <c r="C77" s="2" t="s">
        <v>7087</v>
      </c>
      <c r="D77" s="3">
        <v>4</v>
      </c>
      <c r="E77" s="3">
        <v>12</v>
      </c>
      <c r="F77" s="3" t="str">
        <f>HYPERLINK("https://www.boe.es/gazeta/dias/1828/06/17/pdfs/GMD-1828-73.pdf","Abrir PDF")</f>
        <v>Abrir PDF</v>
      </c>
    </row>
    <row r="78" spans="1:6" ht="31.05" customHeight="1">
      <c r="A78" s="6" t="s">
        <v>1839</v>
      </c>
      <c r="B78" s="2" t="s">
        <v>1840</v>
      </c>
      <c r="C78" s="2" t="s">
        <v>7088</v>
      </c>
      <c r="D78" s="3">
        <v>4</v>
      </c>
      <c r="E78" s="3">
        <v>8</v>
      </c>
      <c r="F78" s="3" t="str">
        <f>HYPERLINK("https://www.boe.es/gazeta/dias/1828/06/19/pdfs/GMD-1828-74.pdf","Abrir PDF")</f>
        <v>Abrir PDF</v>
      </c>
    </row>
    <row r="79" spans="1:6" ht="31.05" customHeight="1">
      <c r="A79" s="6" t="s">
        <v>215</v>
      </c>
      <c r="B79" s="2" t="s">
        <v>216</v>
      </c>
      <c r="C79" s="2" t="s">
        <v>7089</v>
      </c>
      <c r="D79" s="3">
        <v>4</v>
      </c>
      <c r="E79" s="3">
        <v>10</v>
      </c>
      <c r="F79" s="3" t="str">
        <f>HYPERLINK("https://www.boe.es/gazeta/dias/1828/06/21/pdfs/GMD-1828-75.pdf","Abrir PDF")</f>
        <v>Abrir PDF</v>
      </c>
    </row>
    <row r="80" spans="1:6" ht="31.05" customHeight="1">
      <c r="A80" s="6" t="s">
        <v>531</v>
      </c>
      <c r="B80" s="2" t="s">
        <v>532</v>
      </c>
      <c r="C80" s="2" t="s">
        <v>7090</v>
      </c>
      <c r="D80" s="3">
        <v>4</v>
      </c>
      <c r="E80" s="3">
        <v>17</v>
      </c>
      <c r="F80" s="3" t="str">
        <f>HYPERLINK("https://www.boe.es/gazeta/dias/1828/06/24/pdfs/GMD-1828-76.pdf","Abrir PDF")</f>
        <v>Abrir PDF</v>
      </c>
    </row>
    <row r="81" spans="1:6" ht="31.05" customHeight="1">
      <c r="A81" s="6" t="s">
        <v>1627</v>
      </c>
      <c r="B81" s="2" t="s">
        <v>1628</v>
      </c>
      <c r="C81" s="2" t="s">
        <v>7091</v>
      </c>
      <c r="D81" s="3">
        <v>4</v>
      </c>
      <c r="E81" s="3">
        <v>10</v>
      </c>
      <c r="F81" s="3" t="str">
        <f>HYPERLINK("https://www.boe.es/gazeta/dias/1828/06/26/pdfs/GMD-1828-77.pdf","Abrir PDF")</f>
        <v>Abrir PDF</v>
      </c>
    </row>
    <row r="82" spans="1:6" ht="31.05" customHeight="1">
      <c r="A82" s="6" t="s">
        <v>1788</v>
      </c>
      <c r="B82" s="2" t="s">
        <v>1789</v>
      </c>
      <c r="C82" s="2" t="s">
        <v>7092</v>
      </c>
      <c r="D82" s="3">
        <v>4</v>
      </c>
      <c r="E82" s="3">
        <v>11</v>
      </c>
      <c r="F82" s="3" t="str">
        <f>HYPERLINK("https://www.boe.es/gazeta/dias/1828/06/28/pdfs/GMD-1828-78.pdf","Abrir PDF")</f>
        <v>Abrir PDF</v>
      </c>
    </row>
    <row r="83" spans="1:6" ht="31.05" customHeight="1">
      <c r="A83" s="6" t="s">
        <v>294</v>
      </c>
      <c r="B83" s="2" t="s">
        <v>295</v>
      </c>
      <c r="C83" s="2" t="s">
        <v>7093</v>
      </c>
      <c r="D83" s="3">
        <v>4</v>
      </c>
      <c r="E83" s="3">
        <v>10</v>
      </c>
      <c r="F83" s="3" t="str">
        <f>HYPERLINK("https://www.boe.es/gazeta/dias/1828/07/01/pdfs/GMD-1828-79.pdf","Abrir PDF")</f>
        <v>Abrir PDF</v>
      </c>
    </row>
    <row r="84" spans="1:6" ht="31.05" customHeight="1">
      <c r="A84" s="6" t="s">
        <v>47</v>
      </c>
      <c r="B84" s="2" t="s">
        <v>48</v>
      </c>
      <c r="C84" s="2" t="s">
        <v>7094</v>
      </c>
      <c r="D84" s="3">
        <v>4</v>
      </c>
      <c r="E84" s="3">
        <v>17</v>
      </c>
      <c r="F84" s="3" t="str">
        <f>HYPERLINK("https://www.boe.es/gazeta/dias/1828/07/03/pdfs/GMD-1828-80.pdf","Abrir PDF")</f>
        <v>Abrir PDF</v>
      </c>
    </row>
    <row r="85" spans="1:6" ht="31.05" customHeight="1">
      <c r="A85" s="6" t="s">
        <v>3406</v>
      </c>
      <c r="B85" s="2" t="s">
        <v>3407</v>
      </c>
      <c r="C85" s="2" t="s">
        <v>7095</v>
      </c>
      <c r="D85" s="3">
        <v>4</v>
      </c>
      <c r="E85" s="3">
        <v>4</v>
      </c>
      <c r="F85" s="3" t="str">
        <f>HYPERLINK("https://www.boe.es/gazeta/dias/1828/07/05/pdfs/GMD-1828-81.pdf","Abrir PDF")</f>
        <v>Abrir PDF</v>
      </c>
    </row>
    <row r="86" spans="1:6" ht="31.05" customHeight="1">
      <c r="A86" s="6" t="s">
        <v>334</v>
      </c>
      <c r="B86" s="2" t="s">
        <v>335</v>
      </c>
      <c r="C86" s="2" t="s">
        <v>7096</v>
      </c>
      <c r="D86" s="3">
        <v>4</v>
      </c>
      <c r="E86" s="3">
        <v>17</v>
      </c>
      <c r="F86" s="3" t="str">
        <f>HYPERLINK("https://www.boe.es/gazeta/dias/1828/07/08/pdfs/GMD-1828-82.pdf","Abrir PDF")</f>
        <v>Abrir PDF</v>
      </c>
    </row>
    <row r="87" spans="1:6" ht="31.05" customHeight="1">
      <c r="A87" s="6" t="s">
        <v>1925</v>
      </c>
      <c r="B87" s="2" t="s">
        <v>1926</v>
      </c>
      <c r="C87" s="2" t="s">
        <v>7097</v>
      </c>
      <c r="D87" s="3">
        <v>4</v>
      </c>
      <c r="E87" s="3">
        <v>5</v>
      </c>
      <c r="F87" s="3" t="str">
        <f>HYPERLINK("https://www.boe.es/gazeta/dias/1828/07/10/pdfs/GMD-1828-83.pdf","Abrir PDF")</f>
        <v>Abrir PDF</v>
      </c>
    </row>
    <row r="88" spans="1:6" ht="31.05" customHeight="1">
      <c r="A88" s="6" t="s">
        <v>637</v>
      </c>
      <c r="B88" s="2" t="s">
        <v>638</v>
      </c>
      <c r="C88" s="2" t="s">
        <v>7098</v>
      </c>
      <c r="D88" s="3">
        <v>4</v>
      </c>
      <c r="E88" s="3">
        <v>12</v>
      </c>
      <c r="F88" s="3" t="str">
        <f>HYPERLINK("https://www.boe.es/gazeta/dias/1828/07/12/pdfs/GMD-1828-84.pdf","Abrir PDF")</f>
        <v>Abrir PDF</v>
      </c>
    </row>
    <row r="89" spans="1:6" ht="31.05" customHeight="1">
      <c r="A89" s="6" t="s">
        <v>534</v>
      </c>
      <c r="B89" s="2" t="s">
        <v>535</v>
      </c>
      <c r="C89" s="2" t="s">
        <v>7099</v>
      </c>
      <c r="D89" s="3">
        <v>4</v>
      </c>
      <c r="E89" s="3">
        <v>31</v>
      </c>
      <c r="F89" s="3" t="str">
        <f>HYPERLINK("https://www.boe.es/gazeta/dias/1828/07/15/pdfs/GMD-1828-85.pdf","Abrir PDF")</f>
        <v>Abrir PDF</v>
      </c>
    </row>
    <row r="90" spans="1:6" ht="31.05" customHeight="1">
      <c r="A90" s="6" t="s">
        <v>1425</v>
      </c>
      <c r="B90" s="2" t="s">
        <v>1426</v>
      </c>
      <c r="C90" s="2" t="s">
        <v>7100</v>
      </c>
      <c r="D90" s="3">
        <v>4</v>
      </c>
      <c r="E90" s="3">
        <v>12</v>
      </c>
      <c r="F90" s="3" t="str">
        <f>HYPERLINK("https://www.boe.es/gazeta/dias/1828/07/17/pdfs/GMD-1828-86.pdf","Abrir PDF")</f>
        <v>Abrir PDF</v>
      </c>
    </row>
    <row r="91" spans="1:6" ht="31.05" customHeight="1">
      <c r="A91" s="6" t="s">
        <v>1077</v>
      </c>
      <c r="B91" s="2" t="s">
        <v>1078</v>
      </c>
      <c r="C91" s="2" t="s">
        <v>7101</v>
      </c>
      <c r="D91" s="3">
        <v>4</v>
      </c>
      <c r="E91" s="3">
        <v>21</v>
      </c>
      <c r="F91" s="3" t="str">
        <f>HYPERLINK("https://www.boe.es/gazeta/dias/1828/07/19/pdfs/GMD-1828-87.pdf","Abrir PDF")</f>
        <v>Abrir PDF</v>
      </c>
    </row>
    <row r="92" spans="1:6" ht="31.05" customHeight="1">
      <c r="A92" s="6" t="s">
        <v>465</v>
      </c>
      <c r="B92" s="2" t="s">
        <v>466</v>
      </c>
      <c r="C92" s="2" t="s">
        <v>7102</v>
      </c>
      <c r="D92" s="3">
        <v>4</v>
      </c>
      <c r="E92" s="3">
        <v>13</v>
      </c>
      <c r="F92" s="3" t="str">
        <f>HYPERLINK("https://www.boe.es/gazeta/dias/1828/07/22/pdfs/GMD-1828-88.pdf","Abrir PDF")</f>
        <v>Abrir PDF</v>
      </c>
    </row>
    <row r="93" spans="1:6" ht="31.05" customHeight="1">
      <c r="A93" s="6" t="s">
        <v>955</v>
      </c>
      <c r="B93" s="2" t="s">
        <v>956</v>
      </c>
      <c r="C93" s="2" t="s">
        <v>7103</v>
      </c>
      <c r="D93" s="3">
        <v>4</v>
      </c>
      <c r="E93" s="3">
        <v>10</v>
      </c>
      <c r="F93" s="3" t="str">
        <f>HYPERLINK("https://www.boe.es/gazeta/dias/1828/07/24/pdfs/GMD-1828-89.pdf","Abrir PDF")</f>
        <v>Abrir PDF</v>
      </c>
    </row>
    <row r="94" spans="1:6" ht="31.05" customHeight="1">
      <c r="A94" s="6" t="s">
        <v>1237</v>
      </c>
      <c r="B94" s="2" t="s">
        <v>1238</v>
      </c>
      <c r="C94" s="2" t="s">
        <v>7104</v>
      </c>
      <c r="D94" s="3">
        <v>4</v>
      </c>
      <c r="E94" s="3">
        <v>6</v>
      </c>
      <c r="F94" s="3" t="str">
        <f>HYPERLINK("https://www.boe.es/gazeta/dias/1828/07/26/pdfs/GMD-1828-90.pdf","Abrir PDF")</f>
        <v>Abrir PDF</v>
      </c>
    </row>
    <row r="95" spans="1:6" ht="31.05" customHeight="1">
      <c r="A95" s="6" t="s">
        <v>1174</v>
      </c>
      <c r="B95" s="2" t="s">
        <v>1175</v>
      </c>
      <c r="C95" s="2" t="s">
        <v>7105</v>
      </c>
      <c r="D95" s="3">
        <v>4</v>
      </c>
      <c r="E95" s="3">
        <v>10</v>
      </c>
      <c r="F95" s="3" t="str">
        <f>HYPERLINK("https://www.boe.es/gazeta/dias/1828/07/29/pdfs/GMD-1828-91.pdf","Abrir PDF")</f>
        <v>Abrir PDF</v>
      </c>
    </row>
    <row r="96" spans="1:6" ht="31.05" customHeight="1">
      <c r="A96" s="6" t="s">
        <v>73</v>
      </c>
      <c r="B96" s="2" t="s">
        <v>74</v>
      </c>
      <c r="C96" s="2" t="s">
        <v>7106</v>
      </c>
      <c r="D96" s="3">
        <v>4</v>
      </c>
      <c r="E96" s="3">
        <v>29</v>
      </c>
      <c r="F96" s="3" t="str">
        <f>HYPERLINK("https://www.boe.es/gazeta/dias/1828/07/31/pdfs/GMD-1828-92.pdf","Abrir PDF")</f>
        <v>Abrir PDF</v>
      </c>
    </row>
    <row r="97" spans="1:6" ht="31.05" customHeight="1">
      <c r="A97" s="6" t="s">
        <v>866</v>
      </c>
      <c r="B97" s="2" t="s">
        <v>867</v>
      </c>
      <c r="C97" s="2" t="s">
        <v>7107</v>
      </c>
      <c r="D97" s="3">
        <v>4</v>
      </c>
      <c r="E97" s="3">
        <v>14</v>
      </c>
      <c r="F97" s="3" t="str">
        <f>HYPERLINK("https://www.boe.es/gazeta/dias/1828/08/02/pdfs/GMD-1828-93.pdf","Abrir PDF")</f>
        <v>Abrir PDF</v>
      </c>
    </row>
    <row r="98" spans="1:6" ht="31.05" customHeight="1">
      <c r="A98" s="6" t="s">
        <v>1581</v>
      </c>
      <c r="B98" s="2" t="s">
        <v>1582</v>
      </c>
      <c r="C98" s="2" t="s">
        <v>7108</v>
      </c>
      <c r="D98" s="3">
        <v>4</v>
      </c>
      <c r="E98" s="3">
        <v>10</v>
      </c>
      <c r="F98" s="3" t="str">
        <f>HYPERLINK("https://www.boe.es/gazeta/dias/1828/08/05/pdfs/GMD-1828-94.pdf","Abrir PDF")</f>
        <v>Abrir PDF</v>
      </c>
    </row>
    <row r="99" spans="1:6" ht="31.05" customHeight="1">
      <c r="A99" s="6" t="s">
        <v>2025</v>
      </c>
      <c r="B99" s="2" t="s">
        <v>2026</v>
      </c>
      <c r="C99" s="2" t="s">
        <v>7109</v>
      </c>
      <c r="D99" s="3">
        <v>4</v>
      </c>
      <c r="E99" s="3">
        <v>4</v>
      </c>
      <c r="F99" s="3" t="str">
        <f>HYPERLINK("https://www.boe.es/gazeta/dias/1828/08/07/pdfs/GMD-1828-95.pdf","Abrir PDF")</f>
        <v>Abrir PDF</v>
      </c>
    </row>
    <row r="100" spans="1:6" ht="31.05" customHeight="1">
      <c r="A100" s="6" t="s">
        <v>727</v>
      </c>
      <c r="B100" s="2" t="s">
        <v>728</v>
      </c>
      <c r="C100" s="2" t="s">
        <v>7110</v>
      </c>
      <c r="D100" s="3">
        <v>4</v>
      </c>
      <c r="E100" s="3">
        <v>10</v>
      </c>
      <c r="F100" s="3" t="str">
        <f>HYPERLINK("https://www.boe.es/gazeta/dias/1828/08/09/pdfs/GMD-1828-96.pdf","Abrir PDF")</f>
        <v>Abrir PDF</v>
      </c>
    </row>
    <row r="101" spans="1:6" ht="31.05" customHeight="1">
      <c r="A101" s="6" t="s">
        <v>82</v>
      </c>
      <c r="B101" s="2" t="s">
        <v>83</v>
      </c>
      <c r="C101" s="2" t="s">
        <v>7111</v>
      </c>
      <c r="D101" s="3">
        <v>4</v>
      </c>
      <c r="E101" s="3">
        <v>11</v>
      </c>
      <c r="F101" s="3" t="str">
        <f>HYPERLINK("https://www.boe.es/gazeta/dias/1828/08/12/pdfs/GMD-1828-97.pdf","Abrir PDF")</f>
        <v>Abrir PDF</v>
      </c>
    </row>
    <row r="102" spans="1:6" ht="31.05" customHeight="1">
      <c r="A102" s="6" t="s">
        <v>667</v>
      </c>
      <c r="B102" s="2" t="s">
        <v>668</v>
      </c>
      <c r="C102" s="2" t="s">
        <v>7112</v>
      </c>
      <c r="D102" s="3">
        <v>4</v>
      </c>
      <c r="E102" s="3">
        <v>6</v>
      </c>
      <c r="F102" s="3" t="str">
        <f>HYPERLINK("https://www.boe.es/gazeta/dias/1828/08/14/pdfs/GMD-1828-98.pdf","Abrir PDF")</f>
        <v>Abrir PDF</v>
      </c>
    </row>
    <row r="103" spans="1:6" ht="31.05" customHeight="1">
      <c r="A103" s="6" t="s">
        <v>446</v>
      </c>
      <c r="B103" s="2" t="s">
        <v>447</v>
      </c>
      <c r="C103" s="2" t="s">
        <v>7113</v>
      </c>
      <c r="D103" s="3">
        <v>4</v>
      </c>
      <c r="E103" s="3">
        <v>18</v>
      </c>
      <c r="F103" s="3" t="str">
        <f>HYPERLINK("https://www.boe.es/gazeta/dias/1828/08/16/pdfs/GMD-1828-99.pdf","Abrir PDF")</f>
        <v>Abrir PDF</v>
      </c>
    </row>
    <row r="104" spans="1:6" ht="31.05" customHeight="1">
      <c r="A104" s="6" t="s">
        <v>141</v>
      </c>
      <c r="B104" s="2" t="s">
        <v>142</v>
      </c>
      <c r="C104" s="2" t="s">
        <v>7114</v>
      </c>
      <c r="D104" s="3">
        <v>4</v>
      </c>
      <c r="E104" s="3">
        <v>11</v>
      </c>
      <c r="F104" s="3" t="str">
        <f>HYPERLINK("https://www.boe.es/gazeta/dias/1828/08/19/pdfs/GMD-1828-100.pdf","Abrir PDF")</f>
        <v>Abrir PDF</v>
      </c>
    </row>
    <row r="105" spans="1:6" ht="31.05" customHeight="1">
      <c r="A105" s="6" t="s">
        <v>260</v>
      </c>
      <c r="B105" s="2" t="s">
        <v>261</v>
      </c>
      <c r="C105" s="2" t="s">
        <v>7115</v>
      </c>
      <c r="D105" s="3">
        <v>4</v>
      </c>
      <c r="E105" s="3">
        <v>16</v>
      </c>
      <c r="F105" s="3" t="str">
        <f>HYPERLINK("https://www.boe.es/gazeta/dias/1828/08/21/pdfs/GMD-1828-101.pdf","Abrir PDF")</f>
        <v>Abrir PDF</v>
      </c>
    </row>
    <row r="106" spans="1:6" ht="31.05" customHeight="1">
      <c r="A106" s="6" t="s">
        <v>377</v>
      </c>
      <c r="B106" s="2" t="s">
        <v>378</v>
      </c>
      <c r="C106" s="2" t="s">
        <v>7116</v>
      </c>
      <c r="D106" s="3">
        <v>4</v>
      </c>
      <c r="E106" s="3">
        <v>22</v>
      </c>
      <c r="F106" s="3" t="str">
        <f>HYPERLINK("https://www.boe.es/gazeta/dias/1828/08/23/pdfs/GMD-1828-102.pdf","Abrir PDF")</f>
        <v>Abrir PDF</v>
      </c>
    </row>
    <row r="107" spans="1:6" ht="31.05" customHeight="1">
      <c r="A107" s="6" t="s">
        <v>434</v>
      </c>
      <c r="B107" s="2" t="s">
        <v>435</v>
      </c>
      <c r="C107" s="2" t="s">
        <v>7117</v>
      </c>
      <c r="D107" s="3">
        <v>4</v>
      </c>
      <c r="E107" s="3">
        <v>37</v>
      </c>
      <c r="F107" s="3" t="str">
        <f>HYPERLINK("https://www.boe.es/gazeta/dias/1828/08/26/pdfs/GMD-1828-103.pdf","Abrir PDF")</f>
        <v>Abrir PDF</v>
      </c>
    </row>
    <row r="108" spans="1:6" ht="31.05" customHeight="1">
      <c r="A108" s="6" t="s">
        <v>270</v>
      </c>
      <c r="B108" s="2" t="s">
        <v>271</v>
      </c>
      <c r="C108" s="2" t="s">
        <v>7118</v>
      </c>
      <c r="D108" s="3">
        <v>4</v>
      </c>
      <c r="E108" s="3">
        <v>14</v>
      </c>
      <c r="F108" s="3" t="str">
        <f>HYPERLINK("https://www.boe.es/gazeta/dias/1828/08/28/pdfs/GMD-1828-104.pdf","Abrir PDF")</f>
        <v>Abrir PDF</v>
      </c>
    </row>
    <row r="109" spans="1:6" ht="31.05" customHeight="1">
      <c r="A109" s="6" t="s">
        <v>1029</v>
      </c>
      <c r="B109" s="2" t="s">
        <v>1030</v>
      </c>
      <c r="C109" s="2" t="s">
        <v>7119</v>
      </c>
      <c r="D109" s="3">
        <v>4</v>
      </c>
      <c r="E109" s="3">
        <v>16</v>
      </c>
      <c r="F109" s="3" t="str">
        <f>HYPERLINK("https://www.boe.es/gazeta/dias/1828/08/30/pdfs/GMD-1828-105.pdf","Abrir PDF")</f>
        <v>Abrir PDF</v>
      </c>
    </row>
    <row r="110" spans="1:6" ht="31.05" customHeight="1">
      <c r="A110" s="6" t="s">
        <v>339</v>
      </c>
      <c r="B110" s="2" t="s">
        <v>340</v>
      </c>
      <c r="C110" s="2" t="s">
        <v>7120</v>
      </c>
      <c r="D110" s="3">
        <v>4</v>
      </c>
      <c r="E110" s="3">
        <v>16</v>
      </c>
      <c r="F110" s="3" t="str">
        <f>HYPERLINK("https://www.boe.es/gazeta/dias/1828/09/02/pdfs/GMD-1828-106.pdf","Abrir PDF")</f>
        <v>Abrir PDF</v>
      </c>
    </row>
    <row r="111" spans="1:6" ht="31.05" customHeight="1">
      <c r="A111" s="6" t="s">
        <v>164</v>
      </c>
      <c r="B111" s="2" t="s">
        <v>165</v>
      </c>
      <c r="C111" s="2" t="s">
        <v>7121</v>
      </c>
      <c r="D111" s="3">
        <v>4</v>
      </c>
      <c r="E111" s="3">
        <v>27</v>
      </c>
      <c r="F111" s="3" t="str">
        <f>HYPERLINK("https://www.boe.es/gazeta/dias/1828/09/04/pdfs/GMD-1828-107.pdf","Abrir PDF")</f>
        <v>Abrir PDF</v>
      </c>
    </row>
    <row r="112" spans="1:6" ht="31.05" customHeight="1">
      <c r="A112" s="6" t="s">
        <v>702</v>
      </c>
      <c r="B112" s="2" t="s">
        <v>703</v>
      </c>
      <c r="C112" s="2" t="s">
        <v>7122</v>
      </c>
      <c r="D112" s="3">
        <v>4</v>
      </c>
      <c r="E112" s="3">
        <v>5</v>
      </c>
      <c r="F112" s="3" t="str">
        <f>HYPERLINK("https://www.boe.es/gazeta/dias/1828/09/06/pdfs/GMD-1828-108.pdf","Abrir PDF")</f>
        <v>Abrir PDF</v>
      </c>
    </row>
    <row r="113" spans="1:6" ht="31.05" customHeight="1">
      <c r="A113" s="6" t="s">
        <v>351</v>
      </c>
      <c r="B113" s="2" t="s">
        <v>352</v>
      </c>
      <c r="C113" s="2" t="s">
        <v>7123</v>
      </c>
      <c r="D113" s="3">
        <v>4</v>
      </c>
      <c r="E113" s="3">
        <v>11</v>
      </c>
      <c r="F113" s="3" t="str">
        <f>HYPERLINK("https://www.boe.es/gazeta/dias/1828/09/09/pdfs/GMD-1828-109.pdf","Abrir PDF")</f>
        <v>Abrir PDF</v>
      </c>
    </row>
    <row r="114" spans="1:6" ht="31.05" customHeight="1">
      <c r="A114" s="6" t="s">
        <v>204</v>
      </c>
      <c r="B114" s="2" t="s">
        <v>205</v>
      </c>
      <c r="C114" s="2" t="s">
        <v>7124</v>
      </c>
      <c r="D114" s="3">
        <v>4</v>
      </c>
      <c r="E114" s="3">
        <v>36</v>
      </c>
      <c r="F114" s="3" t="str">
        <f>HYPERLINK("https://www.boe.es/gazeta/dias/1828/09/11/pdfs/GMD-1828-110.pdf","Abrir PDF")</f>
        <v>Abrir PDF</v>
      </c>
    </row>
    <row r="115" spans="1:6" ht="31.05" customHeight="1">
      <c r="A115" s="6" t="s">
        <v>504</v>
      </c>
      <c r="B115" s="2" t="s">
        <v>505</v>
      </c>
      <c r="C115" s="2" t="s">
        <v>7125</v>
      </c>
      <c r="D115" s="3">
        <v>4</v>
      </c>
      <c r="E115" s="3">
        <v>32</v>
      </c>
      <c r="F115" s="3" t="str">
        <f>HYPERLINK("https://www.boe.es/gazeta/dias/1828/09/13/pdfs/GMD-1828-111.pdf","Abrir PDF")</f>
        <v>Abrir PDF</v>
      </c>
    </row>
    <row r="116" spans="1:6" ht="31.05" customHeight="1">
      <c r="A116" s="6" t="s">
        <v>499</v>
      </c>
      <c r="B116" s="2" t="s">
        <v>500</v>
      </c>
      <c r="C116" s="2" t="s">
        <v>7126</v>
      </c>
      <c r="D116" s="3">
        <v>4</v>
      </c>
      <c r="E116" s="3">
        <v>44</v>
      </c>
      <c r="F116" s="3" t="str">
        <f>HYPERLINK("https://www.boe.es/gazeta/dias/1828/09/16/pdfs/GMD-1828-112.pdf","Abrir PDF")</f>
        <v>Abrir PDF</v>
      </c>
    </row>
    <row r="117" spans="1:6" ht="31.05" customHeight="1">
      <c r="A117" s="6" t="s">
        <v>1089</v>
      </c>
      <c r="B117" s="2" t="s">
        <v>1090</v>
      </c>
      <c r="C117" s="2" t="s">
        <v>7127</v>
      </c>
      <c r="D117" s="3">
        <v>4</v>
      </c>
      <c r="E117" s="3">
        <v>21</v>
      </c>
      <c r="F117" s="3" t="str">
        <f>HYPERLINK("https://www.boe.es/gazeta/dias/1828/09/18/pdfs/GMD-1828-113.pdf","Abrir PDF")</f>
        <v>Abrir PDF</v>
      </c>
    </row>
    <row r="118" spans="1:6" ht="31.05" customHeight="1">
      <c r="A118" s="6" t="s">
        <v>359</v>
      </c>
      <c r="B118" s="2" t="s">
        <v>360</v>
      </c>
      <c r="C118" s="2" t="s">
        <v>7128</v>
      </c>
      <c r="D118" s="3">
        <v>4</v>
      </c>
      <c r="E118" s="3">
        <v>12</v>
      </c>
      <c r="F118" s="3" t="str">
        <f>HYPERLINK("https://www.boe.es/gazeta/dias/1828/09/20/pdfs/GMD-1828-114.pdf","Abrir PDF")</f>
        <v>Abrir PDF</v>
      </c>
    </row>
    <row r="119" spans="1:6" ht="31.05" customHeight="1">
      <c r="A119" s="6" t="s">
        <v>572</v>
      </c>
      <c r="B119" s="2" t="s">
        <v>573</v>
      </c>
      <c r="C119" s="2" t="s">
        <v>7129</v>
      </c>
      <c r="D119" s="3">
        <v>4</v>
      </c>
      <c r="E119" s="3">
        <v>14</v>
      </c>
      <c r="F119" s="3" t="str">
        <f>HYPERLINK("https://www.boe.es/gazeta/dias/1828/09/23/pdfs/GMD-1828-115.pdf","Abrir PDF")</f>
        <v>Abrir PDF</v>
      </c>
    </row>
    <row r="120" spans="1:6" ht="31.05" customHeight="1">
      <c r="A120" s="6" t="s">
        <v>343</v>
      </c>
      <c r="B120" s="2" t="s">
        <v>344</v>
      </c>
      <c r="C120" s="2" t="s">
        <v>7130</v>
      </c>
      <c r="D120" s="3">
        <v>4</v>
      </c>
      <c r="E120" s="3">
        <v>21</v>
      </c>
      <c r="F120" s="3" t="str">
        <f>HYPERLINK("https://www.boe.es/gazeta/dias/1828/09/25/pdfs/GMD-1828-116.pdf","Abrir PDF")</f>
        <v>Abrir PDF</v>
      </c>
    </row>
    <row r="121" spans="1:6" ht="31.05" customHeight="1">
      <c r="A121" s="6" t="s">
        <v>197</v>
      </c>
      <c r="B121" s="2" t="s">
        <v>198</v>
      </c>
      <c r="C121" s="2" t="s">
        <v>7131</v>
      </c>
      <c r="D121" s="3">
        <v>4</v>
      </c>
      <c r="E121" s="3">
        <v>18</v>
      </c>
      <c r="F121" s="3" t="str">
        <f>HYPERLINK("https://www.boe.es/gazeta/dias/1828/09/27/pdfs/GMD-1828-117.pdf","Abrir PDF")</f>
        <v>Abrir PDF</v>
      </c>
    </row>
    <row r="122" spans="1:6" ht="31.05" customHeight="1">
      <c r="A122" s="6" t="s">
        <v>1794</v>
      </c>
      <c r="B122" s="2" t="s">
        <v>1795</v>
      </c>
      <c r="C122" s="2" t="s">
        <v>7132</v>
      </c>
      <c r="D122" s="3">
        <v>4</v>
      </c>
      <c r="E122" s="3">
        <v>19</v>
      </c>
      <c r="F122" s="3" t="str">
        <f>HYPERLINK("https://www.boe.es/gazeta/dias/1828/09/30/pdfs/GMD-1828-118.pdf","Abrir PDF")</f>
        <v>Abrir PDF</v>
      </c>
    </row>
    <row r="123" spans="1:6" ht="31.05" customHeight="1">
      <c r="A123" s="6" t="s">
        <v>100</v>
      </c>
      <c r="B123" s="2" t="s">
        <v>101</v>
      </c>
      <c r="C123" s="2" t="s">
        <v>7133</v>
      </c>
      <c r="D123" s="3">
        <v>4</v>
      </c>
      <c r="E123" s="3">
        <v>22</v>
      </c>
      <c r="F123" s="3" t="str">
        <f>HYPERLINK("https://www.boe.es/gazeta/dias/1828/10/02/pdfs/GMD-1828-119.pdf","Abrir PDF")</f>
        <v>Abrir PDF</v>
      </c>
    </row>
    <row r="124" spans="1:6" ht="31.05" customHeight="1">
      <c r="A124" s="6" t="s">
        <v>1576</v>
      </c>
      <c r="B124" s="2" t="s">
        <v>1577</v>
      </c>
      <c r="C124" s="2" t="s">
        <v>7134</v>
      </c>
      <c r="D124" s="3">
        <v>4</v>
      </c>
      <c r="E124" s="3">
        <v>10</v>
      </c>
      <c r="F124" s="3" t="str">
        <f>HYPERLINK("https://www.boe.es/gazeta/dias/1828/10/04/pdfs/GMD-1828-120.pdf","Abrir PDF")</f>
        <v>Abrir PDF</v>
      </c>
    </row>
    <row r="125" spans="1:6" ht="31.05" customHeight="1">
      <c r="A125" s="6" t="s">
        <v>145</v>
      </c>
      <c r="B125" s="2" t="s">
        <v>146</v>
      </c>
      <c r="C125" s="2" t="s">
        <v>7135</v>
      </c>
      <c r="D125" s="3">
        <v>4</v>
      </c>
      <c r="E125" s="3">
        <v>12</v>
      </c>
      <c r="F125" s="3" t="str">
        <f>HYPERLINK("https://www.boe.es/gazeta/dias/1828/10/07/pdfs/GMD-1828-121.pdf","Abrir PDF")</f>
        <v>Abrir PDF</v>
      </c>
    </row>
    <row r="126" spans="1:6" ht="31.05" customHeight="1">
      <c r="A126" s="6" t="s">
        <v>927</v>
      </c>
      <c r="B126" s="2" t="s">
        <v>928</v>
      </c>
      <c r="C126" s="2" t="s">
        <v>7136</v>
      </c>
      <c r="D126" s="3">
        <v>4</v>
      </c>
      <c r="E126" s="3">
        <v>17</v>
      </c>
      <c r="F126" s="3" t="str">
        <f>HYPERLINK("https://www.boe.es/gazeta/dias/1828/10/09/pdfs/GMD-1828-122.pdf","Abrir PDF")</f>
        <v>Abrir PDF</v>
      </c>
    </row>
    <row r="127" spans="1:6" ht="31.05" customHeight="1">
      <c r="A127" s="6" t="s">
        <v>585</v>
      </c>
      <c r="B127" s="2" t="s">
        <v>586</v>
      </c>
      <c r="C127" s="2" t="s">
        <v>7137</v>
      </c>
      <c r="D127" s="3">
        <v>4</v>
      </c>
      <c r="E127" s="3">
        <v>19</v>
      </c>
      <c r="F127" s="3" t="str">
        <f>HYPERLINK("https://www.boe.es/gazeta/dias/1828/10/11/pdfs/GMD-1828-123.pdf","Abrir PDF")</f>
        <v>Abrir PDF</v>
      </c>
    </row>
    <row r="128" spans="1:6" ht="31.05" customHeight="1">
      <c r="A128" s="6" t="s">
        <v>34</v>
      </c>
      <c r="B128" s="2" t="s">
        <v>35</v>
      </c>
      <c r="C128" s="2" t="s">
        <v>7138</v>
      </c>
      <c r="D128" s="3">
        <v>4</v>
      </c>
      <c r="E128" s="3">
        <v>20</v>
      </c>
      <c r="F128" s="3" t="str">
        <f>HYPERLINK("https://www.boe.es/gazeta/dias/1828/10/14/pdfs/GMD-1828-124.pdf","Abrir PDF")</f>
        <v>Abrir PDF</v>
      </c>
    </row>
    <row r="129" spans="1:6" ht="31.05" customHeight="1">
      <c r="A129" s="6" t="s">
        <v>88</v>
      </c>
      <c r="B129" s="2" t="s">
        <v>89</v>
      </c>
      <c r="C129" s="2" t="s">
        <v>7139</v>
      </c>
      <c r="D129" s="3">
        <v>4</v>
      </c>
      <c r="E129" s="3">
        <v>11</v>
      </c>
      <c r="F129" s="3" t="str">
        <f>HYPERLINK("https://www.boe.es/gazeta/dias/1828/10/16/pdfs/GMD-1828-125.pdf","Abrir PDF")</f>
        <v>Abrir PDF</v>
      </c>
    </row>
    <row r="130" spans="1:6" ht="31.05" customHeight="1">
      <c r="A130" s="6" t="s">
        <v>120</v>
      </c>
      <c r="B130" s="2" t="s">
        <v>121</v>
      </c>
      <c r="C130" s="2" t="s">
        <v>7140</v>
      </c>
      <c r="D130" s="3">
        <v>4</v>
      </c>
      <c r="E130" s="3">
        <v>13</v>
      </c>
      <c r="F130" s="3" t="str">
        <f>HYPERLINK("https://www.boe.es/gazeta/dias/1828/10/18/pdfs/GMD-1828-126.pdf","Abrir PDF")</f>
        <v>Abrir PDF</v>
      </c>
    </row>
    <row r="131" spans="1:6" ht="31.05" customHeight="1">
      <c r="A131" s="6" t="s">
        <v>1025</v>
      </c>
      <c r="B131" s="2" t="s">
        <v>1026</v>
      </c>
      <c r="C131" s="2" t="s">
        <v>7141</v>
      </c>
      <c r="D131" s="3">
        <v>4</v>
      </c>
      <c r="E131" s="3">
        <v>16</v>
      </c>
      <c r="F131" s="3" t="str">
        <f>HYPERLINK("https://www.boe.es/gazeta/dias/1828/10/21/pdfs/GMD-1828-127.pdf","Abrir PDF")</f>
        <v>Abrir PDF</v>
      </c>
    </row>
    <row r="132" spans="1:6" ht="31.05" customHeight="1">
      <c r="A132" s="6" t="s">
        <v>1861</v>
      </c>
      <c r="B132" s="2" t="s">
        <v>1862</v>
      </c>
      <c r="C132" s="2" t="s">
        <v>7142</v>
      </c>
      <c r="D132" s="3">
        <v>4</v>
      </c>
      <c r="E132" s="3">
        <v>7</v>
      </c>
      <c r="F132" s="3" t="str">
        <f>HYPERLINK("https://www.boe.es/gazeta/dias/1828/10/23/pdfs/GMD-1828-128.pdf","Abrir PDF")</f>
        <v>Abrir PDF</v>
      </c>
    </row>
    <row r="133" spans="1:6" ht="31.05" customHeight="1">
      <c r="A133" s="6" t="s">
        <v>1800</v>
      </c>
      <c r="B133" s="2" t="s">
        <v>1801</v>
      </c>
      <c r="C133" s="2" t="s">
        <v>7143</v>
      </c>
      <c r="D133" s="3">
        <v>4</v>
      </c>
      <c r="E133" s="3">
        <v>6</v>
      </c>
      <c r="F133" s="3" t="str">
        <f>HYPERLINK("https://www.boe.es/gazeta/dias/1828/10/25/pdfs/GMD-1828-129.pdf","Abrir PDF")</f>
        <v>Abrir PDF</v>
      </c>
    </row>
    <row r="134" spans="1:6" ht="31.05" customHeight="1">
      <c r="A134" s="6" t="s">
        <v>29</v>
      </c>
      <c r="B134" s="2" t="s">
        <v>30</v>
      </c>
      <c r="C134" s="2" t="s">
        <v>7144</v>
      </c>
      <c r="D134" s="3">
        <v>4</v>
      </c>
      <c r="E134" s="3">
        <v>15</v>
      </c>
      <c r="F134" s="3" t="str">
        <f>HYPERLINK("https://www.boe.es/gazeta/dias/1828/10/28/pdfs/GMD-1828-130.pdf","Abrir PDF")</f>
        <v>Abrir PDF</v>
      </c>
    </row>
    <row r="135" spans="1:6" ht="31.05" customHeight="1">
      <c r="A135" s="6" t="s">
        <v>607</v>
      </c>
      <c r="B135" s="2" t="s">
        <v>608</v>
      </c>
      <c r="C135" s="2" t="s">
        <v>7145</v>
      </c>
      <c r="D135" s="3">
        <v>4</v>
      </c>
      <c r="E135" s="3">
        <v>29</v>
      </c>
      <c r="F135" s="3" t="str">
        <f>HYPERLINK("https://www.boe.es/gazeta/dias/1828/10/30/pdfs/GMD-1828-131.pdf","Abrir PDF")</f>
        <v>Abrir PDF</v>
      </c>
    </row>
    <row r="136" spans="1:6" ht="31.05" customHeight="1">
      <c r="A136" s="6" t="s">
        <v>1124</v>
      </c>
      <c r="B136" s="2" t="s">
        <v>1125</v>
      </c>
      <c r="C136" s="2" t="s">
        <v>7146</v>
      </c>
      <c r="D136" s="3">
        <v>4</v>
      </c>
      <c r="E136" s="3">
        <v>14</v>
      </c>
      <c r="F136" s="3" t="str">
        <f>HYPERLINK("https://www.boe.es/gazeta/dias/1828/11/01/pdfs/GMD-1828-132.pdf","Abrir PDF")</f>
        <v>Abrir PDF</v>
      </c>
    </row>
    <row r="137" spans="1:6" ht="31.05" customHeight="1">
      <c r="A137" s="6" t="s">
        <v>883</v>
      </c>
      <c r="B137" s="2" t="s">
        <v>884</v>
      </c>
      <c r="C137" s="2" t="s">
        <v>7147</v>
      </c>
      <c r="D137" s="3">
        <v>4</v>
      </c>
      <c r="E137" s="3">
        <v>15</v>
      </c>
      <c r="F137" s="3" t="str">
        <f>HYPERLINK("https://www.boe.es/gazeta/dias/1828/11/04/pdfs/GMD-1828-133.pdf","Abrir PDF")</f>
        <v>Abrir PDF</v>
      </c>
    </row>
    <row r="138" spans="1:6" ht="31.05" customHeight="1">
      <c r="A138" s="6" t="s">
        <v>1017</v>
      </c>
      <c r="B138" s="2" t="s">
        <v>1018</v>
      </c>
      <c r="C138" s="2" t="s">
        <v>7148</v>
      </c>
      <c r="D138" s="3">
        <v>4</v>
      </c>
      <c r="E138" s="3">
        <v>4</v>
      </c>
      <c r="F138" s="3" t="str">
        <f>HYPERLINK("https://www.boe.es/gazeta/dias/1828/11/06/pdfs/GMD-1828-134.pdf","Abrir PDF")</f>
        <v>Abrir PDF</v>
      </c>
    </row>
    <row r="139" spans="1:6" ht="31.05" customHeight="1">
      <c r="A139" s="6" t="s">
        <v>860</v>
      </c>
      <c r="B139" s="2" t="s">
        <v>861</v>
      </c>
      <c r="C139" s="2" t="s">
        <v>7149</v>
      </c>
      <c r="D139" s="3">
        <v>4</v>
      </c>
      <c r="E139" s="3">
        <v>8</v>
      </c>
      <c r="F139" s="3" t="str">
        <f>HYPERLINK("https://www.boe.es/gazeta/dias/1828/11/08/pdfs/GMD-1828-135.pdf","Abrir PDF")</f>
        <v>Abrir PDF</v>
      </c>
    </row>
    <row r="140" spans="1:6" ht="31.05" customHeight="1">
      <c r="A140" s="6" t="s">
        <v>256</v>
      </c>
      <c r="B140" s="2" t="s">
        <v>257</v>
      </c>
      <c r="C140" s="2" t="s">
        <v>7150</v>
      </c>
      <c r="D140" s="3">
        <v>4</v>
      </c>
      <c r="E140" s="3">
        <v>26</v>
      </c>
      <c r="F140" s="3" t="str">
        <f>HYPERLINK("https://www.boe.es/gazeta/dias/1828/11/11/pdfs/GMD-1828-136.pdf","Abrir PDF")</f>
        <v>Abrir PDF</v>
      </c>
    </row>
    <row r="141" spans="1:6" ht="31.05" customHeight="1">
      <c r="A141" s="6" t="s">
        <v>1245</v>
      </c>
      <c r="B141" s="2" t="s">
        <v>1246</v>
      </c>
      <c r="C141" s="2" t="s">
        <v>7151</v>
      </c>
      <c r="D141" s="3">
        <v>4</v>
      </c>
      <c r="E141" s="3">
        <v>8</v>
      </c>
      <c r="F141" s="3" t="str">
        <f>HYPERLINK("https://www.boe.es/gazeta/dias/1828/11/13/pdfs/GMD-1828-137.pdf","Abrir PDF")</f>
        <v>Abrir PDF</v>
      </c>
    </row>
    <row r="142" spans="1:6" ht="31.05" customHeight="1">
      <c r="A142" s="6" t="s">
        <v>756</v>
      </c>
      <c r="B142" s="2" t="s">
        <v>757</v>
      </c>
      <c r="C142" s="2" t="s">
        <v>7152</v>
      </c>
      <c r="D142" s="3">
        <v>4</v>
      </c>
      <c r="E142" s="3">
        <v>18</v>
      </c>
      <c r="F142" s="3" t="str">
        <f>HYPERLINK("https://www.boe.es/gazeta/dias/1828/11/15/pdfs/GMD-1828-138.pdf","Abrir PDF")</f>
        <v>Abrir PDF</v>
      </c>
    </row>
    <row r="143" spans="1:6" ht="31.05" customHeight="1">
      <c r="A143" s="6" t="s">
        <v>124</v>
      </c>
      <c r="B143" s="2" t="s">
        <v>125</v>
      </c>
      <c r="C143" s="2" t="s">
        <v>7153</v>
      </c>
      <c r="D143" s="3">
        <v>4</v>
      </c>
      <c r="E143" s="3">
        <v>16</v>
      </c>
      <c r="F143" s="3" t="str">
        <f>HYPERLINK("https://www.boe.es/gazeta/dias/1828/11/18/pdfs/GMD-1828-139.pdf","Abrir PDF")</f>
        <v>Abrir PDF</v>
      </c>
    </row>
    <row r="144" spans="1:6" ht="31.05" customHeight="1">
      <c r="A144" s="6" t="s">
        <v>1283</v>
      </c>
      <c r="B144" s="2" t="s">
        <v>1284</v>
      </c>
      <c r="C144" s="2" t="s">
        <v>7154</v>
      </c>
      <c r="D144" s="3">
        <v>4</v>
      </c>
      <c r="E144" s="3">
        <v>7</v>
      </c>
      <c r="F144" s="3" t="str">
        <f>HYPERLINK("https://www.boe.es/gazeta/dias/1828/11/20/pdfs/GMD-1828-140.pdf","Abrir PDF")</f>
        <v>Abrir PDF</v>
      </c>
    </row>
    <row r="145" spans="1:6" ht="31.05" customHeight="1">
      <c r="A145" s="6" t="s">
        <v>1466</v>
      </c>
      <c r="B145" s="2" t="s">
        <v>1467</v>
      </c>
      <c r="C145" s="2" t="s">
        <v>7155</v>
      </c>
      <c r="D145" s="3">
        <v>4</v>
      </c>
      <c r="E145" s="3">
        <v>9</v>
      </c>
      <c r="F145" s="3" t="str">
        <f>HYPERLINK("https://www.boe.es/gazeta/dias/1828/11/22/pdfs/GMD-1828-141.pdf","Abrir PDF")</f>
        <v>Abrir PDF</v>
      </c>
    </row>
    <row r="146" spans="1:6" ht="31.05" customHeight="1">
      <c r="A146" s="6" t="s">
        <v>475</v>
      </c>
      <c r="B146" s="2" t="s">
        <v>476</v>
      </c>
      <c r="C146" s="2" t="s">
        <v>7156</v>
      </c>
      <c r="D146" s="3">
        <v>4</v>
      </c>
      <c r="E146" s="3">
        <v>23</v>
      </c>
      <c r="F146" s="3" t="str">
        <f>HYPERLINK("https://www.boe.es/gazeta/dias/1828/11/25/pdfs/GMD-1828-142.pdf","Abrir PDF")</f>
        <v>Abrir PDF</v>
      </c>
    </row>
    <row r="147" spans="1:6" ht="31.05" customHeight="1">
      <c r="A147" s="6" t="s">
        <v>1892</v>
      </c>
      <c r="B147" s="2" t="s">
        <v>1893</v>
      </c>
      <c r="C147" s="2" t="s">
        <v>7157</v>
      </c>
      <c r="D147" s="3">
        <v>4</v>
      </c>
      <c r="E147" s="3">
        <v>7</v>
      </c>
      <c r="F147" s="3" t="str">
        <f>HYPERLINK("https://www.boe.es/gazeta/dias/1828/11/27/pdfs/GMD-1828-143.pdf","Abrir PDF")</f>
        <v>Abrir PDF</v>
      </c>
    </row>
    <row r="148" spans="1:6" ht="31.05" customHeight="1">
      <c r="A148" s="6" t="s">
        <v>108</v>
      </c>
      <c r="B148" s="2" t="s">
        <v>109</v>
      </c>
      <c r="C148" s="2" t="s">
        <v>7158</v>
      </c>
      <c r="D148" s="3">
        <v>4</v>
      </c>
      <c r="E148" s="3">
        <v>20</v>
      </c>
      <c r="F148" s="3" t="str">
        <f>HYPERLINK("https://www.boe.es/gazeta/dias/1828/11/29/pdfs/GMD-1828-144.pdf","Abrir PDF")</f>
        <v>Abrir PDF</v>
      </c>
    </row>
    <row r="149" spans="1:6" ht="31.05" customHeight="1">
      <c r="A149" s="6" t="s">
        <v>329</v>
      </c>
      <c r="B149" s="2" t="s">
        <v>330</v>
      </c>
      <c r="C149" s="2" t="s">
        <v>7159</v>
      </c>
      <c r="D149" s="3">
        <v>4</v>
      </c>
      <c r="E149" s="3">
        <v>18</v>
      </c>
      <c r="F149" s="3" t="str">
        <f>HYPERLINK("https://www.boe.es/gazeta/dias/1828/12/02/pdfs/GMD-1828-145.pdf","Abrir PDF")</f>
        <v>Abrir PDF</v>
      </c>
    </row>
    <row r="150" spans="1:6" ht="31.05" customHeight="1">
      <c r="A150" s="6" t="s">
        <v>1037</v>
      </c>
      <c r="B150" s="2" t="s">
        <v>1038</v>
      </c>
      <c r="C150" s="2" t="s">
        <v>7160</v>
      </c>
      <c r="D150" s="3">
        <v>4</v>
      </c>
      <c r="E150" s="3">
        <v>9</v>
      </c>
      <c r="F150" s="3" t="str">
        <f>HYPERLINK("https://www.boe.es/gazeta/dias/1828/12/04/pdfs/GMD-1828-146.pdf","Abrir PDF")</f>
        <v>Abrir PDF</v>
      </c>
    </row>
    <row r="151" spans="1:6" ht="31.05" customHeight="1">
      <c r="A151" s="6" t="s">
        <v>716</v>
      </c>
      <c r="B151" s="2" t="s">
        <v>717</v>
      </c>
      <c r="C151" s="2" t="s">
        <v>7161</v>
      </c>
      <c r="D151" s="3">
        <v>4</v>
      </c>
      <c r="E151" s="3">
        <v>10</v>
      </c>
      <c r="F151" s="3" t="str">
        <f>HYPERLINK("https://www.boe.es/gazeta/dias/1828/12/06/pdfs/GMD-1828-147.pdf","Abrir PDF")</f>
        <v>Abrir PDF</v>
      </c>
    </row>
    <row r="152" spans="1:6" ht="31.05" customHeight="1">
      <c r="A152" s="6" t="s">
        <v>439</v>
      </c>
      <c r="B152" s="2" t="s">
        <v>440</v>
      </c>
      <c r="C152" s="2" t="s">
        <v>7162</v>
      </c>
      <c r="D152" s="3">
        <v>4</v>
      </c>
      <c r="E152" s="3">
        <v>22</v>
      </c>
      <c r="F152" s="3" t="str">
        <f>HYPERLINK("https://www.boe.es/gazeta/dias/1828/12/09/pdfs/GMD-1828-148.pdf","Abrir PDF")</f>
        <v>Abrir PDF</v>
      </c>
    </row>
    <row r="153" spans="1:6" ht="31.05" customHeight="1">
      <c r="A153" s="6" t="s">
        <v>591</v>
      </c>
      <c r="B153" s="2" t="s">
        <v>592</v>
      </c>
      <c r="C153" s="2" t="s">
        <v>7163</v>
      </c>
      <c r="D153" s="3">
        <v>4</v>
      </c>
      <c r="E153" s="3">
        <v>10</v>
      </c>
      <c r="F153" s="3" t="str">
        <f>HYPERLINK("https://www.boe.es/gazeta/dias/1828/12/11/pdfs/GMD-1828-149.pdf","Abrir PDF")</f>
        <v>Abrir PDF</v>
      </c>
    </row>
    <row r="154" spans="1:6" ht="31.05" customHeight="1">
      <c r="A154" s="6" t="s">
        <v>91</v>
      </c>
      <c r="B154" s="2" t="s">
        <v>92</v>
      </c>
      <c r="C154" s="2" t="s">
        <v>7164</v>
      </c>
      <c r="D154" s="3">
        <v>4</v>
      </c>
      <c r="E154" s="3">
        <v>29</v>
      </c>
      <c r="F154" s="3" t="str">
        <f>HYPERLINK("https://www.boe.es/gazeta/dias/1828/12/13/pdfs/GMD-1828-150.pdf","Abrir PDF")</f>
        <v>Abrir PDF</v>
      </c>
    </row>
    <row r="155" spans="1:6" ht="31.05" customHeight="1">
      <c r="A155" s="6" t="s">
        <v>319</v>
      </c>
      <c r="B155" s="2" t="s">
        <v>320</v>
      </c>
      <c r="C155" s="2" t="s">
        <v>7165</v>
      </c>
      <c r="D155" s="3">
        <v>4</v>
      </c>
      <c r="E155" s="3">
        <v>5</v>
      </c>
      <c r="F155" s="3" t="str">
        <f>HYPERLINK("https://www.boe.es/gazeta/dias/1828/12/16/pdfs/GMD-1828-151.pdf","Abrir PDF")</f>
        <v>Abrir PDF</v>
      </c>
    </row>
    <row r="156" spans="1:6" ht="31.05" customHeight="1">
      <c r="A156" s="6" t="s">
        <v>494</v>
      </c>
      <c r="B156" s="2" t="s">
        <v>495</v>
      </c>
      <c r="C156" s="2" t="s">
        <v>7166</v>
      </c>
      <c r="D156" s="3">
        <v>4</v>
      </c>
      <c r="E156" s="3">
        <v>18</v>
      </c>
      <c r="F156" s="3" t="str">
        <f>HYPERLINK("https://www.boe.es/gazeta/dias/1828/12/18/pdfs/GMD-1828-152.pdf","Abrir PDF")</f>
        <v>Abrir PDF</v>
      </c>
    </row>
    <row r="157" spans="1:6" ht="31.05" customHeight="1">
      <c r="A157" s="6" t="s">
        <v>705</v>
      </c>
      <c r="B157" s="2" t="s">
        <v>706</v>
      </c>
      <c r="C157" s="2" t="s">
        <v>7167</v>
      </c>
      <c r="D157" s="3">
        <v>4</v>
      </c>
      <c r="E157" s="3">
        <v>8</v>
      </c>
      <c r="F157" s="3" t="str">
        <f>HYPERLINK("https://www.boe.es/gazeta/dias/1828/12/20/pdfs/GMD-1828-153.pdf","Abrir PDF")</f>
        <v>Abrir PDF</v>
      </c>
    </row>
    <row r="158" spans="1:6" ht="31.05" customHeight="1">
      <c r="A158" s="6" t="s">
        <v>1268</v>
      </c>
      <c r="B158" s="2" t="s">
        <v>1269</v>
      </c>
      <c r="C158" s="2" t="s">
        <v>7168</v>
      </c>
      <c r="D158" s="3">
        <v>4</v>
      </c>
      <c r="E158" s="3">
        <v>15</v>
      </c>
      <c r="F158" s="3" t="str">
        <f>HYPERLINK("https://www.boe.es/gazeta/dias/1828/12/23/pdfs/GMD-1828-154.pdf","Abrir PDF")</f>
        <v>Abrir PDF</v>
      </c>
    </row>
    <row r="159" spans="1:6" ht="31.05" customHeight="1">
      <c r="A159" s="6" t="s">
        <v>137</v>
      </c>
      <c r="B159" s="2" t="s">
        <v>138</v>
      </c>
      <c r="C159" s="2" t="s">
        <v>7169</v>
      </c>
      <c r="D159" s="3">
        <v>4</v>
      </c>
      <c r="E159" s="3">
        <v>27</v>
      </c>
      <c r="F159" s="3" t="str">
        <f>HYPERLINK("https://www.boe.es/gazeta/dias/1828/12/25/pdfs/GMD-1828-155.pdf","Abrir PDF")</f>
        <v>Abrir PDF</v>
      </c>
    </row>
    <row r="160" spans="1:6" ht="31.05" customHeight="1">
      <c r="A160" s="6" t="s">
        <v>901</v>
      </c>
      <c r="B160" s="2" t="s">
        <v>902</v>
      </c>
      <c r="C160" s="2" t="s">
        <v>7170</v>
      </c>
      <c r="D160" s="3">
        <v>4</v>
      </c>
      <c r="E160" s="3">
        <v>13</v>
      </c>
      <c r="F160" s="3" t="str">
        <f>HYPERLINK("https://www.boe.es/gazeta/dias/1828/12/27/pdfs/GMD-1828-156.pdf","Abrir PDF")</f>
        <v>Abrir PDF</v>
      </c>
    </row>
    <row r="161" spans="1:6" ht="31.05" customHeight="1">
      <c r="A161" s="6" t="s">
        <v>19</v>
      </c>
      <c r="B161" s="2" t="s">
        <v>20</v>
      </c>
      <c r="C161" s="2" t="s">
        <v>7171</v>
      </c>
      <c r="D161" s="3">
        <v>4</v>
      </c>
      <c r="E161" s="3">
        <v>11</v>
      </c>
      <c r="F161" s="3" t="str">
        <f>HYPERLINK("https://www.boe.es/gazeta/dias/1828/12/30/pdfs/GMD-1828-157.pdf","Abrir PDF")</f>
        <v>Abrir PDF</v>
      </c>
    </row>
    <row r="162" spans="1:6" ht="31.05" customHeight="1">
      <c r="A162" s="4"/>
      <c r="B162" s="2"/>
      <c r="C162" s="2"/>
      <c r="D162" s="3"/>
      <c r="E162" s="3"/>
      <c r="F162" s="3"/>
    </row>
    <row r="163" spans="1:6" ht="31.05" customHeight="1">
      <c r="A163" s="4"/>
      <c r="B163" s="2"/>
      <c r="C163" s="2"/>
      <c r="D163" s="3"/>
      <c r="E163" s="3"/>
      <c r="F163" s="3"/>
    </row>
    <row r="164" spans="1:6" ht="24" customHeight="1">
      <c r="A164" s="13" t="s">
        <v>7172</v>
      </c>
      <c r="B164" s="14"/>
      <c r="C164" s="14"/>
      <c r="D164" s="15"/>
      <c r="E164" s="15"/>
      <c r="F164" s="16"/>
    </row>
    <row r="165" spans="1:6" ht="42" customHeight="1">
      <c r="A165" s="7" t="s">
        <v>7173</v>
      </c>
      <c r="B165" s="17" t="s">
        <v>7174</v>
      </c>
      <c r="C165" s="17"/>
      <c r="D165" s="18"/>
      <c r="E165" s="18"/>
      <c r="F165" s="18"/>
    </row>
    <row r="166" spans="1:6" ht="42" customHeight="1">
      <c r="A166" s="7" t="s">
        <v>7175</v>
      </c>
      <c r="B166" s="17" t="s">
        <v>7176</v>
      </c>
      <c r="C166" s="17"/>
      <c r="D166" s="18"/>
      <c r="E166" s="18"/>
      <c r="F166" s="18"/>
    </row>
    <row r="167" spans="1:6" ht="42" customHeight="1">
      <c r="A167" s="7" t="s">
        <v>7177</v>
      </c>
      <c r="B167" s="17" t="s">
        <v>7178</v>
      </c>
      <c r="C167" s="17"/>
      <c r="D167" s="18"/>
      <c r="E167" s="18"/>
      <c r="F167" s="18"/>
    </row>
    <row r="168" spans="1:6" ht="42" customHeight="1">
      <c r="A168" s="7" t="s">
        <v>7179</v>
      </c>
      <c r="B168" s="17" t="s">
        <v>7180</v>
      </c>
      <c r="C168" s="17"/>
      <c r="D168" s="18"/>
      <c r="E168" s="18"/>
      <c r="F168" s="18"/>
    </row>
    <row r="169" spans="1:6" ht="42" customHeight="1">
      <c r="A169" s="7" t="s">
        <v>7181</v>
      </c>
      <c r="B169" s="17" t="s">
        <v>7182</v>
      </c>
      <c r="C169" s="17"/>
      <c r="D169" s="18"/>
      <c r="E169" s="18"/>
      <c r="F169" s="18"/>
    </row>
    <row r="170" spans="1:6" ht="42" customHeight="1">
      <c r="A170" s="7" t="s">
        <v>10</v>
      </c>
      <c r="B170" s="17" t="s">
        <v>7183</v>
      </c>
      <c r="C170" s="17"/>
      <c r="D170" s="18"/>
      <c r="E170" s="18"/>
      <c r="F170" s="18"/>
    </row>
    <row r="171" spans="1:6" ht="42" customHeight="1">
      <c r="A171" s="7" t="s">
        <v>7184</v>
      </c>
      <c r="B171" s="17" t="s">
        <v>7185</v>
      </c>
      <c r="C171" s="17"/>
      <c r="D171" s="18"/>
      <c r="E171" s="18"/>
      <c r="F171" s="18"/>
    </row>
    <row r="172" spans="1:6" ht="42" customHeight="1">
      <c r="A172" s="7" t="s">
        <v>7186</v>
      </c>
      <c r="B172" s="17" t="s">
        <v>7187</v>
      </c>
      <c r="C172" s="17"/>
      <c r="D172" s="18"/>
      <c r="E172" s="18"/>
      <c r="F172" s="18"/>
    </row>
    <row r="173" spans="1:6" ht="42" customHeight="1">
      <c r="A173" s="7" t="s">
        <v>7188</v>
      </c>
      <c r="B173" s="17" t="s">
        <v>7189</v>
      </c>
      <c r="C173" s="17"/>
      <c r="D173" s="18"/>
      <c r="E173" s="18"/>
      <c r="F173" s="18"/>
    </row>
    <row r="174" spans="1:6" ht="31.05" customHeight="1"/>
    <row r="175" spans="1:6" ht="31.05" customHeight="1"/>
    <row r="176" spans="1:6" ht="31.05" customHeight="1"/>
    <row r="177" ht="31.05" customHeight="1"/>
    <row r="178" ht="31.05" customHeight="1"/>
    <row r="179" ht="31.05" customHeight="1"/>
    <row r="180" ht="31.05" customHeight="1"/>
    <row r="181" ht="31.05" customHeight="1"/>
    <row r="182" ht="31.05" customHeight="1"/>
    <row r="183" ht="31.05" customHeight="1"/>
    <row r="184" ht="31.05" customHeight="1"/>
    <row r="185" ht="31.05" customHeight="1"/>
    <row r="186" ht="31.05" customHeight="1"/>
    <row r="187" ht="31.05" customHeight="1"/>
    <row r="188" ht="31.05" customHeight="1"/>
    <row r="189" ht="31.05" customHeight="1"/>
    <row r="190" ht="31.05" customHeight="1"/>
    <row r="191" ht="31.05" customHeight="1"/>
    <row r="192"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2:F172"/>
    <mergeCell ref="B173:F173"/>
    <mergeCell ref="B167:F167"/>
    <mergeCell ref="B168:F168"/>
    <mergeCell ref="B169:F169"/>
    <mergeCell ref="B170:F170"/>
    <mergeCell ref="B171:F171"/>
    <mergeCell ref="A1:F1"/>
    <mergeCell ref="A2:F2"/>
    <mergeCell ref="A164:F164"/>
    <mergeCell ref="B165:F165"/>
    <mergeCell ref="B166:F166"/>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2026-10-29T09:30:29Z</dcterms:created>
  <dcterms:modified xsi:type="dcterms:W3CDTF">2026-10-29T09:30:29Z</dcterms:modified>
</cp:coreProperties>
</file>